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G:\Licitacoes\LICITAÇÕES 2024\CC 002.2024 - MANUTENÇÃO DO SES\Orçamento\"/>
    </mc:Choice>
  </mc:AlternateContent>
  <xr:revisionPtr revIDLastSave="0" documentId="8_{97EA92FB-0D5B-4BB2-8BB6-71E9902E1291}" xr6:coauthVersionLast="47" xr6:coauthVersionMax="47" xr10:uidLastSave="{00000000-0000-0000-0000-000000000000}"/>
  <bookViews>
    <workbookView xWindow="-120" yWindow="-120" windowWidth="29040" windowHeight="15720" firstSheet="1" activeTab="1" xr2:uid="{7AFEFE0A-2EBE-4FEA-827C-2E45659AAFDC}"/>
  </bookViews>
  <sheets>
    <sheet name="Planilha1" sheetId="1" state="hidden" r:id="rId1"/>
    <sheet name="ORÇAMENTO" sheetId="2" r:id="rId2"/>
    <sheet name="MANU.ESGOTO_COMPOSIÇÕES" sheetId="3" r:id="rId3"/>
    <sheet name="MANU.ELETROMEC_COMPOSIÇÕES" sheetId="4" r:id="rId4"/>
    <sheet name="MANU.CONSERV_COMPOSIÇÕES" sheetId="10" r:id="rId5"/>
  </sheets>
  <externalReferences>
    <externalReference r:id="rId6"/>
    <externalReference r:id="rId7"/>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6" i="10" l="1"/>
  <c r="I185" i="10"/>
  <c r="I188" i="10" s="1"/>
  <c r="I181" i="10"/>
  <c r="I182" i="10" s="1"/>
  <c r="I177" i="10"/>
  <c r="I178" i="10" s="1"/>
  <c r="I191" i="10" s="1"/>
  <c r="I171" i="10"/>
  <c r="I172" i="10" s="1"/>
  <c r="I155" i="10"/>
  <c r="I154" i="10"/>
  <c r="I156" i="10" s="1"/>
  <c r="I151" i="10"/>
  <c r="I146" i="10"/>
  <c r="H145" i="10"/>
  <c r="I145" i="10" s="1"/>
  <c r="I147" i="10" s="1"/>
  <c r="I140" i="10"/>
  <c r="I141" i="10" s="1"/>
  <c r="I139" i="10"/>
  <c r="H124" i="10"/>
  <c r="I124" i="10" s="1"/>
  <c r="H123" i="10"/>
  <c r="I123" i="10" s="1"/>
  <c r="I119" i="10"/>
  <c r="I118" i="10"/>
  <c r="I120" i="10" s="1"/>
  <c r="H114" i="10"/>
  <c r="I114" i="10" s="1"/>
  <c r="I115" i="10" s="1"/>
  <c r="H108" i="10"/>
  <c r="I108" i="10" s="1"/>
  <c r="H107" i="10"/>
  <c r="I107" i="10" s="1"/>
  <c r="I109" i="10" s="1"/>
  <c r="H92" i="10"/>
  <c r="I92" i="10" s="1"/>
  <c r="H91" i="10"/>
  <c r="I91" i="10" s="1"/>
  <c r="I93" i="10" s="1"/>
  <c r="I90" i="10"/>
  <c r="I86" i="10"/>
  <c r="I85" i="10"/>
  <c r="I87" i="10" s="1"/>
  <c r="I81" i="10"/>
  <c r="I80" i="10"/>
  <c r="I82" i="10" s="1"/>
  <c r="H74" i="10"/>
  <c r="I74" i="10" s="1"/>
  <c r="H73" i="10"/>
  <c r="I73" i="10" s="1"/>
  <c r="H58" i="10"/>
  <c r="I58" i="10" s="1"/>
  <c r="H57" i="10"/>
  <c r="I57" i="10" s="1"/>
  <c r="I56" i="10"/>
  <c r="I52" i="10"/>
  <c r="I51" i="10"/>
  <c r="I53" i="10" s="1"/>
  <c r="I47" i="10"/>
  <c r="I46" i="10"/>
  <c r="I48" i="10" s="1"/>
  <c r="H40" i="10"/>
  <c r="I40" i="10" s="1"/>
  <c r="H39" i="10"/>
  <c r="I39" i="10" s="1"/>
  <c r="H24" i="10"/>
  <c r="I24" i="10" s="1"/>
  <c r="I25" i="10" s="1"/>
  <c r="I20" i="10"/>
  <c r="I19" i="10"/>
  <c r="I21" i="10" s="1"/>
  <c r="I15" i="10"/>
  <c r="I14" i="10"/>
  <c r="I16" i="10" s="1"/>
  <c r="I27" i="10" s="1"/>
  <c r="H8" i="10"/>
  <c r="I8" i="10" s="1"/>
  <c r="H7" i="10"/>
  <c r="I7" i="10" s="1"/>
  <c r="I125" i="10" l="1"/>
  <c r="I9" i="10"/>
  <c r="I59" i="10"/>
  <c r="I61" i="10" s="1"/>
  <c r="I195" i="10"/>
  <c r="I192" i="10"/>
  <c r="I193" i="10" s="1"/>
  <c r="I196" i="10" s="1"/>
  <c r="I174" i="10"/>
  <c r="I173" i="10"/>
  <c r="I159" i="10"/>
  <c r="I142" i="10"/>
  <c r="I110" i="10"/>
  <c r="I111" i="10" s="1"/>
  <c r="I127" i="10"/>
  <c r="I75" i="10"/>
  <c r="I95" i="10"/>
  <c r="I41" i="10"/>
  <c r="I10" i="10"/>
  <c r="I11" i="10" s="1"/>
  <c r="I31" i="10"/>
  <c r="I28" i="10"/>
  <c r="I29" i="10" s="1"/>
  <c r="I32" i="10" l="1"/>
  <c r="I163" i="10"/>
  <c r="I160" i="10"/>
  <c r="I161" i="10" s="1"/>
  <c r="I164" i="10" s="1"/>
  <c r="I131" i="10"/>
  <c r="I128" i="10"/>
  <c r="I129" i="10" s="1"/>
  <c r="I132" i="10" s="1"/>
  <c r="I99" i="10"/>
  <c r="I96" i="10"/>
  <c r="I97" i="10" s="1"/>
  <c r="I76" i="10"/>
  <c r="I77" i="10" s="1"/>
  <c r="I65" i="10"/>
  <c r="I62" i="10"/>
  <c r="I63" i="10" s="1"/>
  <c r="I42" i="10"/>
  <c r="I43" i="10" s="1"/>
  <c r="I66" i="10" l="1"/>
  <c r="I100" i="10"/>
  <c r="G3622" i="4"/>
  <c r="G3621" i="4"/>
  <c r="G3620" i="4"/>
  <c r="G3619" i="4"/>
  <c r="G3618" i="4"/>
  <c r="G3617" i="4"/>
  <c r="G3616" i="4"/>
  <c r="G3615" i="4"/>
  <c r="G3614" i="4"/>
  <c r="G3613" i="4"/>
  <c r="G3612" i="4"/>
  <c r="G3610" i="4"/>
  <c r="G3609" i="4"/>
  <c r="G3608" i="4"/>
  <c r="G3607" i="4"/>
  <c r="G3606" i="4"/>
  <c r="G3605" i="4"/>
  <c r="G3604" i="4"/>
  <c r="G3603" i="4"/>
  <c r="G3602" i="4"/>
  <c r="G3601" i="4"/>
  <c r="G3600" i="4"/>
  <c r="G3599" i="4"/>
  <c r="G3598" i="4"/>
  <c r="G3596" i="4" s="1"/>
  <c r="G3595" i="4"/>
  <c r="G3594" i="4"/>
  <c r="G3593" i="4"/>
  <c r="G3592" i="4"/>
  <c r="G3591" i="4"/>
  <c r="G3590" i="4"/>
  <c r="G3589" i="4"/>
  <c r="G3588" i="4"/>
  <c r="G3587" i="4"/>
  <c r="G3586" i="4"/>
  <c r="G3585" i="4"/>
  <c r="G3584" i="4"/>
  <c r="G3582" i="4"/>
  <c r="G3581" i="4"/>
  <c r="G3580" i="4"/>
  <c r="G3579" i="4"/>
  <c r="G3578" i="4"/>
  <c r="G3577" i="4"/>
  <c r="G3576" i="4"/>
  <c r="G3575" i="4"/>
  <c r="G3574" i="4"/>
  <c r="G3573" i="4"/>
  <c r="G3572" i="4"/>
  <c r="G3571" i="4"/>
  <c r="G3570" i="4"/>
  <c r="G3568" i="4" s="1"/>
  <c r="G3567" i="4"/>
  <c r="G3566" i="4"/>
  <c r="G3565" i="4"/>
  <c r="G3564" i="4"/>
  <c r="G3563" i="4"/>
  <c r="G3562" i="4"/>
  <c r="G3561" i="4"/>
  <c r="G3560" i="4"/>
  <c r="G3559" i="4"/>
  <c r="G3558" i="4"/>
  <c r="G3557" i="4"/>
  <c r="G3556" i="4"/>
  <c r="G3554" i="4"/>
  <c r="G3553" i="4"/>
  <c r="G3552" i="4"/>
  <c r="G3551" i="4"/>
  <c r="G3550" i="4"/>
  <c r="G3549" i="4"/>
  <c r="G3548" i="4"/>
  <c r="G3547" i="4"/>
  <c r="G3546" i="4"/>
  <c r="G3545" i="4"/>
  <c r="G3544" i="4"/>
  <c r="G3543" i="4"/>
  <c r="G3542" i="4"/>
  <c r="G3540" i="4" s="1"/>
  <c r="G3539" i="4"/>
  <c r="G3538" i="4"/>
  <c r="G3537" i="4"/>
  <c r="G3536" i="4"/>
  <c r="G3535" i="4"/>
  <c r="G3534" i="4"/>
  <c r="G3533" i="4"/>
  <c r="G3532" i="4"/>
  <c r="G3531" i="4"/>
  <c r="G3530" i="4"/>
  <c r="G3529" i="4"/>
  <c r="G3528" i="4"/>
  <c r="G3526" i="4"/>
  <c r="G3525" i="4"/>
  <c r="G3524" i="4"/>
  <c r="G3523" i="4"/>
  <c r="G3522" i="4"/>
  <c r="G3521" i="4"/>
  <c r="G3520" i="4"/>
  <c r="G3519" i="4"/>
  <c r="G3518" i="4"/>
  <c r="G3517" i="4"/>
  <c r="G3516" i="4"/>
  <c r="G3515" i="4"/>
  <c r="G3514" i="4"/>
  <c r="G3512" i="4" s="1"/>
  <c r="G3511" i="4"/>
  <c r="G3510" i="4"/>
  <c r="G3509" i="4"/>
  <c r="G3508" i="4"/>
  <c r="G3507" i="4"/>
  <c r="G3506" i="4"/>
  <c r="G3505" i="4"/>
  <c r="G3504" i="4"/>
  <c r="G3503" i="4"/>
  <c r="G3502" i="4"/>
  <c r="G3501" i="4"/>
  <c r="G3500" i="4"/>
  <c r="G3498" i="4"/>
  <c r="G3497" i="4"/>
  <c r="G3496" i="4"/>
  <c r="G3495" i="4"/>
  <c r="G3494" i="4"/>
  <c r="G3493" i="4"/>
  <c r="G3492" i="4"/>
  <c r="G3491" i="4"/>
  <c r="G3490" i="4"/>
  <c r="G3489" i="4"/>
  <c r="G3488" i="4"/>
  <c r="G3487" i="4"/>
  <c r="G3486" i="4"/>
  <c r="G3484" i="4" s="1"/>
  <c r="G3483" i="4"/>
  <c r="G3482" i="4"/>
  <c r="G3481" i="4"/>
  <c r="G3480" i="4"/>
  <c r="G3479" i="4"/>
  <c r="G3478" i="4"/>
  <c r="G3477" i="4"/>
  <c r="G3476" i="4"/>
  <c r="G3475" i="4"/>
  <c r="G3474" i="4"/>
  <c r="G3473" i="4"/>
  <c r="G3472" i="4"/>
  <c r="G3470" i="4"/>
  <c r="G3469" i="4"/>
  <c r="G3468" i="4"/>
  <c r="G3467" i="4"/>
  <c r="G3466" i="4"/>
  <c r="G3465" i="4"/>
  <c r="G3464" i="4"/>
  <c r="G3463" i="4"/>
  <c r="G3462" i="4"/>
  <c r="G3461" i="4"/>
  <c r="G3460" i="4"/>
  <c r="G3459" i="4"/>
  <c r="G3458" i="4"/>
  <c r="G3456" i="4" s="1"/>
  <c r="G3455" i="4"/>
  <c r="G3454" i="4"/>
  <c r="G3453" i="4"/>
  <c r="G3452" i="4"/>
  <c r="G3451" i="4"/>
  <c r="G3450" i="4"/>
  <c r="G3449" i="4"/>
  <c r="G3448" i="4"/>
  <c r="G3447" i="4"/>
  <c r="G3446" i="4"/>
  <c r="G3445" i="4"/>
  <c r="G3444" i="4"/>
  <c r="G3442" i="4"/>
  <c r="G3440" i="4"/>
  <c r="G3439" i="4"/>
  <c r="G3438" i="4"/>
  <c r="G3437" i="4"/>
  <c r="G3436" i="4"/>
  <c r="G3435" i="4"/>
  <c r="G3434" i="4"/>
  <c r="G3433" i="4"/>
  <c r="G3432" i="4"/>
  <c r="G3431" i="4"/>
  <c r="G3430" i="4"/>
  <c r="G3428" i="4"/>
  <c r="G3427" i="4"/>
  <c r="G3426" i="4"/>
  <c r="G3425" i="4"/>
  <c r="G3424" i="4"/>
  <c r="G3423" i="4"/>
  <c r="G3422" i="4"/>
  <c r="G3421" i="4"/>
  <c r="G3420" i="4"/>
  <c r="G3419" i="4"/>
  <c r="G3418" i="4"/>
  <c r="G3417" i="4"/>
  <c r="G3416" i="4"/>
  <c r="G3414" i="4" s="1"/>
  <c r="G3413" i="4"/>
  <c r="G3412" i="4"/>
  <c r="G3411" i="4"/>
  <c r="G3410" i="4"/>
  <c r="G3409" i="4"/>
  <c r="G3408" i="4"/>
  <c r="G3407" i="4"/>
  <c r="G3406" i="4"/>
  <c r="G3405" i="4"/>
  <c r="G3404" i="4"/>
  <c r="G3403" i="4"/>
  <c r="G3402" i="4"/>
  <c r="G3400" i="4"/>
  <c r="G3399" i="4"/>
  <c r="G3398" i="4"/>
  <c r="G3397" i="4"/>
  <c r="G3396" i="4"/>
  <c r="G3395" i="4"/>
  <c r="G3394" i="4"/>
  <c r="G3393" i="4"/>
  <c r="G3392" i="4"/>
  <c r="G3391" i="4"/>
  <c r="G3390" i="4"/>
  <c r="G3389" i="4"/>
  <c r="G3388" i="4"/>
  <c r="G3386" i="4" s="1"/>
  <c r="G3385" i="4"/>
  <c r="G3384" i="4"/>
  <c r="G3383" i="4"/>
  <c r="G3382" i="4"/>
  <c r="G3381" i="4"/>
  <c r="G3380" i="4"/>
  <c r="G3379" i="4"/>
  <c r="G3378" i="4"/>
  <c r="G3377" i="4"/>
  <c r="G3376" i="4"/>
  <c r="G3375" i="4"/>
  <c r="G3374" i="4"/>
  <c r="G3372" i="4"/>
  <c r="G3371" i="4"/>
  <c r="G3370" i="4"/>
  <c r="G3369" i="4"/>
  <c r="G3368" i="4"/>
  <c r="G3367" i="4"/>
  <c r="G3366" i="4"/>
  <c r="G3365" i="4"/>
  <c r="G3364" i="4"/>
  <c r="G3363" i="4"/>
  <c r="G3362" i="4"/>
  <c r="G3361" i="4"/>
  <c r="G3360" i="4"/>
  <c r="G3358" i="4" s="1"/>
  <c r="G3356" i="4"/>
  <c r="G3355" i="4"/>
  <c r="G3354" i="4"/>
  <c r="G3353" i="4"/>
  <c r="G3352" i="4"/>
  <c r="G3351" i="4"/>
  <c r="G3350" i="4"/>
  <c r="G3349" i="4"/>
  <c r="G3348" i="4"/>
  <c r="G3347" i="4"/>
  <c r="G3346" i="4"/>
  <c r="G3344" i="4" s="1"/>
  <c r="G3343" i="4"/>
  <c r="G3342" i="4"/>
  <c r="G3341" i="4"/>
  <c r="G3340" i="4"/>
  <c r="G3339" i="4"/>
  <c r="G3338" i="4"/>
  <c r="G3337" i="4"/>
  <c r="G3336" i="4"/>
  <c r="G3335" i="4"/>
  <c r="G3334" i="4"/>
  <c r="G3333" i="4"/>
  <c r="G3332" i="4"/>
  <c r="G3330" i="4"/>
  <c r="G3329" i="4"/>
  <c r="G3328" i="4"/>
  <c r="G3327" i="4"/>
  <c r="G3326" i="4"/>
  <c r="G3325" i="4"/>
  <c r="G3324" i="4"/>
  <c r="G3323" i="4"/>
  <c r="G3322" i="4"/>
  <c r="G3321" i="4"/>
  <c r="G3320" i="4"/>
  <c r="G3319" i="4"/>
  <c r="G3318" i="4"/>
  <c r="G3316" i="4" s="1"/>
  <c r="G3315" i="4"/>
  <c r="G3314" i="4"/>
  <c r="G3313" i="4"/>
  <c r="G3312" i="4"/>
  <c r="G3311" i="4"/>
  <c r="G3310" i="4"/>
  <c r="G3309" i="4"/>
  <c r="G3308" i="4"/>
  <c r="G3307" i="4"/>
  <c r="G3306" i="4"/>
  <c r="G3305" i="4"/>
  <c r="G3304" i="4"/>
  <c r="G3302" i="4"/>
  <c r="G3301" i="4"/>
  <c r="G3300" i="4"/>
  <c r="G3299" i="4"/>
  <c r="G3298" i="4"/>
  <c r="G3297" i="4"/>
  <c r="G3296" i="4"/>
  <c r="G3295" i="4"/>
  <c r="G3294" i="4"/>
  <c r="G3293" i="4"/>
  <c r="G3292" i="4"/>
  <c r="G3291" i="4"/>
  <c r="G3290" i="4"/>
  <c r="G3288" i="4" s="1"/>
  <c r="G3287" i="4"/>
  <c r="G3286" i="4"/>
  <c r="G3285" i="4"/>
  <c r="G3284" i="4"/>
  <c r="G3283" i="4"/>
  <c r="G3282" i="4"/>
  <c r="G3281" i="4"/>
  <c r="G3280" i="4"/>
  <c r="G3279" i="4"/>
  <c r="G3278" i="4"/>
  <c r="G3277" i="4"/>
  <c r="G3276" i="4"/>
  <c r="G3274" i="4"/>
  <c r="G3272" i="4"/>
  <c r="G3271" i="4"/>
  <c r="G3270" i="4"/>
  <c r="G3269" i="4"/>
  <c r="G3268" i="4"/>
  <c r="G3267" i="4"/>
  <c r="G3266" i="4"/>
  <c r="G3265" i="4"/>
  <c r="G3264" i="4"/>
  <c r="G3263" i="4"/>
  <c r="G3262" i="4"/>
  <c r="G3260" i="4"/>
  <c r="G3259" i="4"/>
  <c r="G3258" i="4"/>
  <c r="G3257" i="4"/>
  <c r="G3256" i="4"/>
  <c r="G3255" i="4"/>
  <c r="G3254" i="4"/>
  <c r="G3253" i="4"/>
  <c r="G3252" i="4"/>
  <c r="G3251" i="4"/>
  <c r="G3250" i="4"/>
  <c r="G3249" i="4"/>
  <c r="G3248" i="4"/>
  <c r="G3246" i="4" s="1"/>
  <c r="G3245" i="4"/>
  <c r="G3244" i="4"/>
  <c r="G3243" i="4"/>
  <c r="G3242" i="4"/>
  <c r="G3241" i="4"/>
  <c r="G3240" i="4"/>
  <c r="G3239" i="4"/>
  <c r="G3238" i="4"/>
  <c r="G3237" i="4"/>
  <c r="G3236" i="4"/>
  <c r="G3235" i="4"/>
  <c r="G3234" i="4"/>
  <c r="G3232" i="4"/>
  <c r="G3231" i="4"/>
  <c r="G3230" i="4"/>
  <c r="G3229" i="4"/>
  <c r="G3228" i="4"/>
  <c r="G3227" i="4"/>
  <c r="G3226" i="4"/>
  <c r="G3225" i="4"/>
  <c r="G3224" i="4"/>
  <c r="G3223" i="4"/>
  <c r="G3222" i="4"/>
  <c r="G3221" i="4"/>
  <c r="G3220" i="4"/>
  <c r="G3218" i="4" s="1"/>
  <c r="G3217" i="4"/>
  <c r="G3216" i="4"/>
  <c r="G3215" i="4"/>
  <c r="G3214" i="4"/>
  <c r="G3213" i="4"/>
  <c r="G3212" i="4"/>
  <c r="G3211" i="4"/>
  <c r="G3210" i="4"/>
  <c r="G3209" i="4"/>
  <c r="G3208" i="4"/>
  <c r="G3207" i="4"/>
  <c r="G3206" i="4"/>
  <c r="G3204" i="4"/>
  <c r="G3203" i="4"/>
  <c r="G3202" i="4"/>
  <c r="G3201" i="4"/>
  <c r="G3200" i="4"/>
  <c r="G3199" i="4"/>
  <c r="G3198" i="4"/>
  <c r="G3197" i="4"/>
  <c r="G3196" i="4"/>
  <c r="G3195" i="4"/>
  <c r="G3194" i="4"/>
  <c r="G3193" i="4"/>
  <c r="G3192" i="4"/>
  <c r="G3190" i="4" s="1"/>
  <c r="G3188" i="4"/>
  <c r="G3187" i="4"/>
  <c r="G3186" i="4"/>
  <c r="G3185" i="4"/>
  <c r="G3184" i="4"/>
  <c r="G3183" i="4"/>
  <c r="G3182" i="4"/>
  <c r="G3181" i="4"/>
  <c r="G3180" i="4"/>
  <c r="G3179" i="4"/>
  <c r="G3178" i="4"/>
  <c r="G3176" i="4" s="1"/>
  <c r="G3175" i="4"/>
  <c r="G3174" i="4"/>
  <c r="G3173" i="4"/>
  <c r="G3172" i="4"/>
  <c r="G3171" i="4"/>
  <c r="G3170" i="4"/>
  <c r="G3169" i="4"/>
  <c r="G3168" i="4"/>
  <c r="G3167" i="4"/>
  <c r="G3166" i="4"/>
  <c r="G3165" i="4"/>
  <c r="G3164" i="4"/>
  <c r="G3162" i="4"/>
  <c r="G3161" i="4"/>
  <c r="G3160" i="4"/>
  <c r="G3159" i="4"/>
  <c r="G3158" i="4"/>
  <c r="G3157" i="4"/>
  <c r="G3156" i="4"/>
  <c r="G3155" i="4"/>
  <c r="G3154" i="4"/>
  <c r="G3153" i="4"/>
  <c r="G3152" i="4"/>
  <c r="G3151" i="4"/>
  <c r="G3150" i="4"/>
  <c r="G3148" i="4" s="1"/>
  <c r="G3147" i="4"/>
  <c r="G3146" i="4"/>
  <c r="G3145" i="4"/>
  <c r="G3144" i="4"/>
  <c r="G3143" i="4"/>
  <c r="G3142" i="4"/>
  <c r="G3141" i="4"/>
  <c r="G3140" i="4"/>
  <c r="G3139" i="4"/>
  <c r="G3138" i="4"/>
  <c r="G3137" i="4"/>
  <c r="G3136" i="4"/>
  <c r="G3134" i="4"/>
  <c r="G3133" i="4"/>
  <c r="G3132" i="4"/>
  <c r="G3131" i="4"/>
  <c r="G3130" i="4"/>
  <c r="G3129" i="4"/>
  <c r="G3128" i="4"/>
  <c r="G3127" i="4"/>
  <c r="G3126" i="4"/>
  <c r="G3125" i="4"/>
  <c r="G3124" i="4"/>
  <c r="G3123" i="4"/>
  <c r="G3122" i="4"/>
  <c r="G3120" i="4" s="1"/>
  <c r="G3119" i="4"/>
  <c r="G3118" i="4"/>
  <c r="G3117" i="4"/>
  <c r="G3116" i="4"/>
  <c r="G3115" i="4"/>
  <c r="G3114" i="4"/>
  <c r="G3113" i="4"/>
  <c r="G3112" i="4"/>
  <c r="G3111" i="4"/>
  <c r="G3110" i="4"/>
  <c r="G3109" i="4"/>
  <c r="G3108" i="4"/>
  <c r="G3106" i="4"/>
  <c r="G3104" i="4"/>
  <c r="G3103" i="4"/>
  <c r="G3102" i="4"/>
  <c r="G3101" i="4"/>
  <c r="G3100" i="4"/>
  <c r="G3099" i="4"/>
  <c r="G3098" i="4"/>
  <c r="G3097" i="4"/>
  <c r="G3096" i="4"/>
  <c r="G3095" i="4"/>
  <c r="G3094" i="4"/>
  <c r="G3092" i="4"/>
  <c r="G3091" i="4"/>
  <c r="G3090" i="4"/>
  <c r="G3089" i="4"/>
  <c r="G3088" i="4"/>
  <c r="G3087" i="4"/>
  <c r="G3086" i="4"/>
  <c r="G3085" i="4"/>
  <c r="G3084" i="4"/>
  <c r="G3083" i="4"/>
  <c r="G3082" i="4"/>
  <c r="G3081" i="4"/>
  <c r="G3080" i="4"/>
  <c r="G3078" i="4" s="1"/>
  <c r="G3077" i="4"/>
  <c r="G3076" i="4"/>
  <c r="G3075" i="4"/>
  <c r="G3074" i="4"/>
  <c r="G3073" i="4"/>
  <c r="G3072" i="4"/>
  <c r="G3071" i="4"/>
  <c r="G3070" i="4"/>
  <c r="G3069" i="4"/>
  <c r="G3068" i="4"/>
  <c r="G3067" i="4"/>
  <c r="G3066" i="4"/>
  <c r="G3064" i="4"/>
  <c r="G3063" i="4"/>
  <c r="G3062" i="4"/>
  <c r="G3061" i="4"/>
  <c r="G3060" i="4"/>
  <c r="G3059" i="4"/>
  <c r="G3058" i="4"/>
  <c r="G3057" i="4"/>
  <c r="G3056" i="4"/>
  <c r="G3055" i="4"/>
  <c r="G3054" i="4"/>
  <c r="G3053" i="4"/>
  <c r="G3052" i="4"/>
  <c r="G3050" i="4" s="1"/>
  <c r="G3049" i="4"/>
  <c r="G3048" i="4"/>
  <c r="G3047" i="4"/>
  <c r="G3046" i="4"/>
  <c r="G3045" i="4"/>
  <c r="G3044" i="4"/>
  <c r="G3043" i="4"/>
  <c r="G3042" i="4"/>
  <c r="G3041" i="4"/>
  <c r="G3040" i="4"/>
  <c r="G3039" i="4"/>
  <c r="G3038" i="4"/>
  <c r="G3036" i="4"/>
  <c r="G3035" i="4"/>
  <c r="G3034" i="4"/>
  <c r="G3033" i="4"/>
  <c r="G3032" i="4"/>
  <c r="G3031" i="4"/>
  <c r="G3030" i="4"/>
  <c r="G3029" i="4"/>
  <c r="G3028" i="4"/>
  <c r="G3027" i="4"/>
  <c r="G3026" i="4"/>
  <c r="G3025" i="4"/>
  <c r="G3024" i="4"/>
  <c r="G3022" i="4" s="1"/>
  <c r="G3020" i="4"/>
  <c r="G3019" i="4"/>
  <c r="G3018" i="4"/>
  <c r="G3017" i="4"/>
  <c r="G3016" i="4"/>
  <c r="G3015" i="4"/>
  <c r="G3014" i="4"/>
  <c r="G3013" i="4"/>
  <c r="G3012" i="4"/>
  <c r="G3011" i="4"/>
  <c r="G3010" i="4"/>
  <c r="G3008" i="4" s="1"/>
  <c r="G3007" i="4"/>
  <c r="G3006" i="4"/>
  <c r="G3005" i="4"/>
  <c r="G3004" i="4"/>
  <c r="G3003" i="4"/>
  <c r="G3002" i="4"/>
  <c r="G3001" i="4"/>
  <c r="G3000" i="4"/>
  <c r="G2999" i="4"/>
  <c r="G2998" i="4"/>
  <c r="G2997" i="4"/>
  <c r="G2996" i="4"/>
  <c r="G2994" i="4"/>
  <c r="G2993" i="4"/>
  <c r="G2992" i="4"/>
  <c r="G2991" i="4"/>
  <c r="G2990" i="4"/>
  <c r="G2989" i="4"/>
  <c r="G2988" i="4"/>
  <c r="G2987" i="4"/>
  <c r="G2986" i="4"/>
  <c r="G2985" i="4"/>
  <c r="G2984" i="4"/>
  <c r="G2983" i="4"/>
  <c r="G2982" i="4"/>
  <c r="G2980" i="4" s="1"/>
  <c r="G2979" i="4"/>
  <c r="G2978" i="4"/>
  <c r="G2974" i="4"/>
  <c r="G2973" i="4"/>
  <c r="G2972" i="4"/>
  <c r="G2971" i="4"/>
  <c r="G2970" i="4"/>
  <c r="G2969" i="4"/>
  <c r="G2968" i="4"/>
  <c r="G2967" i="4"/>
  <c r="G2966" i="4"/>
  <c r="G2964" i="4" s="1"/>
  <c r="G2963" i="4"/>
  <c r="G2962" i="4"/>
  <c r="G2958" i="4"/>
  <c r="G2957" i="4"/>
  <c r="G2956" i="4"/>
  <c r="G2955" i="4"/>
  <c r="G2954" i="4"/>
  <c r="G2953" i="4"/>
  <c r="G2952" i="4"/>
  <c r="G2951" i="4"/>
  <c r="G2950" i="4"/>
  <c r="G2948" i="4" s="1"/>
  <c r="G2947" i="4"/>
  <c r="G2946" i="4"/>
  <c r="G2939" i="4"/>
  <c r="G2938" i="4"/>
  <c r="G2937" i="4"/>
  <c r="G2936" i="4"/>
  <c r="G2935" i="4"/>
  <c r="G2934" i="4"/>
  <c r="G2933" i="4"/>
  <c r="G2932" i="4"/>
  <c r="G2931" i="4"/>
  <c r="G2929" i="4" s="1"/>
  <c r="G2923" i="4"/>
  <c r="G2922" i="4"/>
  <c r="G2921" i="4"/>
  <c r="G2920" i="4"/>
  <c r="G2919" i="4"/>
  <c r="G2918" i="4"/>
  <c r="G2917" i="4"/>
  <c r="G2916" i="4"/>
  <c r="G2915" i="4"/>
  <c r="G2914" i="4"/>
  <c r="G2913" i="4"/>
  <c r="G2911" i="4"/>
  <c r="G2910" i="4"/>
  <c r="G2909" i="4"/>
  <c r="G2908" i="4"/>
  <c r="G2907" i="4"/>
  <c r="G2906" i="4"/>
  <c r="G2905" i="4"/>
  <c r="G2904" i="4"/>
  <c r="G2903" i="4"/>
  <c r="G2902" i="4"/>
  <c r="G2901" i="4"/>
  <c r="G2900" i="4"/>
  <c r="G2899" i="4"/>
  <c r="G2897" i="4" s="1"/>
  <c r="G2896" i="4"/>
  <c r="G2895" i="4"/>
  <c r="G2894" i="4"/>
  <c r="G2893" i="4"/>
  <c r="G2892" i="4"/>
  <c r="G2891" i="4"/>
  <c r="G2890" i="4"/>
  <c r="G2889" i="4"/>
  <c r="G2888" i="4"/>
  <c r="G2887" i="4"/>
  <c r="G2886" i="4"/>
  <c r="G2885" i="4"/>
  <c r="G2883" i="4"/>
  <c r="G2882" i="4"/>
  <c r="G2881" i="4"/>
  <c r="G2880" i="4"/>
  <c r="G2879" i="4"/>
  <c r="G2878" i="4"/>
  <c r="G2877" i="4"/>
  <c r="G2876" i="4"/>
  <c r="G2875" i="4"/>
  <c r="G2874" i="4"/>
  <c r="G2873" i="4"/>
  <c r="G2872" i="4"/>
  <c r="G2871" i="4"/>
  <c r="G2869" i="4" s="1"/>
  <c r="G2868" i="4"/>
  <c r="G2867" i="4"/>
  <c r="G2866" i="4"/>
  <c r="G2865" i="4"/>
  <c r="G2864" i="4"/>
  <c r="G2863" i="4"/>
  <c r="G2862" i="4"/>
  <c r="G2861" i="4"/>
  <c r="G2860" i="4"/>
  <c r="G2859" i="4"/>
  <c r="G2858" i="4"/>
  <c r="G2857" i="4"/>
  <c r="G2855" i="4"/>
  <c r="G2854" i="4"/>
  <c r="G2853" i="4"/>
  <c r="G2852" i="4"/>
  <c r="G2851" i="4"/>
  <c r="G2850" i="4"/>
  <c r="G2849" i="4"/>
  <c r="G2848" i="4"/>
  <c r="G2847" i="4"/>
  <c r="G2846" i="4"/>
  <c r="G2845" i="4"/>
  <c r="G2844" i="4"/>
  <c r="G2843" i="4"/>
  <c r="G2841" i="4" s="1"/>
  <c r="G2835" i="4"/>
  <c r="G2834" i="4"/>
  <c r="G2833" i="4"/>
  <c r="G2832" i="4"/>
  <c r="G2831" i="4"/>
  <c r="G2830" i="4"/>
  <c r="G2829" i="4"/>
  <c r="G2828" i="4"/>
  <c r="G2827" i="4"/>
  <c r="G2826" i="4"/>
  <c r="G2825" i="4"/>
  <c r="G2823" i="4"/>
  <c r="G2822" i="4"/>
  <c r="G2821" i="4"/>
  <c r="G2820" i="4"/>
  <c r="G2819" i="4"/>
  <c r="G2818" i="4"/>
  <c r="G2817" i="4"/>
  <c r="G2816" i="4"/>
  <c r="G2815" i="4"/>
  <c r="G2814" i="4"/>
  <c r="G2813" i="4"/>
  <c r="G2812" i="4"/>
  <c r="G2811" i="4"/>
  <c r="G2809" i="4" s="1"/>
  <c r="G2808" i="4"/>
  <c r="G2807" i="4"/>
  <c r="G2806" i="4"/>
  <c r="G2805" i="4"/>
  <c r="G2804" i="4"/>
  <c r="G2803" i="4"/>
  <c r="G2802" i="4"/>
  <c r="G2801" i="4"/>
  <c r="G2800" i="4"/>
  <c r="G2799" i="4"/>
  <c r="G2798" i="4"/>
  <c r="G2797" i="4"/>
  <c r="G2795" i="4"/>
  <c r="G2794" i="4"/>
  <c r="G2793" i="4"/>
  <c r="G2792" i="4"/>
  <c r="G2791" i="4"/>
  <c r="G2790" i="4"/>
  <c r="G2789" i="4"/>
  <c r="G2788" i="4"/>
  <c r="G2787" i="4"/>
  <c r="G2786" i="4"/>
  <c r="G2785" i="4"/>
  <c r="G2784" i="4"/>
  <c r="G2783" i="4"/>
  <c r="G2781" i="4" s="1"/>
  <c r="G2780" i="4"/>
  <c r="G2779" i="4"/>
  <c r="G2778" i="4"/>
  <c r="G2777" i="4"/>
  <c r="G2776" i="4"/>
  <c r="G2775" i="4"/>
  <c r="G2774" i="4"/>
  <c r="G2773" i="4"/>
  <c r="G2772" i="4"/>
  <c r="G2771" i="4"/>
  <c r="G2770" i="4"/>
  <c r="G2769" i="4"/>
  <c r="G2767" i="4"/>
  <c r="G2765" i="4"/>
  <c r="G2764" i="4"/>
  <c r="G2763" i="4"/>
  <c r="G2762" i="4"/>
  <c r="G2761" i="4"/>
  <c r="G2760" i="4"/>
  <c r="G2759" i="4"/>
  <c r="G2758" i="4"/>
  <c r="G2757" i="4"/>
  <c r="G2756" i="4"/>
  <c r="G2755" i="4"/>
  <c r="G2753" i="4"/>
  <c r="G2752" i="4"/>
  <c r="G2751" i="4"/>
  <c r="G2750" i="4"/>
  <c r="G2749" i="4"/>
  <c r="G2748" i="4"/>
  <c r="G2747" i="4"/>
  <c r="G2746" i="4"/>
  <c r="G2745" i="4"/>
  <c r="G2744" i="4"/>
  <c r="G2743" i="4"/>
  <c r="G2742" i="4"/>
  <c r="G2741" i="4"/>
  <c r="G2739" i="4" s="1"/>
  <c r="G2737" i="4"/>
  <c r="G2736" i="4"/>
  <c r="G2735" i="4"/>
  <c r="G2734" i="4"/>
  <c r="G2733" i="4"/>
  <c r="G2732" i="4"/>
  <c r="G2731" i="4"/>
  <c r="G2730" i="4"/>
  <c r="G2729" i="4"/>
  <c r="G2728" i="4"/>
  <c r="G2727" i="4"/>
  <c r="G2725" i="4" s="1"/>
  <c r="G2724" i="4"/>
  <c r="G2723" i="4"/>
  <c r="G2722" i="4"/>
  <c r="G2721" i="4"/>
  <c r="G2720" i="4"/>
  <c r="G2719" i="4"/>
  <c r="G2718" i="4"/>
  <c r="G2717" i="4"/>
  <c r="G2716" i="4"/>
  <c r="G2715" i="4"/>
  <c r="G2714" i="4"/>
  <c r="G2713" i="4"/>
  <c r="G2711" i="4"/>
  <c r="G2710" i="4"/>
  <c r="G2708" i="4"/>
  <c r="G2707" i="4"/>
  <c r="G2706" i="4"/>
  <c r="G2705" i="4"/>
  <c r="G2704" i="4"/>
  <c r="G2703" i="4"/>
  <c r="G2702" i="4"/>
  <c r="G2701" i="4"/>
  <c r="G2700" i="4"/>
  <c r="G2699" i="4"/>
  <c r="G2697" i="4"/>
  <c r="G2691" i="4"/>
  <c r="G2690" i="4"/>
  <c r="G2689" i="4"/>
  <c r="G2688" i="4"/>
  <c r="G2687" i="4"/>
  <c r="G2686" i="4"/>
  <c r="G2685" i="4"/>
  <c r="G2684" i="4"/>
  <c r="G2683" i="4"/>
  <c r="G2682" i="4"/>
  <c r="G2681" i="4"/>
  <c r="G2679" i="4"/>
  <c r="G2678" i="4"/>
  <c r="G2677" i="4"/>
  <c r="G2676" i="4"/>
  <c r="G2675" i="4"/>
  <c r="G2674" i="4"/>
  <c r="G2673" i="4"/>
  <c r="G2672" i="4"/>
  <c r="G2671" i="4"/>
  <c r="G2670" i="4"/>
  <c r="G2669" i="4"/>
  <c r="G2668" i="4"/>
  <c r="G2667" i="4"/>
  <c r="G2665" i="4" s="1"/>
  <c r="G2664" i="4"/>
  <c r="G2663" i="4"/>
  <c r="G2662" i="4"/>
  <c r="G2661" i="4"/>
  <c r="G2660" i="4"/>
  <c r="G2659" i="4"/>
  <c r="G2658" i="4"/>
  <c r="G2657" i="4"/>
  <c r="G2656" i="4"/>
  <c r="G2655" i="4"/>
  <c r="G2654" i="4"/>
  <c r="G2653" i="4"/>
  <c r="G2651" i="4"/>
  <c r="G2650" i="4"/>
  <c r="G2649" i="4"/>
  <c r="G2648" i="4"/>
  <c r="G2647" i="4"/>
  <c r="G2646" i="4"/>
  <c r="G2645" i="4"/>
  <c r="G2644" i="4"/>
  <c r="G2643" i="4"/>
  <c r="G2642" i="4"/>
  <c r="G2641" i="4"/>
  <c r="G2640" i="4"/>
  <c r="G2639" i="4"/>
  <c r="G2637" i="4" s="1"/>
  <c r="G2636" i="4"/>
  <c r="G2635" i="4"/>
  <c r="G2634" i="4"/>
  <c r="G2633" i="4"/>
  <c r="G2632" i="4"/>
  <c r="G2631" i="4"/>
  <c r="G2630" i="4"/>
  <c r="G2629" i="4"/>
  <c r="G2628" i="4"/>
  <c r="G2627" i="4"/>
  <c r="G2626" i="4"/>
  <c r="G2625" i="4"/>
  <c r="G2623" i="4"/>
  <c r="G2622" i="4"/>
  <c r="G2621" i="4"/>
  <c r="G2620" i="4"/>
  <c r="G2619" i="4"/>
  <c r="G2618" i="4"/>
  <c r="G2617" i="4"/>
  <c r="G2616" i="4"/>
  <c r="G2615" i="4"/>
  <c r="G2614" i="4"/>
  <c r="G2613" i="4"/>
  <c r="G2612" i="4"/>
  <c r="G2611" i="4"/>
  <c r="G2609" i="4" s="1"/>
  <c r="G2608" i="4"/>
  <c r="G2607" i="4"/>
  <c r="G2606" i="4"/>
  <c r="G2605" i="4"/>
  <c r="G2604" i="4"/>
  <c r="G2603" i="4"/>
  <c r="G2602" i="4"/>
  <c r="G2601" i="4"/>
  <c r="G2600" i="4"/>
  <c r="G2599" i="4"/>
  <c r="G2598" i="4"/>
  <c r="G2597" i="4"/>
  <c r="G2595" i="4"/>
  <c r="G2594" i="4"/>
  <c r="G2593" i="4"/>
  <c r="G2592" i="4"/>
  <c r="G2591" i="4"/>
  <c r="G2590" i="4"/>
  <c r="G2589" i="4"/>
  <c r="G2588" i="4"/>
  <c r="G2587" i="4"/>
  <c r="G2586" i="4"/>
  <c r="G2585" i="4"/>
  <c r="G2584" i="4"/>
  <c r="G2583" i="4"/>
  <c r="G2581" i="4" s="1"/>
  <c r="G2580" i="4"/>
  <c r="G2579" i="4"/>
  <c r="G2578" i="4"/>
  <c r="G2577" i="4"/>
  <c r="G2576" i="4"/>
  <c r="G2575" i="4"/>
  <c r="G2574" i="4"/>
  <c r="G2573" i="4"/>
  <c r="G2572" i="4"/>
  <c r="G2571" i="4"/>
  <c r="G2570" i="4"/>
  <c r="G2569" i="4"/>
  <c r="G2567" i="4"/>
  <c r="G2566" i="4"/>
  <c r="G2565" i="4"/>
  <c r="G2564" i="4"/>
  <c r="G2563" i="4"/>
  <c r="G2562" i="4"/>
  <c r="G2561" i="4"/>
  <c r="G2560" i="4"/>
  <c r="G2559" i="4"/>
  <c r="G2558" i="4"/>
  <c r="G2557" i="4"/>
  <c r="G2556" i="4"/>
  <c r="G2555" i="4"/>
  <c r="G2553" i="4" s="1"/>
  <c r="G2552" i="4"/>
  <c r="G2551" i="4"/>
  <c r="G2550" i="4"/>
  <c r="G2549" i="4"/>
  <c r="G2548" i="4"/>
  <c r="G2547" i="4"/>
  <c r="G2546" i="4"/>
  <c r="G2545" i="4"/>
  <c r="G2544" i="4"/>
  <c r="G2543" i="4"/>
  <c r="G2542" i="4"/>
  <c r="G2541" i="4"/>
  <c r="G2539" i="4"/>
  <c r="G2538" i="4"/>
  <c r="G2537" i="4"/>
  <c r="G2536" i="4"/>
  <c r="G2535" i="4"/>
  <c r="G2534" i="4"/>
  <c r="G2533" i="4"/>
  <c r="G2532" i="4"/>
  <c r="G2531" i="4"/>
  <c r="G2530" i="4"/>
  <c r="G2529" i="4"/>
  <c r="G2528" i="4"/>
  <c r="G2527" i="4"/>
  <c r="G2525" i="4" s="1"/>
  <c r="G2523" i="4"/>
  <c r="G2522" i="4"/>
  <c r="G2521" i="4"/>
  <c r="G2520" i="4"/>
  <c r="G2519" i="4"/>
  <c r="G2518" i="4"/>
  <c r="G2517" i="4"/>
  <c r="G2516" i="4"/>
  <c r="G2515" i="4"/>
  <c r="G2514" i="4"/>
  <c r="G2513" i="4"/>
  <c r="G2511" i="4" s="1"/>
  <c r="G2510" i="4"/>
  <c r="G2509" i="4"/>
  <c r="G2508" i="4"/>
  <c r="G2507" i="4"/>
  <c r="G2506" i="4"/>
  <c r="G2505" i="4"/>
  <c r="G2504" i="4"/>
  <c r="G2503" i="4"/>
  <c r="G2502" i="4"/>
  <c r="G2501" i="4"/>
  <c r="G2500" i="4"/>
  <c r="G2499" i="4"/>
  <c r="G2497" i="4"/>
  <c r="G2496" i="4"/>
  <c r="G2495" i="4"/>
  <c r="G2494" i="4"/>
  <c r="G2493" i="4"/>
  <c r="G2492" i="4"/>
  <c r="G2491" i="4"/>
  <c r="G2490" i="4"/>
  <c r="G2489" i="4"/>
  <c r="G2488" i="4"/>
  <c r="G2487" i="4"/>
  <c r="G2486" i="4"/>
  <c r="G2485" i="4"/>
  <c r="G2483" i="4" s="1"/>
  <c r="G2481" i="4"/>
  <c r="G2480" i="4"/>
  <c r="G2479" i="4"/>
  <c r="G2478" i="4"/>
  <c r="G2477" i="4"/>
  <c r="G2476" i="4"/>
  <c r="G2475" i="4"/>
  <c r="G2474" i="4"/>
  <c r="G2473" i="4"/>
  <c r="G2472" i="4"/>
  <c r="G2471" i="4"/>
  <c r="G2469" i="4" s="1"/>
  <c r="G2468" i="4"/>
  <c r="G2467" i="4"/>
  <c r="G2466" i="4"/>
  <c r="G2465" i="4"/>
  <c r="G2464" i="4"/>
  <c r="G2463" i="4"/>
  <c r="G2462" i="4"/>
  <c r="G2461" i="4"/>
  <c r="G2460" i="4"/>
  <c r="G2459" i="4"/>
  <c r="G2458" i="4"/>
  <c r="G2457" i="4"/>
  <c r="G2455" i="4"/>
  <c r="G2453" i="4"/>
  <c r="G2452" i="4"/>
  <c r="G2451" i="4"/>
  <c r="G2450" i="4"/>
  <c r="G2449" i="4"/>
  <c r="G2448" i="4"/>
  <c r="G2447" i="4"/>
  <c r="G2446" i="4"/>
  <c r="G2445" i="4"/>
  <c r="G2444" i="4"/>
  <c r="G2443" i="4"/>
  <c r="G2441" i="4"/>
  <c r="G2440" i="4"/>
  <c r="G2439" i="4"/>
  <c r="G2438" i="4"/>
  <c r="G2437" i="4"/>
  <c r="G2436" i="4"/>
  <c r="G2435" i="4"/>
  <c r="G2434" i="4"/>
  <c r="G2433" i="4"/>
  <c r="G2432" i="4"/>
  <c r="G2431" i="4"/>
  <c r="G2430" i="4"/>
  <c r="G2429" i="4"/>
  <c r="G2427" i="4" s="1"/>
  <c r="G2426" i="4"/>
  <c r="G2425" i="4"/>
  <c r="G2424" i="4"/>
  <c r="G2423" i="4"/>
  <c r="G2422" i="4"/>
  <c r="G2421" i="4"/>
  <c r="G2420" i="4"/>
  <c r="G2419" i="4"/>
  <c r="G2418" i="4"/>
  <c r="G2417" i="4"/>
  <c r="G2416" i="4"/>
  <c r="G2415" i="4"/>
  <c r="G2413" i="4"/>
  <c r="G2412" i="4"/>
  <c r="G2411" i="4"/>
  <c r="G2410" i="4"/>
  <c r="G2409" i="4"/>
  <c r="G2408" i="4"/>
  <c r="G2407" i="4"/>
  <c r="G2406" i="4"/>
  <c r="G2405" i="4"/>
  <c r="G2404" i="4"/>
  <c r="G2403" i="4"/>
  <c r="G2402" i="4"/>
  <c r="G2401" i="4"/>
  <c r="G2399" i="4" s="1"/>
  <c r="G2398" i="4"/>
  <c r="G2397" i="4"/>
  <c r="G2396" i="4"/>
  <c r="G2395" i="4"/>
  <c r="G2394" i="4"/>
  <c r="G2393" i="4"/>
  <c r="G2392" i="4"/>
  <c r="G2391" i="4"/>
  <c r="G2390" i="4"/>
  <c r="G2389" i="4"/>
  <c r="G2388" i="4"/>
  <c r="G2387" i="4"/>
  <c r="G2385" i="4"/>
  <c r="G2384" i="4"/>
  <c r="G2383" i="4"/>
  <c r="G2382" i="4"/>
  <c r="G2381" i="4"/>
  <c r="G2380" i="4"/>
  <c r="G2379" i="4"/>
  <c r="G2378" i="4"/>
  <c r="G2377" i="4"/>
  <c r="G2376" i="4"/>
  <c r="G2375" i="4"/>
  <c r="G2374" i="4"/>
  <c r="G2373" i="4"/>
  <c r="G2371" i="4" s="1"/>
  <c r="G2369" i="4"/>
  <c r="G2368" i="4"/>
  <c r="G2367" i="4"/>
  <c r="G2366" i="4"/>
  <c r="G2365" i="4"/>
  <c r="G2364" i="4"/>
  <c r="G2363" i="4"/>
  <c r="G2362" i="4"/>
  <c r="G2361" i="4"/>
  <c r="G2360" i="4"/>
  <c r="G2359" i="4"/>
  <c r="G2357" i="4" s="1"/>
  <c r="G2356" i="4"/>
  <c r="G2355" i="4"/>
  <c r="G2354" i="4"/>
  <c r="G2353" i="4"/>
  <c r="G2352" i="4"/>
  <c r="G2351" i="4"/>
  <c r="G2350" i="4"/>
  <c r="G2349" i="4"/>
  <c r="G2348" i="4"/>
  <c r="G2347" i="4"/>
  <c r="G2346" i="4"/>
  <c r="G2345" i="4"/>
  <c r="G2343" i="4"/>
  <c r="G2342" i="4"/>
  <c r="G2341" i="4"/>
  <c r="G2340" i="4"/>
  <c r="G2339" i="4"/>
  <c r="G2338" i="4"/>
  <c r="G2337" i="4"/>
  <c r="G2336" i="4"/>
  <c r="G2335" i="4"/>
  <c r="G2334" i="4"/>
  <c r="G2333" i="4"/>
  <c r="G2332" i="4"/>
  <c r="G2331" i="4"/>
  <c r="G2329" i="4" s="1"/>
  <c r="G2328" i="4"/>
  <c r="G2327" i="4"/>
  <c r="G2326" i="4"/>
  <c r="G2325" i="4"/>
  <c r="G2324" i="4"/>
  <c r="G2323" i="4"/>
  <c r="G2322" i="4"/>
  <c r="G2321" i="4"/>
  <c r="G2320" i="4"/>
  <c r="G2319" i="4"/>
  <c r="G2318" i="4"/>
  <c r="G2317" i="4"/>
  <c r="G2315" i="4"/>
  <c r="G2314" i="4"/>
  <c r="G2313" i="4"/>
  <c r="G2312" i="4"/>
  <c r="G2311" i="4"/>
  <c r="G2310" i="4"/>
  <c r="G2309" i="4"/>
  <c r="G2308" i="4"/>
  <c r="G2307" i="4"/>
  <c r="G2306" i="4"/>
  <c r="G2305" i="4"/>
  <c r="G2304" i="4"/>
  <c r="G2303" i="4"/>
  <c r="G2301" i="4" s="1"/>
  <c r="G2300" i="4"/>
  <c r="G2299" i="4"/>
  <c r="G2298" i="4"/>
  <c r="G2297" i="4"/>
  <c r="G2296" i="4"/>
  <c r="G2295" i="4"/>
  <c r="G2294" i="4"/>
  <c r="G2293" i="4"/>
  <c r="G2292" i="4"/>
  <c r="G2291" i="4"/>
  <c r="G2290" i="4"/>
  <c r="G2289" i="4"/>
  <c r="G2287" i="4"/>
  <c r="G2285" i="4"/>
  <c r="G2284" i="4"/>
  <c r="G2283" i="4"/>
  <c r="G2282" i="4"/>
  <c r="G2281" i="4"/>
  <c r="G2280" i="4"/>
  <c r="G2279" i="4"/>
  <c r="G2278" i="4"/>
  <c r="G2277" i="4"/>
  <c r="G2276" i="4"/>
  <c r="G2275" i="4"/>
  <c r="G2273" i="4"/>
  <c r="G2272" i="4"/>
  <c r="G2271" i="4"/>
  <c r="G2270" i="4"/>
  <c r="G2269" i="4"/>
  <c r="G2268" i="4"/>
  <c r="G2267" i="4"/>
  <c r="G2266" i="4"/>
  <c r="G2265" i="4"/>
  <c r="G2264" i="4"/>
  <c r="G2263" i="4"/>
  <c r="G2262" i="4"/>
  <c r="G2261" i="4"/>
  <c r="G2259" i="4" s="1"/>
  <c r="G2257" i="4"/>
  <c r="G2256" i="4"/>
  <c r="G2255" i="4"/>
  <c r="G2254" i="4"/>
  <c r="G2253" i="4"/>
  <c r="G2252" i="4"/>
  <c r="G2251" i="4"/>
  <c r="G2250" i="4"/>
  <c r="G2249" i="4"/>
  <c r="G2248" i="4"/>
  <c r="G2247" i="4"/>
  <c r="G2245" i="4" s="1"/>
  <c r="G2244" i="4"/>
  <c r="G2243" i="4"/>
  <c r="G2242" i="4"/>
  <c r="G2241" i="4"/>
  <c r="G2240" i="4"/>
  <c r="G2239" i="4"/>
  <c r="G2238" i="4"/>
  <c r="G2237" i="4"/>
  <c r="G2236" i="4"/>
  <c r="G2235" i="4"/>
  <c r="G2234" i="4"/>
  <c r="G2233" i="4"/>
  <c r="G2231" i="4"/>
  <c r="G2230" i="4"/>
  <c r="G2229" i="4"/>
  <c r="G2228" i="4"/>
  <c r="G2227" i="4"/>
  <c r="G2226" i="4"/>
  <c r="G2225" i="4"/>
  <c r="G2224" i="4"/>
  <c r="G2223" i="4"/>
  <c r="G2221" i="4"/>
  <c r="G2220" i="4"/>
  <c r="G2219" i="4"/>
  <c r="G2217" i="4"/>
  <c r="G2211" i="4"/>
  <c r="G2210" i="4"/>
  <c r="G2209" i="4"/>
  <c r="G2208" i="4"/>
  <c r="G2207" i="4"/>
  <c r="G2206" i="4"/>
  <c r="G2205" i="4"/>
  <c r="G2204" i="4"/>
  <c r="G2203" i="4"/>
  <c r="G2202" i="4"/>
  <c r="G2201" i="4"/>
  <c r="G2199" i="4"/>
  <c r="G2198" i="4"/>
  <c r="G2197" i="4"/>
  <c r="G2196" i="4"/>
  <c r="G2195" i="4"/>
  <c r="G2194" i="4"/>
  <c r="G2193" i="4"/>
  <c r="G2192" i="4"/>
  <c r="G2191" i="4"/>
  <c r="G2190" i="4"/>
  <c r="G2189" i="4"/>
  <c r="G2188" i="4"/>
  <c r="G2187" i="4"/>
  <c r="G2185" i="4" s="1"/>
  <c r="G2184" i="4"/>
  <c r="G2183" i="4"/>
  <c r="G2182" i="4"/>
  <c r="G2181" i="4"/>
  <c r="G2180" i="4"/>
  <c r="G2179" i="4"/>
  <c r="G2178" i="4"/>
  <c r="G2177" i="4"/>
  <c r="G2176" i="4"/>
  <c r="G2175" i="4"/>
  <c r="G2174" i="4"/>
  <c r="G2173" i="4"/>
  <c r="G2171" i="4"/>
  <c r="G2170" i="4"/>
  <c r="G2169" i="4"/>
  <c r="G2168" i="4"/>
  <c r="G2167" i="4"/>
  <c r="G2166" i="4"/>
  <c r="G2165" i="4"/>
  <c r="G2164" i="4"/>
  <c r="G2163" i="4"/>
  <c r="G2162" i="4"/>
  <c r="G2161" i="4"/>
  <c r="G2160" i="4"/>
  <c r="G2159" i="4"/>
  <c r="G2157" i="4" s="1"/>
  <c r="G2156" i="4"/>
  <c r="G2155" i="4"/>
  <c r="G2154" i="4"/>
  <c r="E2154" i="4"/>
  <c r="G2153" i="4"/>
  <c r="G2152" i="4"/>
  <c r="G2151" i="4"/>
  <c r="G2150" i="4"/>
  <c r="G2149" i="4"/>
  <c r="G2148" i="4"/>
  <c r="G2147" i="4"/>
  <c r="G2146" i="4"/>
  <c r="G2145" i="4"/>
  <c r="G2143" i="4" s="1"/>
  <c r="G2142" i="4"/>
  <c r="G2141" i="4"/>
  <c r="G2140" i="4"/>
  <c r="G2139" i="4"/>
  <c r="G2138" i="4"/>
  <c r="G2137" i="4"/>
  <c r="G2136" i="4"/>
  <c r="G2135" i="4"/>
  <c r="G2134" i="4"/>
  <c r="G2133" i="4"/>
  <c r="G2132" i="4"/>
  <c r="G2131" i="4"/>
  <c r="G2129" i="4"/>
  <c r="G2128" i="4"/>
  <c r="G2127" i="4"/>
  <c r="G2126" i="4"/>
  <c r="G2125" i="4"/>
  <c r="G2124" i="4"/>
  <c r="G2123" i="4"/>
  <c r="G2122" i="4"/>
  <c r="G2121" i="4"/>
  <c r="G2120" i="4"/>
  <c r="G2119" i="4"/>
  <c r="G2118" i="4"/>
  <c r="G2117" i="4"/>
  <c r="G2115" i="4" s="1"/>
  <c r="G2114" i="4"/>
  <c r="G2113" i="4"/>
  <c r="G2112" i="4"/>
  <c r="G2111" i="4"/>
  <c r="G2110" i="4"/>
  <c r="G2109" i="4"/>
  <c r="G2108" i="4"/>
  <c r="G2107" i="4"/>
  <c r="G2106" i="4"/>
  <c r="G2105" i="4"/>
  <c r="G2104" i="4"/>
  <c r="G2103" i="4"/>
  <c r="G2101" i="4"/>
  <c r="G2100" i="4"/>
  <c r="G2099" i="4"/>
  <c r="G2098" i="4"/>
  <c r="G2097" i="4"/>
  <c r="G2096" i="4"/>
  <c r="G2095" i="4"/>
  <c r="G2094" i="4"/>
  <c r="G2093" i="4"/>
  <c r="G2092" i="4"/>
  <c r="G2091" i="4"/>
  <c r="G2090" i="4"/>
  <c r="G2089" i="4"/>
  <c r="G2087" i="4" s="1"/>
  <c r="G2086" i="4"/>
  <c r="G2085" i="4"/>
  <c r="G2084" i="4"/>
  <c r="G2083" i="4"/>
  <c r="G2082" i="4"/>
  <c r="G2081" i="4"/>
  <c r="G2080" i="4"/>
  <c r="G2079" i="4"/>
  <c r="G2078" i="4"/>
  <c r="G2077" i="4"/>
  <c r="G2076" i="4"/>
  <c r="G2075" i="4"/>
  <c r="G2073" i="4"/>
  <c r="G2072" i="4"/>
  <c r="G2071" i="4"/>
  <c r="G2070" i="4"/>
  <c r="G2069" i="4"/>
  <c r="G2068" i="4"/>
  <c r="G2067" i="4"/>
  <c r="G2066" i="4"/>
  <c r="G2065" i="4"/>
  <c r="G2064" i="4"/>
  <c r="G2063" i="4"/>
  <c r="G2062" i="4"/>
  <c r="G2061" i="4"/>
  <c r="G2059" i="4" s="1"/>
  <c r="G2058" i="4"/>
  <c r="G2057" i="4"/>
  <c r="G2056" i="4"/>
  <c r="G2055" i="4"/>
  <c r="G2054" i="4"/>
  <c r="G2053" i="4"/>
  <c r="G2052" i="4"/>
  <c r="G2051" i="4"/>
  <c r="G2050" i="4"/>
  <c r="G2049" i="4"/>
  <c r="G2048" i="4"/>
  <c r="G2047" i="4"/>
  <c r="G2045" i="4"/>
  <c r="G2044" i="4"/>
  <c r="G2043" i="4"/>
  <c r="G2042" i="4"/>
  <c r="G2041" i="4"/>
  <c r="G2040" i="4"/>
  <c r="G2039" i="4"/>
  <c r="G2038" i="4"/>
  <c r="G2037" i="4"/>
  <c r="G2036" i="4"/>
  <c r="G2035" i="4"/>
  <c r="G2034" i="4"/>
  <c r="G2033" i="4"/>
  <c r="G2031" i="4" s="1"/>
  <c r="G2030" i="4"/>
  <c r="G2029" i="4"/>
  <c r="G2028" i="4"/>
  <c r="G2027" i="4"/>
  <c r="G2026" i="4"/>
  <c r="G2025" i="4"/>
  <c r="G2024" i="4"/>
  <c r="G2023" i="4"/>
  <c r="G2022" i="4"/>
  <c r="G2021" i="4"/>
  <c r="G2020" i="4"/>
  <c r="G2019" i="4"/>
  <c r="G2017" i="4"/>
  <c r="G2016" i="4"/>
  <c r="G2015" i="4"/>
  <c r="G2014" i="4"/>
  <c r="G2013" i="4"/>
  <c r="G2012" i="4"/>
  <c r="G2011" i="4"/>
  <c r="G2010" i="4"/>
  <c r="G2009" i="4"/>
  <c r="G2008" i="4"/>
  <c r="G2007" i="4"/>
  <c r="G2006" i="4"/>
  <c r="G2005" i="4"/>
  <c r="G2003" i="4" s="1"/>
  <c r="G2002" i="4"/>
  <c r="G2001" i="4"/>
  <c r="G2000" i="4"/>
  <c r="G1999" i="4"/>
  <c r="G1998" i="4"/>
  <c r="G1997" i="4"/>
  <c r="G1996" i="4"/>
  <c r="G1995" i="4"/>
  <c r="G1994" i="4"/>
  <c r="G1993" i="4"/>
  <c r="G1992" i="4"/>
  <c r="G1991" i="4"/>
  <c r="G1989" i="4"/>
  <c r="G1988" i="4"/>
  <c r="G1987" i="4"/>
  <c r="G1986" i="4"/>
  <c r="G1985" i="4"/>
  <c r="G1984" i="4"/>
  <c r="G1983" i="4"/>
  <c r="G1982" i="4"/>
  <c r="G1981" i="4"/>
  <c r="G1980" i="4"/>
  <c r="G1979" i="4"/>
  <c r="G1978" i="4"/>
  <c r="G1977" i="4"/>
  <c r="G1975" i="4" s="1"/>
  <c r="G1974" i="4"/>
  <c r="G1973" i="4"/>
  <c r="G1972" i="4"/>
  <c r="G1971" i="4"/>
  <c r="G1970" i="4"/>
  <c r="G1969" i="4"/>
  <c r="G1968" i="4"/>
  <c r="G1967" i="4"/>
  <c r="G1966" i="4"/>
  <c r="G1965" i="4"/>
  <c r="G1964" i="4"/>
  <c r="G1963" i="4"/>
  <c r="G1961" i="4"/>
  <c r="G1959" i="4"/>
  <c r="G1958" i="4"/>
  <c r="G1957" i="4"/>
  <c r="G1956" i="4"/>
  <c r="G1955" i="4"/>
  <c r="G1954" i="4"/>
  <c r="G1953" i="4"/>
  <c r="G1952" i="4"/>
  <c r="G1951" i="4"/>
  <c r="G1950" i="4"/>
  <c r="G1949" i="4"/>
  <c r="G1947" i="4"/>
  <c r="G1946" i="4"/>
  <c r="G1945" i="4"/>
  <c r="G1944" i="4"/>
  <c r="G1943" i="4"/>
  <c r="G1942" i="4"/>
  <c r="G1941" i="4"/>
  <c r="G1940" i="4"/>
  <c r="G1939" i="4"/>
  <c r="G1938" i="4"/>
  <c r="G1937" i="4"/>
  <c r="G1936" i="4"/>
  <c r="G1935" i="4"/>
  <c r="G1933" i="4" s="1"/>
  <c r="G1932" i="4"/>
  <c r="G1931" i="4"/>
  <c r="G1930" i="4"/>
  <c r="G1929" i="4"/>
  <c r="G1928" i="4"/>
  <c r="G1927" i="4"/>
  <c r="G1926" i="4"/>
  <c r="G1925" i="4"/>
  <c r="G1924" i="4"/>
  <c r="G1923" i="4"/>
  <c r="G1922" i="4"/>
  <c r="G1921" i="4"/>
  <c r="G1919" i="4"/>
  <c r="G1917" i="4"/>
  <c r="G1916" i="4"/>
  <c r="G1915" i="4"/>
  <c r="G1914" i="4"/>
  <c r="G1913" i="4"/>
  <c r="G1912" i="4"/>
  <c r="G1911" i="4"/>
  <c r="G1910" i="4"/>
  <c r="G1909" i="4"/>
  <c r="G1908" i="4"/>
  <c r="G1907" i="4"/>
  <c r="G1905" i="4"/>
  <c r="G1904" i="4"/>
  <c r="G1903" i="4"/>
  <c r="G1902" i="4"/>
  <c r="G1901" i="4"/>
  <c r="G1900" i="4"/>
  <c r="G1899" i="4"/>
  <c r="G1898" i="4"/>
  <c r="G1897" i="4"/>
  <c r="G1896" i="4"/>
  <c r="G1895" i="4"/>
  <c r="G1894" i="4"/>
  <c r="G1893" i="4"/>
  <c r="G1891" i="4" s="1"/>
  <c r="G1889" i="4"/>
  <c r="G1888" i="4"/>
  <c r="G1887" i="4"/>
  <c r="G1886" i="4"/>
  <c r="G1885" i="4"/>
  <c r="G1884" i="4"/>
  <c r="G1883" i="4"/>
  <c r="G1882" i="4"/>
  <c r="G1881" i="4"/>
  <c r="G1880" i="4"/>
  <c r="G1879" i="4"/>
  <c r="G1877" i="4" s="1"/>
  <c r="G1876" i="4"/>
  <c r="G1875" i="4"/>
  <c r="G1874" i="4"/>
  <c r="G1873" i="4"/>
  <c r="G1872" i="4"/>
  <c r="G1871" i="4"/>
  <c r="G1870" i="4"/>
  <c r="G1869" i="4"/>
  <c r="G1868" i="4"/>
  <c r="G1867" i="4"/>
  <c r="G1866" i="4"/>
  <c r="G1865" i="4"/>
  <c r="G1863" i="4"/>
  <c r="G1862" i="4"/>
  <c r="G1861" i="4"/>
  <c r="G1860" i="4"/>
  <c r="G1859" i="4"/>
  <c r="G1858" i="4"/>
  <c r="G1857" i="4"/>
  <c r="G1856" i="4"/>
  <c r="G1855" i="4"/>
  <c r="G1854" i="4"/>
  <c r="G1853" i="4"/>
  <c r="G1852" i="4"/>
  <c r="G1851" i="4"/>
  <c r="G1849" i="4" s="1"/>
  <c r="G1848" i="4"/>
  <c r="G1847" i="4"/>
  <c r="G1846" i="4"/>
  <c r="G1845" i="4"/>
  <c r="G1844" i="4"/>
  <c r="G1843" i="4"/>
  <c r="G1842" i="4"/>
  <c r="G1841" i="4"/>
  <c r="G1840" i="4"/>
  <c r="G1839" i="4"/>
  <c r="G1838" i="4"/>
  <c r="G1837" i="4"/>
  <c r="G1835" i="4"/>
  <c r="G1834" i="4"/>
  <c r="G1833" i="4"/>
  <c r="G1832" i="4"/>
  <c r="G1831" i="4"/>
  <c r="G1830" i="4"/>
  <c r="G1829" i="4"/>
  <c r="G1828" i="4"/>
  <c r="G1827" i="4"/>
  <c r="G1826" i="4"/>
  <c r="G1825" i="4"/>
  <c r="G1824" i="4"/>
  <c r="G1823" i="4"/>
  <c r="G1821" i="4" s="1"/>
  <c r="G1820" i="4"/>
  <c r="G1819" i="4"/>
  <c r="G1818" i="4"/>
  <c r="G1817" i="4"/>
  <c r="G1816" i="4"/>
  <c r="G1815" i="4"/>
  <c r="G1814" i="4"/>
  <c r="G1813" i="4"/>
  <c r="G1812" i="4"/>
  <c r="G1811" i="4"/>
  <c r="G1810" i="4"/>
  <c r="G1809" i="4"/>
  <c r="G1807" i="4"/>
  <c r="G1805" i="4"/>
  <c r="G1804" i="4"/>
  <c r="G1803" i="4"/>
  <c r="G1802" i="4"/>
  <c r="G1801" i="4"/>
  <c r="G1800" i="4"/>
  <c r="G1799" i="4"/>
  <c r="G1798" i="4"/>
  <c r="G1797" i="4"/>
  <c r="G1796" i="4"/>
  <c r="G1795" i="4"/>
  <c r="G1793" i="4"/>
  <c r="G1792" i="4"/>
  <c r="G1791" i="4"/>
  <c r="G1790" i="4"/>
  <c r="G1789" i="4"/>
  <c r="G1788" i="4"/>
  <c r="G1787" i="4"/>
  <c r="G1786" i="4"/>
  <c r="G1785" i="4"/>
  <c r="G1784" i="4"/>
  <c r="G1783" i="4"/>
  <c r="G1782" i="4"/>
  <c r="G1781" i="4"/>
  <c r="G1779" i="4" s="1"/>
  <c r="G1778" i="4"/>
  <c r="G1777" i="4"/>
  <c r="G1776" i="4"/>
  <c r="G1775" i="4"/>
  <c r="G1774" i="4"/>
  <c r="G1773" i="4"/>
  <c r="G1772" i="4"/>
  <c r="G1771" i="4"/>
  <c r="G1770" i="4"/>
  <c r="G1769" i="4"/>
  <c r="G1768" i="4"/>
  <c r="G1767" i="4"/>
  <c r="G1765" i="4"/>
  <c r="G1764" i="4"/>
  <c r="G1763" i="4"/>
  <c r="G1762" i="4"/>
  <c r="G1761" i="4"/>
  <c r="G1760" i="4"/>
  <c r="G1759" i="4"/>
  <c r="G1758" i="4"/>
  <c r="G1757" i="4"/>
  <c r="G1756" i="4"/>
  <c r="G1755" i="4"/>
  <c r="G1754" i="4"/>
  <c r="G1753" i="4"/>
  <c r="G1751" i="4" s="1"/>
  <c r="G1750" i="4"/>
  <c r="G1749" i="4"/>
  <c r="G1748" i="4"/>
  <c r="G1747" i="4"/>
  <c r="G1746" i="4"/>
  <c r="G1745" i="4"/>
  <c r="G1744" i="4"/>
  <c r="G1743" i="4"/>
  <c r="G1742" i="4"/>
  <c r="G1741" i="4"/>
  <c r="G1740" i="4"/>
  <c r="G1739" i="4"/>
  <c r="G1737" i="4"/>
  <c r="G1736" i="4"/>
  <c r="G1735" i="4"/>
  <c r="G1734" i="4"/>
  <c r="G1733" i="4"/>
  <c r="G1732" i="4"/>
  <c r="G1731" i="4"/>
  <c r="G1730" i="4"/>
  <c r="G1729" i="4"/>
  <c r="G1728" i="4"/>
  <c r="G1727" i="4"/>
  <c r="G1726" i="4"/>
  <c r="G1725" i="4"/>
  <c r="G1723" i="4" s="1"/>
  <c r="G1721" i="4"/>
  <c r="G1720" i="4"/>
  <c r="G1719" i="4"/>
  <c r="G1718" i="4"/>
  <c r="G1717" i="4"/>
  <c r="G1716" i="4"/>
  <c r="G1715" i="4"/>
  <c r="G1714" i="4"/>
  <c r="G1713" i="4"/>
  <c r="G1712" i="4"/>
  <c r="G1711" i="4"/>
  <c r="G1709" i="4" s="1"/>
  <c r="G1708" i="4"/>
  <c r="G1707" i="4"/>
  <c r="G1706" i="4"/>
  <c r="G1705" i="4"/>
  <c r="G1704" i="4"/>
  <c r="G1703" i="4"/>
  <c r="G1702" i="4"/>
  <c r="G1701" i="4"/>
  <c r="G1700" i="4"/>
  <c r="G1699" i="4"/>
  <c r="G1698" i="4"/>
  <c r="G1697" i="4"/>
  <c r="G1695" i="4"/>
  <c r="G1693" i="4"/>
  <c r="G1692" i="4"/>
  <c r="G1691" i="4"/>
  <c r="G1690" i="4"/>
  <c r="G1689" i="4"/>
  <c r="G1688" i="4"/>
  <c r="G1687" i="4"/>
  <c r="G1686" i="4"/>
  <c r="G1685" i="4"/>
  <c r="G1684" i="4"/>
  <c r="G1683" i="4"/>
  <c r="G1681" i="4"/>
  <c r="G1680" i="4"/>
  <c r="G1679" i="4"/>
  <c r="G1678" i="4"/>
  <c r="G1677" i="4"/>
  <c r="G1676" i="4"/>
  <c r="G1675" i="4"/>
  <c r="G1674" i="4"/>
  <c r="G1673" i="4"/>
  <c r="G1672" i="4"/>
  <c r="G1671" i="4"/>
  <c r="G1670" i="4"/>
  <c r="G1669" i="4"/>
  <c r="G1667" i="4" s="1"/>
  <c r="G1666" i="4"/>
  <c r="G1663" i="4"/>
  <c r="G1662" i="4"/>
  <c r="G1661" i="4"/>
  <c r="G1660" i="4"/>
  <c r="G1659" i="4"/>
  <c r="G1658" i="4"/>
  <c r="G1657" i="4"/>
  <c r="G1656" i="4"/>
  <c r="G1655" i="4"/>
  <c r="G1653" i="4"/>
  <c r="G1647" i="4"/>
  <c r="G1646" i="4"/>
  <c r="G1645" i="4"/>
  <c r="G1644" i="4"/>
  <c r="G1643" i="4"/>
  <c r="G1642" i="4"/>
  <c r="G1641" i="4"/>
  <c r="G1640" i="4"/>
  <c r="G1639" i="4"/>
  <c r="G1638" i="4"/>
  <c r="G1637" i="4"/>
  <c r="G1635" i="4"/>
  <c r="G1634" i="4"/>
  <c r="G1633" i="4"/>
  <c r="G1632" i="4"/>
  <c r="G1631" i="4"/>
  <c r="G1630" i="4"/>
  <c r="G1629" i="4"/>
  <c r="G1628" i="4"/>
  <c r="G1627" i="4"/>
  <c r="G1626" i="4"/>
  <c r="G1625" i="4"/>
  <c r="G1624" i="4"/>
  <c r="G1623" i="4"/>
  <c r="G1621" i="4" s="1"/>
  <c r="G1619" i="4"/>
  <c r="G1618" i="4"/>
  <c r="G1617" i="4"/>
  <c r="G1616" i="4"/>
  <c r="G1615" i="4"/>
  <c r="G1614" i="4"/>
  <c r="G1613" i="4"/>
  <c r="G1612" i="4"/>
  <c r="G1611" i="4"/>
  <c r="G1610" i="4"/>
  <c r="G1609" i="4"/>
  <c r="G1607" i="4" s="1"/>
  <c r="G1606" i="4"/>
  <c r="G1605" i="4"/>
  <c r="G1604" i="4"/>
  <c r="G1603" i="4"/>
  <c r="G1602" i="4"/>
  <c r="G1601" i="4"/>
  <c r="G1600" i="4"/>
  <c r="G1599" i="4"/>
  <c r="G1598" i="4"/>
  <c r="G1597" i="4"/>
  <c r="G1596" i="4"/>
  <c r="G1595" i="4"/>
  <c r="G1593" i="4"/>
  <c r="G1592" i="4"/>
  <c r="G1591" i="4"/>
  <c r="G1590" i="4"/>
  <c r="G1589" i="4"/>
  <c r="G1588" i="4"/>
  <c r="G1587" i="4"/>
  <c r="G1586" i="4"/>
  <c r="G1585" i="4"/>
  <c r="G1584" i="4"/>
  <c r="G1583" i="4"/>
  <c r="G1582" i="4"/>
  <c r="G1581" i="4"/>
  <c r="G1579" i="4" s="1"/>
  <c r="G1577" i="4"/>
  <c r="G1576" i="4"/>
  <c r="G1575" i="4"/>
  <c r="G1574" i="4"/>
  <c r="G1573" i="4"/>
  <c r="G1572" i="4"/>
  <c r="G1571" i="4"/>
  <c r="G1570" i="4"/>
  <c r="G1569" i="4"/>
  <c r="G1568" i="4"/>
  <c r="G1567" i="4"/>
  <c r="G1565" i="4" s="1"/>
  <c r="G1564" i="4"/>
  <c r="G1563" i="4"/>
  <c r="G1562" i="4"/>
  <c r="G1561" i="4"/>
  <c r="G1560" i="4"/>
  <c r="G1559" i="4"/>
  <c r="G1558" i="4"/>
  <c r="G1557" i="4"/>
  <c r="G1556" i="4"/>
  <c r="G1555" i="4"/>
  <c r="G1554" i="4"/>
  <c r="G1553" i="4"/>
  <c r="G1551" i="4"/>
  <c r="G1549" i="4"/>
  <c r="G1548" i="4"/>
  <c r="G1547" i="4"/>
  <c r="G1546" i="4"/>
  <c r="G1545" i="4"/>
  <c r="G1544" i="4"/>
  <c r="G1543" i="4"/>
  <c r="G1542" i="4"/>
  <c r="G1541" i="4"/>
  <c r="G1540" i="4"/>
  <c r="G1539" i="4"/>
  <c r="G1537" i="4"/>
  <c r="G1536" i="4"/>
  <c r="G1535" i="4"/>
  <c r="G1534" i="4"/>
  <c r="G1533" i="4"/>
  <c r="G1532" i="4"/>
  <c r="G1531" i="4"/>
  <c r="G1530" i="4"/>
  <c r="G1529" i="4"/>
  <c r="G1528" i="4"/>
  <c r="G1527" i="4"/>
  <c r="G1526" i="4"/>
  <c r="G1525" i="4"/>
  <c r="G1523" i="4" s="1"/>
  <c r="G1522" i="4"/>
  <c r="G1521" i="4"/>
  <c r="G1520" i="4"/>
  <c r="G1519" i="4"/>
  <c r="G1518" i="4"/>
  <c r="G1517" i="4"/>
  <c r="G1516" i="4"/>
  <c r="G1515" i="4"/>
  <c r="G1514" i="4"/>
  <c r="G1513" i="4"/>
  <c r="G1512" i="4"/>
  <c r="G1511" i="4"/>
  <c r="G1509" i="4"/>
  <c r="G1508" i="4"/>
  <c r="G1507" i="4"/>
  <c r="G1506" i="4"/>
  <c r="G1505" i="4"/>
  <c r="G1504" i="4"/>
  <c r="G1503" i="4"/>
  <c r="G1502" i="4"/>
  <c r="G1501" i="4"/>
  <c r="G1500" i="4"/>
  <c r="G1499" i="4"/>
  <c r="G1498" i="4"/>
  <c r="G1497" i="4"/>
  <c r="G1495" i="4" s="1"/>
  <c r="G1494" i="4"/>
  <c r="G1493" i="4"/>
  <c r="G1492" i="4"/>
  <c r="G1491" i="4"/>
  <c r="G1490" i="4"/>
  <c r="G1489" i="4"/>
  <c r="G1488" i="4"/>
  <c r="G1487" i="4"/>
  <c r="G1486" i="4"/>
  <c r="G1485" i="4"/>
  <c r="G1484" i="4"/>
  <c r="G1483" i="4"/>
  <c r="G1481" i="4"/>
  <c r="G1480" i="4"/>
  <c r="G1479" i="4"/>
  <c r="G1478" i="4"/>
  <c r="G1477" i="4"/>
  <c r="G1476" i="4"/>
  <c r="G1475" i="4"/>
  <c r="G1474" i="4"/>
  <c r="G1473" i="4"/>
  <c r="G1472" i="4"/>
  <c r="G1471" i="4"/>
  <c r="G1470" i="4"/>
  <c r="G1469" i="4"/>
  <c r="G1467" i="4" s="1"/>
  <c r="G1465" i="4"/>
  <c r="G1464" i="4"/>
  <c r="G1463" i="4"/>
  <c r="G1462" i="4"/>
  <c r="G1461" i="4"/>
  <c r="G1460" i="4"/>
  <c r="G1459" i="4"/>
  <c r="G1458" i="4"/>
  <c r="G1457" i="4"/>
  <c r="G1456" i="4"/>
  <c r="G1455" i="4"/>
  <c r="G1453" i="4" s="1"/>
  <c r="G1452" i="4"/>
  <c r="G1451" i="4"/>
  <c r="G1450" i="4"/>
  <c r="G1449" i="4"/>
  <c r="G1448" i="4"/>
  <c r="G1447" i="4"/>
  <c r="G1446" i="4"/>
  <c r="G1445" i="4"/>
  <c r="G1444" i="4"/>
  <c r="G1443" i="4"/>
  <c r="G1442" i="4"/>
  <c r="G1441" i="4"/>
  <c r="G1439" i="4"/>
  <c r="G1438" i="4"/>
  <c r="G1437" i="4"/>
  <c r="G1436" i="4"/>
  <c r="G1435" i="4"/>
  <c r="G1434" i="4"/>
  <c r="G1433" i="4"/>
  <c r="G1432" i="4"/>
  <c r="G1431" i="4"/>
  <c r="G1430" i="4"/>
  <c r="G1429" i="4"/>
  <c r="G1428" i="4"/>
  <c r="G1427" i="4"/>
  <c r="G1425" i="4" s="1"/>
  <c r="G1424" i="4"/>
  <c r="G1423" i="4"/>
  <c r="G1422" i="4"/>
  <c r="G1421" i="4"/>
  <c r="G1420" i="4"/>
  <c r="G1419" i="4"/>
  <c r="G1418" i="4"/>
  <c r="G1417" i="4"/>
  <c r="G1416" i="4"/>
  <c r="G1415" i="4"/>
  <c r="G1414" i="4"/>
  <c r="G1413" i="4"/>
  <c r="G1411" i="4"/>
  <c r="G1410" i="4"/>
  <c r="G1409" i="4"/>
  <c r="G1408" i="4"/>
  <c r="G1407" i="4"/>
  <c r="G1406" i="4"/>
  <c r="G1405" i="4"/>
  <c r="G1404" i="4"/>
  <c r="G1403" i="4"/>
  <c r="G1402" i="4"/>
  <c r="G1401" i="4"/>
  <c r="G1400" i="4"/>
  <c r="G1399" i="4"/>
  <c r="G1397" i="4" s="1"/>
  <c r="G1396" i="4"/>
  <c r="G1395" i="4"/>
  <c r="G1394" i="4"/>
  <c r="G1393" i="4"/>
  <c r="G1392" i="4"/>
  <c r="G1391" i="4"/>
  <c r="G1390" i="4"/>
  <c r="G1389" i="4"/>
  <c r="G1388" i="4"/>
  <c r="G1387" i="4"/>
  <c r="G1386" i="4"/>
  <c r="G1385" i="4"/>
  <c r="G1383" i="4"/>
  <c r="G1381" i="4"/>
  <c r="G1380" i="4"/>
  <c r="G1379" i="4"/>
  <c r="G1378" i="4"/>
  <c r="G1377" i="4"/>
  <c r="G1376" i="4"/>
  <c r="G1375" i="4"/>
  <c r="G1374" i="4"/>
  <c r="G1373" i="4"/>
  <c r="G1372" i="4"/>
  <c r="G1371" i="4"/>
  <c r="G1369" i="4"/>
  <c r="G1368" i="4"/>
  <c r="G1367" i="4"/>
  <c r="G1366" i="4"/>
  <c r="G1365" i="4"/>
  <c r="G1364" i="4"/>
  <c r="G1363" i="4"/>
  <c r="G1362" i="4"/>
  <c r="G1361" i="4"/>
  <c r="G1360" i="4"/>
  <c r="G1359" i="4"/>
  <c r="G1358" i="4"/>
  <c r="G1357" i="4"/>
  <c r="G1355" i="4" s="1"/>
  <c r="G1353" i="4"/>
  <c r="G1352" i="4"/>
  <c r="G1351" i="4"/>
  <c r="G1350" i="4"/>
  <c r="G1349" i="4"/>
  <c r="G1348" i="4"/>
  <c r="G1347" i="4"/>
  <c r="G1346" i="4"/>
  <c r="G1345" i="4"/>
  <c r="G1344" i="4"/>
  <c r="G1343" i="4"/>
  <c r="G1341" i="4" s="1"/>
  <c r="G1340" i="4"/>
  <c r="G1339" i="4"/>
  <c r="G1338" i="4"/>
  <c r="G1337" i="4"/>
  <c r="G1336" i="4"/>
  <c r="G1335" i="4"/>
  <c r="G1334" i="4"/>
  <c r="G1333" i="4"/>
  <c r="G1332" i="4"/>
  <c r="G1331" i="4"/>
  <c r="G1330" i="4"/>
  <c r="G1329" i="4"/>
  <c r="G1327" i="4"/>
  <c r="G1326" i="4"/>
  <c r="G1323" i="4"/>
  <c r="G1322" i="4"/>
  <c r="G1321" i="4"/>
  <c r="G1320" i="4"/>
  <c r="G1319" i="4"/>
  <c r="G1318" i="4"/>
  <c r="G1317" i="4"/>
  <c r="G1316" i="4"/>
  <c r="G1315" i="4"/>
  <c r="G1313" i="4" s="1"/>
  <c r="G1307" i="4"/>
  <c r="G1306" i="4"/>
  <c r="G1305" i="4"/>
  <c r="G1304" i="4"/>
  <c r="G1303" i="4"/>
  <c r="G1302" i="4"/>
  <c r="G1301" i="4"/>
  <c r="G1300" i="4"/>
  <c r="E1299" i="4"/>
  <c r="G1299" i="4" s="1"/>
  <c r="G1298" i="4"/>
  <c r="G1297" i="4"/>
  <c r="G1295" i="4" s="1"/>
  <c r="G1293" i="4"/>
  <c r="G1292" i="4"/>
  <c r="G1291" i="4"/>
  <c r="G1290" i="4"/>
  <c r="G1289" i="4"/>
  <c r="G1288" i="4"/>
  <c r="G1287" i="4"/>
  <c r="G1286" i="4"/>
  <c r="G1285" i="4"/>
  <c r="G1284" i="4"/>
  <c r="G1283" i="4"/>
  <c r="G1281" i="4" s="1"/>
  <c r="G1279" i="4"/>
  <c r="G1278" i="4"/>
  <c r="G1277" i="4"/>
  <c r="G1276" i="4"/>
  <c r="G1275" i="4"/>
  <c r="G1274" i="4"/>
  <c r="G1273" i="4"/>
  <c r="G1272" i="4"/>
  <c r="G1271" i="4"/>
  <c r="G1270" i="4"/>
  <c r="G1269" i="4"/>
  <c r="G1267" i="4" s="1"/>
  <c r="G1265" i="4"/>
  <c r="G1264" i="4"/>
  <c r="G1263" i="4"/>
  <c r="G1262" i="4"/>
  <c r="G1261" i="4"/>
  <c r="G1260" i="4"/>
  <c r="G1259" i="4"/>
  <c r="G1258" i="4"/>
  <c r="G1257" i="4"/>
  <c r="G1256" i="4"/>
  <c r="G1255" i="4"/>
  <c r="G1253" i="4" s="1"/>
  <c r="G1251" i="4"/>
  <c r="G1250" i="4"/>
  <c r="G1249" i="4"/>
  <c r="G1248" i="4"/>
  <c r="G1247" i="4"/>
  <c r="G1246" i="4"/>
  <c r="G1245" i="4"/>
  <c r="G1244" i="4"/>
  <c r="G1243" i="4"/>
  <c r="G1242" i="4"/>
  <c r="G1241" i="4"/>
  <c r="G1239" i="4" s="1"/>
  <c r="G1237" i="4"/>
  <c r="G1236" i="4"/>
  <c r="G1235" i="4"/>
  <c r="G1234" i="4"/>
  <c r="G1233" i="4"/>
  <c r="G1232" i="4"/>
  <c r="G1231" i="4"/>
  <c r="G1230" i="4"/>
  <c r="G1229" i="4"/>
  <c r="G1228" i="4"/>
  <c r="G1227" i="4"/>
  <c r="G1225" i="4" s="1"/>
  <c r="G1223" i="4"/>
  <c r="G1222" i="4"/>
  <c r="G1221" i="4"/>
  <c r="G1220" i="4"/>
  <c r="G1219" i="4"/>
  <c r="G1218" i="4"/>
  <c r="G1217" i="4"/>
  <c r="G1216" i="4"/>
  <c r="G1215" i="4"/>
  <c r="G1214" i="4"/>
  <c r="G1213" i="4"/>
  <c r="G1211" i="4" s="1"/>
  <c r="G1209" i="4"/>
  <c r="G1208" i="4"/>
  <c r="G1207" i="4"/>
  <c r="G1206" i="4"/>
  <c r="G1205" i="4"/>
  <c r="G1204" i="4"/>
  <c r="G1203" i="4"/>
  <c r="G1202" i="4"/>
  <c r="G1201" i="4"/>
  <c r="G1200" i="4"/>
  <c r="G1199" i="4"/>
  <c r="G1197" i="4" s="1"/>
  <c r="G1196" i="4"/>
  <c r="G1195" i="4"/>
  <c r="G1194" i="4"/>
  <c r="G1193" i="4"/>
  <c r="G1192" i="4"/>
  <c r="G1191" i="4"/>
  <c r="G1190" i="4"/>
  <c r="G1189" i="4"/>
  <c r="G1188" i="4"/>
  <c r="G1187" i="4"/>
  <c r="G1186" i="4"/>
  <c r="G1185" i="4"/>
  <c r="G1183" i="4"/>
  <c r="G1182" i="4"/>
  <c r="G1181" i="4"/>
  <c r="G1180" i="4"/>
  <c r="G1179" i="4"/>
  <c r="G1178" i="4"/>
  <c r="G1177" i="4"/>
  <c r="G1176" i="4"/>
  <c r="G1175" i="4"/>
  <c r="G1174" i="4"/>
  <c r="G1173" i="4"/>
  <c r="G1172" i="4"/>
  <c r="G1171" i="4"/>
  <c r="G1169" i="4" s="1"/>
  <c r="G1168" i="4"/>
  <c r="G1167" i="4"/>
  <c r="G1166" i="4"/>
  <c r="G1165" i="4"/>
  <c r="G1164" i="4"/>
  <c r="G1163" i="4"/>
  <c r="G1162" i="4"/>
  <c r="G1161" i="4"/>
  <c r="G1160" i="4"/>
  <c r="G1159" i="4"/>
  <c r="G1158" i="4"/>
  <c r="G1157" i="4"/>
  <c r="G1155" i="4"/>
  <c r="G1154" i="4"/>
  <c r="G1153" i="4"/>
  <c r="G1152" i="4"/>
  <c r="G1151" i="4"/>
  <c r="G1150" i="4"/>
  <c r="G1149" i="4"/>
  <c r="G1148" i="4"/>
  <c r="G1147" i="4"/>
  <c r="G1146" i="4"/>
  <c r="G1145" i="4"/>
  <c r="G1144" i="4"/>
  <c r="G1143" i="4"/>
  <c r="G1141" i="4" s="1"/>
  <c r="G1140" i="4"/>
  <c r="G1139" i="4"/>
  <c r="G1138" i="4"/>
  <c r="G1137" i="4"/>
  <c r="G1136" i="4"/>
  <c r="G1135" i="4"/>
  <c r="G1134" i="4"/>
  <c r="G1133" i="4"/>
  <c r="G1132" i="4"/>
  <c r="G1131" i="4"/>
  <c r="G1130" i="4"/>
  <c r="G1129" i="4"/>
  <c r="G1127" i="4"/>
  <c r="G1126" i="4"/>
  <c r="G1125" i="4"/>
  <c r="G1124" i="4"/>
  <c r="G1123" i="4"/>
  <c r="G1122" i="4"/>
  <c r="G1121" i="4"/>
  <c r="G1120" i="4"/>
  <c r="G1119" i="4"/>
  <c r="G1118" i="4"/>
  <c r="G1117" i="4"/>
  <c r="G1116" i="4"/>
  <c r="G1115" i="4"/>
  <c r="G1113" i="4" s="1"/>
  <c r="G1112" i="4"/>
  <c r="G1111" i="4"/>
  <c r="G1110" i="4"/>
  <c r="G1109" i="4"/>
  <c r="G1108" i="4"/>
  <c r="G1107" i="4"/>
  <c r="G1106" i="4"/>
  <c r="G1105" i="4"/>
  <c r="G1104" i="4"/>
  <c r="G1103" i="4"/>
  <c r="G1102" i="4"/>
  <c r="G1101" i="4"/>
  <c r="G1099" i="4"/>
  <c r="G1098" i="4"/>
  <c r="G1097" i="4"/>
  <c r="G1096" i="4"/>
  <c r="G1095" i="4"/>
  <c r="G1094" i="4"/>
  <c r="G1093" i="4"/>
  <c r="G1092" i="4"/>
  <c r="G1091" i="4"/>
  <c r="G1090" i="4"/>
  <c r="G1089" i="4"/>
  <c r="G1088" i="4"/>
  <c r="G1087" i="4"/>
  <c r="G1085" i="4" s="1"/>
  <c r="G1084" i="4"/>
  <c r="G1083" i="4"/>
  <c r="G1082" i="4"/>
  <c r="G1081" i="4"/>
  <c r="G1080" i="4"/>
  <c r="G1079" i="4"/>
  <c r="G1078" i="4"/>
  <c r="G1077" i="4"/>
  <c r="G1076" i="4"/>
  <c r="G1075" i="4"/>
  <c r="G1074" i="4"/>
  <c r="G1073" i="4"/>
  <c r="G1071" i="4"/>
  <c r="G1069" i="4"/>
  <c r="G1068" i="4"/>
  <c r="G1067" i="4"/>
  <c r="G1066" i="4"/>
  <c r="G1065" i="4"/>
  <c r="G1064" i="4"/>
  <c r="G1063" i="4"/>
  <c r="G1062" i="4"/>
  <c r="G1061" i="4"/>
  <c r="G1060" i="4"/>
  <c r="G1059" i="4"/>
  <c r="G1057" i="4"/>
  <c r="G1056" i="4"/>
  <c r="G1055" i="4"/>
  <c r="G1054" i="4"/>
  <c r="G1053" i="4"/>
  <c r="G1052" i="4"/>
  <c r="G1051" i="4"/>
  <c r="G1050" i="4"/>
  <c r="G1049" i="4"/>
  <c r="G1048" i="4"/>
  <c r="G1047" i="4"/>
  <c r="G1046" i="4"/>
  <c r="G1045" i="4"/>
  <c r="G1043" i="4" s="1"/>
  <c r="G1041" i="4"/>
  <c r="G1040" i="4"/>
  <c r="G1039" i="4"/>
  <c r="G1038" i="4"/>
  <c r="G1037" i="4"/>
  <c r="G1036" i="4"/>
  <c r="G1035" i="4"/>
  <c r="G1034" i="4"/>
  <c r="G1033" i="4"/>
  <c r="G1032" i="4"/>
  <c r="G1031" i="4"/>
  <c r="G1029" i="4" s="1"/>
  <c r="G1027" i="4"/>
  <c r="G1026" i="4"/>
  <c r="G1025" i="4"/>
  <c r="G1024" i="4"/>
  <c r="G1023" i="4"/>
  <c r="G1022" i="4"/>
  <c r="G1021" i="4"/>
  <c r="G1020" i="4"/>
  <c r="G1019" i="4"/>
  <c r="G1018" i="4"/>
  <c r="G1017" i="4"/>
  <c r="G1015" i="4" s="1"/>
  <c r="G1014" i="4"/>
  <c r="G1013" i="4"/>
  <c r="G1012" i="4"/>
  <c r="G1011" i="4"/>
  <c r="G1010" i="4"/>
  <c r="G1009" i="4"/>
  <c r="G1008" i="4"/>
  <c r="G1007" i="4"/>
  <c r="G1006" i="4"/>
  <c r="G1005" i="4"/>
  <c r="G1004" i="4"/>
  <c r="G1003" i="4"/>
  <c r="G1001" i="4"/>
  <c r="G999" i="4"/>
  <c r="G998" i="4"/>
  <c r="G997" i="4"/>
  <c r="G996" i="4"/>
  <c r="G995" i="4"/>
  <c r="G994" i="4"/>
  <c r="G993" i="4"/>
  <c r="G992" i="4"/>
  <c r="G991" i="4"/>
  <c r="G990" i="4"/>
  <c r="G989" i="4"/>
  <c r="G987" i="4"/>
  <c r="G986" i="4"/>
  <c r="G985" i="4"/>
  <c r="G984" i="4"/>
  <c r="G983" i="4"/>
  <c r="G982" i="4"/>
  <c r="G981" i="4"/>
  <c r="G980" i="4"/>
  <c r="G979" i="4"/>
  <c r="G978" i="4"/>
  <c r="G977" i="4"/>
  <c r="G976" i="4"/>
  <c r="G975" i="4"/>
  <c r="G973" i="4" s="1"/>
  <c r="G971" i="4"/>
  <c r="G970" i="4"/>
  <c r="G969" i="4"/>
  <c r="G968" i="4"/>
  <c r="G967" i="4"/>
  <c r="G966" i="4"/>
  <c r="G965" i="4"/>
  <c r="G964" i="4"/>
  <c r="G963" i="4"/>
  <c r="G962" i="4"/>
  <c r="G961" i="4"/>
  <c r="G959" i="4" s="1"/>
  <c r="G958" i="4"/>
  <c r="G957" i="4"/>
  <c r="G956" i="4"/>
  <c r="G955" i="4"/>
  <c r="G954" i="4"/>
  <c r="G953" i="4"/>
  <c r="G952" i="4"/>
  <c r="G951" i="4"/>
  <c r="G950" i="4"/>
  <c r="G949" i="4"/>
  <c r="G948" i="4"/>
  <c r="G947" i="4"/>
  <c r="G945" i="4"/>
  <c r="G943" i="4"/>
  <c r="G942" i="4"/>
  <c r="G941" i="4"/>
  <c r="G940" i="4"/>
  <c r="G939" i="4"/>
  <c r="G938" i="4"/>
  <c r="G937" i="4"/>
  <c r="G936" i="4"/>
  <c r="G935" i="4"/>
  <c r="G934" i="4"/>
  <c r="G933" i="4"/>
  <c r="G931" i="4"/>
  <c r="G930" i="4"/>
  <c r="G929" i="4"/>
  <c r="G928" i="4"/>
  <c r="G927" i="4"/>
  <c r="G926" i="4"/>
  <c r="G925" i="4"/>
  <c r="G924" i="4"/>
  <c r="G923" i="4"/>
  <c r="G922" i="4"/>
  <c r="G921" i="4"/>
  <c r="G920" i="4"/>
  <c r="G919" i="4"/>
  <c r="G917" i="4" s="1"/>
  <c r="G915" i="4"/>
  <c r="G914" i="4"/>
  <c r="G913" i="4"/>
  <c r="G912" i="4"/>
  <c r="G911" i="4"/>
  <c r="G910" i="4"/>
  <c r="G909" i="4"/>
  <c r="G908" i="4"/>
  <c r="G907" i="4"/>
  <c r="G906" i="4"/>
  <c r="G905" i="4"/>
  <c r="G903" i="4" s="1"/>
  <c r="G902" i="4"/>
  <c r="G901" i="4"/>
  <c r="G900" i="4"/>
  <c r="G899" i="4"/>
  <c r="G898" i="4"/>
  <c r="G897" i="4"/>
  <c r="G896" i="4"/>
  <c r="G895" i="4"/>
  <c r="G894" i="4"/>
  <c r="G893" i="4"/>
  <c r="G892" i="4"/>
  <c r="G891" i="4"/>
  <c r="G889" i="4"/>
  <c r="G887" i="4"/>
  <c r="G886" i="4"/>
  <c r="G885" i="4"/>
  <c r="G884" i="4"/>
  <c r="G883" i="4"/>
  <c r="G882" i="4"/>
  <c r="G881" i="4"/>
  <c r="G880" i="4"/>
  <c r="G879" i="4"/>
  <c r="G878" i="4"/>
  <c r="G877" i="4"/>
  <c r="G875" i="4"/>
  <c r="G874" i="4"/>
  <c r="G873" i="4"/>
  <c r="G872" i="4"/>
  <c r="G871" i="4"/>
  <c r="G870" i="4"/>
  <c r="G869" i="4"/>
  <c r="G868" i="4"/>
  <c r="G867" i="4"/>
  <c r="G866" i="4"/>
  <c r="G865" i="4"/>
  <c r="G864" i="4"/>
  <c r="G863" i="4"/>
  <c r="G861" i="4" s="1"/>
  <c r="G859" i="4"/>
  <c r="G858" i="4"/>
  <c r="G857" i="4"/>
  <c r="G856" i="4"/>
  <c r="G855" i="4"/>
  <c r="G854" i="4"/>
  <c r="G853" i="4"/>
  <c r="G852" i="4"/>
  <c r="G851" i="4"/>
  <c r="G850" i="4"/>
  <c r="G849" i="4"/>
  <c r="G847" i="4" s="1"/>
  <c r="G846" i="4"/>
  <c r="G845" i="4"/>
  <c r="G844" i="4"/>
  <c r="G843" i="4"/>
  <c r="G842" i="4"/>
  <c r="G841" i="4"/>
  <c r="G840" i="4"/>
  <c r="G839" i="4"/>
  <c r="G838" i="4"/>
  <c r="G837" i="4"/>
  <c r="G836" i="4"/>
  <c r="G835" i="4"/>
  <c r="G833" i="4"/>
  <c r="G831" i="4"/>
  <c r="G830" i="4"/>
  <c r="G828" i="4" s="1"/>
  <c r="G826" i="4"/>
  <c r="G825" i="4"/>
  <c r="G823" i="4"/>
  <c r="G821" i="4"/>
  <c r="G820" i="4"/>
  <c r="G818" i="4" s="1"/>
  <c r="G816" i="4"/>
  <c r="G815" i="4"/>
  <c r="G813" i="4"/>
  <c r="G811" i="4"/>
  <c r="G810" i="4"/>
  <c r="G808" i="4" s="1"/>
  <c r="G806" i="4"/>
  <c r="G805" i="4"/>
  <c r="G803" i="4"/>
  <c r="G801" i="4"/>
  <c r="G800" i="4"/>
  <c r="G798" i="4" s="1"/>
  <c r="G796" i="4"/>
  <c r="G795" i="4"/>
  <c r="G793" i="4"/>
  <c r="G791" i="4"/>
  <c r="G790" i="4"/>
  <c r="G788" i="4" s="1"/>
  <c r="G786" i="4"/>
  <c r="G785" i="4"/>
  <c r="G783" i="4"/>
  <c r="G781" i="4"/>
  <c r="G780" i="4"/>
  <c r="G778" i="4" s="1"/>
  <c r="G776" i="4"/>
  <c r="G775" i="4"/>
  <c r="G773" i="4"/>
  <c r="G771" i="4"/>
  <c r="G770" i="4"/>
  <c r="G768" i="4" s="1"/>
  <c r="G766" i="4"/>
  <c r="G765" i="4"/>
  <c r="G763" i="4"/>
  <c r="G761" i="4"/>
  <c r="G760" i="4"/>
  <c r="G758" i="4" s="1"/>
  <c r="G756" i="4"/>
  <c r="G755" i="4"/>
  <c r="G753" i="4"/>
  <c r="G751" i="4"/>
  <c r="G750" i="4"/>
  <c r="G748" i="4" s="1"/>
  <c r="G746" i="4"/>
  <c r="G745" i="4"/>
  <c r="G743" i="4"/>
  <c r="G741" i="4"/>
  <c r="G740" i="4"/>
  <c r="G738" i="4" s="1"/>
  <c r="G736" i="4"/>
  <c r="G735" i="4"/>
  <c r="G733" i="4"/>
  <c r="G731" i="4"/>
  <c r="G730" i="4"/>
  <c r="G729" i="4"/>
  <c r="G728" i="4"/>
  <c r="G727" i="4"/>
  <c r="G726" i="4"/>
  <c r="G725" i="4"/>
  <c r="G724" i="4"/>
  <c r="G723" i="4"/>
  <c r="G722" i="4"/>
  <c r="G721" i="4"/>
  <c r="G719" i="4"/>
  <c r="G718" i="4"/>
  <c r="G717" i="4"/>
  <c r="G716" i="4"/>
  <c r="G715" i="4"/>
  <c r="G714" i="4"/>
  <c r="G713" i="4"/>
  <c r="G712" i="4"/>
  <c r="G711" i="4"/>
  <c r="G710" i="4"/>
  <c r="G709" i="4"/>
  <c r="G708" i="4"/>
  <c r="G707" i="4"/>
  <c r="G705" i="4" s="1"/>
  <c r="G704" i="4"/>
  <c r="G703" i="4"/>
  <c r="G702" i="4"/>
  <c r="G701" i="4"/>
  <c r="G700" i="4"/>
  <c r="G699" i="4"/>
  <c r="G698" i="4"/>
  <c r="G697" i="4"/>
  <c r="G696" i="4"/>
  <c r="G695" i="4"/>
  <c r="G694" i="4"/>
  <c r="G693" i="4"/>
  <c r="G691" i="4"/>
  <c r="G689" i="4"/>
  <c r="G688" i="4"/>
  <c r="G687" i="4"/>
  <c r="G686" i="4"/>
  <c r="G685" i="4"/>
  <c r="G684" i="4"/>
  <c r="G683" i="4"/>
  <c r="G682" i="4"/>
  <c r="G681" i="4"/>
  <c r="G680" i="4"/>
  <c r="G679" i="4"/>
  <c r="G677" i="4"/>
  <c r="G676" i="4"/>
  <c r="G675" i="4"/>
  <c r="G674" i="4"/>
  <c r="G673" i="4"/>
  <c r="G672" i="4"/>
  <c r="G671" i="4"/>
  <c r="G670" i="4"/>
  <c r="G669" i="4"/>
  <c r="G668" i="4"/>
  <c r="G667" i="4"/>
  <c r="G666" i="4"/>
  <c r="G665" i="4"/>
  <c r="G663" i="4" s="1"/>
  <c r="G661" i="4"/>
  <c r="G660" i="4"/>
  <c r="G659" i="4"/>
  <c r="G658" i="4"/>
  <c r="G657" i="4"/>
  <c r="G656" i="4"/>
  <c r="G655" i="4"/>
  <c r="G654" i="4"/>
  <c r="G653" i="4"/>
  <c r="G652" i="4"/>
  <c r="G651" i="4"/>
  <c r="G649" i="4" s="1"/>
  <c r="G648" i="4"/>
  <c r="G647" i="4"/>
  <c r="G646" i="4"/>
  <c r="G645" i="4"/>
  <c r="G644" i="4"/>
  <c r="G643" i="4"/>
  <c r="G642" i="4"/>
  <c r="G641" i="4"/>
  <c r="G640" i="4"/>
  <c r="G639" i="4"/>
  <c r="G638" i="4"/>
  <c r="G637" i="4"/>
  <c r="G635" i="4"/>
  <c r="G634" i="4"/>
  <c r="G633" i="4"/>
  <c r="G632" i="4"/>
  <c r="G631" i="4"/>
  <c r="G630" i="4"/>
  <c r="G629" i="4"/>
  <c r="G628" i="4"/>
  <c r="G627" i="4"/>
  <c r="G626" i="4"/>
  <c r="G625" i="4"/>
  <c r="G624" i="4"/>
  <c r="G623" i="4"/>
  <c r="G621" i="4" s="1"/>
  <c r="G620" i="4"/>
  <c r="G619" i="4"/>
  <c r="G618" i="4"/>
  <c r="G617" i="4"/>
  <c r="G616" i="4"/>
  <c r="G615" i="4"/>
  <c r="G614" i="4"/>
  <c r="G613" i="4"/>
  <c r="G612" i="4"/>
  <c r="G611" i="4"/>
  <c r="G610" i="4"/>
  <c r="G609" i="4"/>
  <c r="G607" i="4"/>
  <c r="G606" i="4"/>
  <c r="G605" i="4"/>
  <c r="G604" i="4"/>
  <c r="G603" i="4"/>
  <c r="G602" i="4"/>
  <c r="G601" i="4"/>
  <c r="G600" i="4"/>
  <c r="G599" i="4"/>
  <c r="G598" i="4"/>
  <c r="G597" i="4"/>
  <c r="G596" i="4"/>
  <c r="G595" i="4"/>
  <c r="G593" i="4" s="1"/>
  <c r="G592" i="4"/>
  <c r="G591" i="4"/>
  <c r="G590" i="4"/>
  <c r="G589" i="4"/>
  <c r="G588" i="4"/>
  <c r="G587" i="4"/>
  <c r="G586" i="4"/>
  <c r="G585" i="4"/>
  <c r="G584" i="4"/>
  <c r="G583" i="4"/>
  <c r="G582" i="4"/>
  <c r="G581" i="4"/>
  <c r="G579" i="4"/>
  <c r="G578" i="4"/>
  <c r="G577" i="4"/>
  <c r="G576" i="4"/>
  <c r="G575" i="4"/>
  <c r="G574" i="4"/>
  <c r="G573" i="4"/>
  <c r="G572" i="4"/>
  <c r="G571" i="4"/>
  <c r="G570" i="4"/>
  <c r="G569" i="4"/>
  <c r="G568" i="4"/>
  <c r="G567" i="4"/>
  <c r="G565" i="4" s="1"/>
  <c r="G564" i="4"/>
  <c r="G563" i="4"/>
  <c r="G562" i="4"/>
  <c r="G561" i="4"/>
  <c r="G560" i="4"/>
  <c r="G559" i="4"/>
  <c r="G558" i="4"/>
  <c r="G557" i="4"/>
  <c r="G556" i="4"/>
  <c r="G555" i="4"/>
  <c r="G554" i="4"/>
  <c r="G553" i="4"/>
  <c r="G551" i="4"/>
  <c r="G550" i="4"/>
  <c r="G549" i="4"/>
  <c r="G548" i="4"/>
  <c r="G547" i="4"/>
  <c r="G546" i="4"/>
  <c r="G545" i="4"/>
  <c r="G544" i="4"/>
  <c r="G543" i="4"/>
  <c r="G542" i="4"/>
  <c r="G541" i="4"/>
  <c r="G540" i="4"/>
  <c r="G539" i="4"/>
  <c r="G537" i="4" s="1"/>
  <c r="G536" i="4"/>
  <c r="G535" i="4"/>
  <c r="G534" i="4"/>
  <c r="G533" i="4"/>
  <c r="G532" i="4"/>
  <c r="G531" i="4"/>
  <c r="G530" i="4"/>
  <c r="G529" i="4"/>
  <c r="G528" i="4"/>
  <c r="G527" i="4"/>
  <c r="G526" i="4"/>
  <c r="G525" i="4"/>
  <c r="G523" i="4"/>
  <c r="G522" i="4"/>
  <c r="G521" i="4"/>
  <c r="G520" i="4"/>
  <c r="G519" i="4"/>
  <c r="G518" i="4"/>
  <c r="G517" i="4"/>
  <c r="G516" i="4"/>
  <c r="G515" i="4"/>
  <c r="G514" i="4"/>
  <c r="G513" i="4"/>
  <c r="G512" i="4"/>
  <c r="G511" i="4"/>
  <c r="G509" i="4" s="1"/>
  <c r="G508" i="4"/>
  <c r="G507" i="4"/>
  <c r="G506" i="4"/>
  <c r="G505" i="4"/>
  <c r="G504" i="4"/>
  <c r="G503" i="4"/>
  <c r="G502" i="4"/>
  <c r="G501" i="4"/>
  <c r="G500" i="4"/>
  <c r="G499" i="4"/>
  <c r="G498" i="4"/>
  <c r="G497" i="4"/>
  <c r="G495" i="4"/>
  <c r="G494" i="4"/>
  <c r="G493" i="4"/>
  <c r="G492" i="4"/>
  <c r="G491" i="4"/>
  <c r="G490" i="4"/>
  <c r="G489" i="4"/>
  <c r="G488" i="4"/>
  <c r="G487" i="4"/>
  <c r="G486" i="4"/>
  <c r="G485" i="4"/>
  <c r="G484" i="4"/>
  <c r="G483" i="4"/>
  <c r="G481" i="4" s="1"/>
  <c r="G480" i="4"/>
  <c r="G479" i="4"/>
  <c r="G478" i="4"/>
  <c r="G477" i="4"/>
  <c r="G476" i="4"/>
  <c r="G475" i="4"/>
  <c r="G474" i="4"/>
  <c r="G473" i="4"/>
  <c r="G472" i="4"/>
  <c r="G471" i="4"/>
  <c r="G470" i="4"/>
  <c r="G469" i="4"/>
  <c r="G467" i="4"/>
  <c r="G466" i="4"/>
  <c r="G465" i="4"/>
  <c r="G464" i="4"/>
  <c r="G463" i="4"/>
  <c r="G462" i="4"/>
  <c r="G461" i="4"/>
  <c r="G460" i="4"/>
  <c r="G459" i="4"/>
  <c r="G458" i="4"/>
  <c r="G457" i="4"/>
  <c r="G456" i="4"/>
  <c r="G455" i="4"/>
  <c r="G453" i="4" s="1"/>
  <c r="G452" i="4"/>
  <c r="G451" i="4"/>
  <c r="G450" i="4"/>
  <c r="G449" i="4"/>
  <c r="G448" i="4"/>
  <c r="G447" i="4"/>
  <c r="G446" i="4"/>
  <c r="G445" i="4"/>
  <c r="G444" i="4"/>
  <c r="G443" i="4"/>
  <c r="G442" i="4"/>
  <c r="G441" i="4"/>
  <c r="G439" i="4"/>
  <c r="G438" i="4"/>
  <c r="G437" i="4"/>
  <c r="G436" i="4"/>
  <c r="G435" i="4"/>
  <c r="G434" i="4"/>
  <c r="G433" i="4"/>
  <c r="G432" i="4"/>
  <c r="G431" i="4"/>
  <c r="G430" i="4"/>
  <c r="G429" i="4"/>
  <c r="G428" i="4"/>
  <c r="G427" i="4"/>
  <c r="G425" i="4" s="1"/>
  <c r="G424" i="4"/>
  <c r="G423" i="4"/>
  <c r="G422" i="4"/>
  <c r="G421" i="4"/>
  <c r="G420" i="4"/>
  <c r="G419" i="4"/>
  <c r="G418" i="4"/>
  <c r="G411" i="4" s="1"/>
  <c r="G410" i="4"/>
  <c r="G409" i="4"/>
  <c r="G408" i="4"/>
  <c r="G407" i="4"/>
  <c r="G406" i="4"/>
  <c r="G405" i="4"/>
  <c r="G404" i="4"/>
  <c r="G397" i="4" s="1"/>
  <c r="G396" i="4"/>
  <c r="G395" i="4"/>
  <c r="G394" i="4"/>
  <c r="G393" i="4"/>
  <c r="G392" i="4"/>
  <c r="G391" i="4"/>
  <c r="G390" i="4"/>
  <c r="G389" i="4"/>
  <c r="G388" i="4"/>
  <c r="G387" i="4"/>
  <c r="G386" i="4"/>
  <c r="G385" i="4"/>
  <c r="G383" i="4"/>
  <c r="G382" i="4"/>
  <c r="G381" i="4"/>
  <c r="G380" i="4"/>
  <c r="G379" i="4"/>
  <c r="G378" i="4"/>
  <c r="G377" i="4"/>
  <c r="G376" i="4"/>
  <c r="G375" i="4"/>
  <c r="G374" i="4"/>
  <c r="G373" i="4"/>
  <c r="G372" i="4"/>
  <c r="G371" i="4"/>
  <c r="G369" i="4" s="1"/>
  <c r="G368" i="4"/>
  <c r="G367" i="4"/>
  <c r="G366" i="4"/>
  <c r="G365" i="4"/>
  <c r="G364" i="4"/>
  <c r="G363" i="4"/>
  <c r="G362" i="4"/>
  <c r="G361" i="4"/>
  <c r="G360" i="4"/>
  <c r="G359" i="4"/>
  <c r="G358" i="4"/>
  <c r="G357" i="4"/>
  <c r="G355" i="4"/>
  <c r="G354" i="4"/>
  <c r="G353" i="4"/>
  <c r="G352" i="4"/>
  <c r="G351" i="4"/>
  <c r="G350" i="4"/>
  <c r="G349" i="4"/>
  <c r="G348" i="4"/>
  <c r="G347" i="4"/>
  <c r="G346" i="4"/>
  <c r="G345" i="4"/>
  <c r="G344" i="4"/>
  <c r="G343" i="4"/>
  <c r="G341" i="4" s="1"/>
  <c r="G340" i="4"/>
  <c r="G339" i="4"/>
  <c r="G338" i="4"/>
  <c r="G337" i="4"/>
  <c r="G336" i="4"/>
  <c r="G335" i="4"/>
  <c r="G334" i="4"/>
  <c r="G333" i="4"/>
  <c r="G332" i="4"/>
  <c r="G331" i="4"/>
  <c r="G330" i="4"/>
  <c r="G329" i="4"/>
  <c r="G327" i="4"/>
  <c r="G326" i="4"/>
  <c r="G325" i="4"/>
  <c r="G324" i="4"/>
  <c r="G323" i="4"/>
  <c r="G322" i="4"/>
  <c r="G321" i="4"/>
  <c r="G320" i="4"/>
  <c r="G319" i="4"/>
  <c r="G318" i="4"/>
  <c r="G317" i="4"/>
  <c r="G316" i="4"/>
  <c r="G315" i="4"/>
  <c r="G313" i="4" s="1"/>
  <c r="G312" i="4"/>
  <c r="G311" i="4"/>
  <c r="G310" i="4"/>
  <c r="G309" i="4"/>
  <c r="G308" i="4"/>
  <c r="G307" i="4"/>
  <c r="G306" i="4"/>
  <c r="G305" i="4"/>
  <c r="G304" i="4"/>
  <c r="G303" i="4"/>
  <c r="G302" i="4"/>
  <c r="G301" i="4"/>
  <c r="G299" i="4"/>
  <c r="G298" i="4"/>
  <c r="G297" i="4"/>
  <c r="G296" i="4"/>
  <c r="G295" i="4"/>
  <c r="G294" i="4"/>
  <c r="G293" i="4"/>
  <c r="G292" i="4"/>
  <c r="G291" i="4"/>
  <c r="G290" i="4"/>
  <c r="G289" i="4"/>
  <c r="G288" i="4"/>
  <c r="G287" i="4"/>
  <c r="G285" i="4" s="1"/>
  <c r="G284" i="4"/>
  <c r="G283" i="4"/>
  <c r="G282" i="4"/>
  <c r="G281" i="4"/>
  <c r="G280" i="4"/>
  <c r="G279" i="4"/>
  <c r="G278" i="4"/>
  <c r="G277" i="4"/>
  <c r="G276" i="4"/>
  <c r="G275" i="4"/>
  <c r="G274" i="4"/>
  <c r="G273" i="4"/>
  <c r="G271" i="4"/>
  <c r="G270" i="4"/>
  <c r="G269" i="4"/>
  <c r="G268" i="4"/>
  <c r="G267" i="4"/>
  <c r="G266" i="4"/>
  <c r="G265" i="4"/>
  <c r="G264" i="4"/>
  <c r="G263" i="4"/>
  <c r="G262" i="4"/>
  <c r="G261" i="4"/>
  <c r="G260" i="4"/>
  <c r="G259" i="4"/>
  <c r="G257" i="4" s="1"/>
  <c r="G255" i="4"/>
  <c r="G254" i="4"/>
  <c r="G253" i="4"/>
  <c r="G252" i="4"/>
  <c r="G251" i="4"/>
  <c r="G250" i="4"/>
  <c r="G249" i="4"/>
  <c r="G248" i="4"/>
  <c r="G247" i="4"/>
  <c r="G246" i="4"/>
  <c r="G245" i="4"/>
  <c r="G243" i="4" s="1"/>
  <c r="G242" i="4"/>
  <c r="G241" i="4"/>
  <c r="G240" i="4"/>
  <c r="G239" i="4"/>
  <c r="G238" i="4"/>
  <c r="G237" i="4"/>
  <c r="G236" i="4"/>
  <c r="G235" i="4"/>
  <c r="G234" i="4"/>
  <c r="G233" i="4"/>
  <c r="G232" i="4"/>
  <c r="G231" i="4"/>
  <c r="G229" i="4"/>
  <c r="G228" i="4"/>
  <c r="G227" i="4"/>
  <c r="G226" i="4"/>
  <c r="G225" i="4"/>
  <c r="G224" i="4"/>
  <c r="G223" i="4"/>
  <c r="G222" i="4"/>
  <c r="G221" i="4"/>
  <c r="G220" i="4"/>
  <c r="G219" i="4"/>
  <c r="G218" i="4"/>
  <c r="G217" i="4"/>
  <c r="G215" i="4" s="1"/>
  <c r="G213" i="4"/>
  <c r="G212" i="4"/>
  <c r="G211" i="4"/>
  <c r="G210" i="4"/>
  <c r="G209" i="4"/>
  <c r="G208" i="4"/>
  <c r="G207" i="4"/>
  <c r="G206" i="4"/>
  <c r="G205" i="4"/>
  <c r="G204" i="4"/>
  <c r="G203" i="4"/>
  <c r="G201" i="4" s="1"/>
  <c r="G200" i="4"/>
  <c r="G199" i="4"/>
  <c r="G198" i="4"/>
  <c r="G197" i="4"/>
  <c r="G196" i="4"/>
  <c r="G195" i="4"/>
  <c r="G194" i="4"/>
  <c r="G193" i="4"/>
  <c r="G192" i="4"/>
  <c r="G191" i="4"/>
  <c r="G190" i="4"/>
  <c r="G189" i="4"/>
  <c r="G187" i="4"/>
  <c r="G186" i="4"/>
  <c r="G185" i="4"/>
  <c r="G184" i="4"/>
  <c r="G183" i="4"/>
  <c r="G182" i="4"/>
  <c r="G181" i="4"/>
  <c r="G180" i="4"/>
  <c r="G179" i="4"/>
  <c r="G178" i="4"/>
  <c r="G177" i="4"/>
  <c r="G176" i="4"/>
  <c r="G175" i="4"/>
  <c r="G173" i="4" s="1"/>
  <c r="G171" i="4"/>
  <c r="G170" i="4"/>
  <c r="G169" i="4"/>
  <c r="G168" i="4"/>
  <c r="G167" i="4"/>
  <c r="G159" i="4" s="1"/>
  <c r="G158" i="4"/>
  <c r="G157" i="4"/>
  <c r="G156" i="4"/>
  <c r="G155" i="4"/>
  <c r="G154" i="4"/>
  <c r="G153" i="4"/>
  <c r="G145" i="4"/>
  <c r="G144" i="4"/>
  <c r="G143" i="4"/>
  <c r="G142" i="4"/>
  <c r="G141" i="4"/>
  <c r="G140" i="4"/>
  <c r="G139" i="4"/>
  <c r="G138" i="4"/>
  <c r="G137" i="4"/>
  <c r="G136" i="4"/>
  <c r="G135" i="4"/>
  <c r="G134" i="4"/>
  <c r="G133" i="4"/>
  <c r="G131" i="4" s="1"/>
  <c r="G129" i="4"/>
  <c r="G128" i="4"/>
  <c r="G127" i="4"/>
  <c r="G126" i="4"/>
  <c r="G125" i="4"/>
  <c r="G124" i="4"/>
  <c r="G123" i="4"/>
  <c r="G122" i="4"/>
  <c r="G121" i="4"/>
  <c r="G120" i="4"/>
  <c r="G119" i="4"/>
  <c r="G117" i="4" s="1"/>
  <c r="G116" i="4"/>
  <c r="G115" i="4"/>
  <c r="G114" i="4"/>
  <c r="G113" i="4"/>
  <c r="G112" i="4"/>
  <c r="G111" i="4"/>
  <c r="G110" i="4"/>
  <c r="G109" i="4"/>
  <c r="G108" i="4"/>
  <c r="G107" i="4"/>
  <c r="G106" i="4"/>
  <c r="G105" i="4"/>
  <c r="G103" i="4"/>
  <c r="G102" i="4"/>
  <c r="G101" i="4"/>
  <c r="G100" i="4"/>
  <c r="G99" i="4"/>
  <c r="G98" i="4"/>
  <c r="G97" i="4"/>
  <c r="G96" i="4"/>
  <c r="G95" i="4"/>
  <c r="G94" i="4"/>
  <c r="G93" i="4"/>
  <c r="G92" i="4"/>
  <c r="G91" i="4"/>
  <c r="G89" i="4" s="1"/>
  <c r="G87" i="4"/>
  <c r="G86" i="4"/>
  <c r="G85" i="4"/>
  <c r="G84" i="4"/>
  <c r="G83" i="4"/>
  <c r="G82" i="4"/>
  <c r="G81" i="4"/>
  <c r="G80" i="4"/>
  <c r="G79" i="4"/>
  <c r="G78" i="4"/>
  <c r="G77" i="4"/>
  <c r="G75" i="4" s="1"/>
  <c r="G74" i="4"/>
  <c r="G73" i="4"/>
  <c r="G72" i="4"/>
  <c r="G71" i="4"/>
  <c r="G70" i="4"/>
  <c r="G69" i="4"/>
  <c r="G68" i="4"/>
  <c r="G67" i="4"/>
  <c r="G66" i="4"/>
  <c r="G65" i="4"/>
  <c r="G64" i="4"/>
  <c r="G63" i="4"/>
  <c r="G61" i="4"/>
  <c r="G60" i="4"/>
  <c r="G59" i="4"/>
  <c r="G58" i="4"/>
  <c r="G57" i="4"/>
  <c r="G56" i="4"/>
  <c r="G55" i="4"/>
  <c r="G54" i="4"/>
  <c r="G53" i="4"/>
  <c r="G52" i="4"/>
  <c r="G51" i="4"/>
  <c r="G50" i="4"/>
  <c r="G49" i="4"/>
  <c r="G47" i="4" s="1"/>
  <c r="G45" i="4"/>
  <c r="G44" i="4"/>
  <c r="G43" i="4"/>
  <c r="G42" i="4"/>
  <c r="G41" i="4"/>
  <c r="G40" i="4"/>
  <c r="G39" i="4"/>
  <c r="G38" i="4"/>
  <c r="G37" i="4"/>
  <c r="G36" i="4"/>
  <c r="G35" i="4"/>
  <c r="G33" i="4" s="1"/>
  <c r="G32" i="4"/>
  <c r="G31" i="4"/>
  <c r="G30" i="4"/>
  <c r="G29" i="4"/>
  <c r="G28" i="4"/>
  <c r="G27" i="4"/>
  <c r="G26" i="4"/>
  <c r="G25" i="4"/>
  <c r="G24" i="4"/>
  <c r="G23" i="4"/>
  <c r="G22" i="4"/>
  <c r="G21" i="4"/>
  <c r="G19" i="4"/>
  <c r="G18" i="4"/>
  <c r="G17" i="4"/>
  <c r="G16" i="4"/>
  <c r="G15" i="4"/>
  <c r="G14" i="4"/>
  <c r="G13" i="4"/>
  <c r="G12" i="4"/>
  <c r="G11" i="4"/>
  <c r="G10" i="4"/>
  <c r="G9" i="4"/>
  <c r="G8" i="4"/>
  <c r="G7" i="4"/>
  <c r="G5" i="4" s="1"/>
  <c r="H2716" i="3"/>
  <c r="J2716" i="3" s="1"/>
  <c r="G2716" i="3"/>
  <c r="F2716" i="3"/>
  <c r="H2715" i="3"/>
  <c r="J2715" i="3" s="1"/>
  <c r="G2715" i="3"/>
  <c r="F2715" i="3"/>
  <c r="H2714" i="3"/>
  <c r="J2714" i="3" s="1"/>
  <c r="G2714" i="3"/>
  <c r="F2714" i="3"/>
  <c r="H2713" i="3"/>
  <c r="J2713" i="3" s="1"/>
  <c r="G2713" i="3"/>
  <c r="F2713" i="3"/>
  <c r="H2712" i="3"/>
  <c r="J2712" i="3" s="1"/>
  <c r="G2712" i="3"/>
  <c r="F2712" i="3"/>
  <c r="H2711" i="3"/>
  <c r="J2711" i="3" s="1"/>
  <c r="G2711" i="3"/>
  <c r="F2711" i="3"/>
  <c r="H2710" i="3"/>
  <c r="J2710" i="3" s="1"/>
  <c r="G2710" i="3"/>
  <c r="F2710" i="3"/>
  <c r="H2709" i="3"/>
  <c r="J2709" i="3" s="1"/>
  <c r="G2709" i="3"/>
  <c r="F2709" i="3"/>
  <c r="H2708" i="3"/>
  <c r="J2708" i="3" s="1"/>
  <c r="G2708" i="3"/>
  <c r="F2708" i="3"/>
  <c r="H2707" i="3"/>
  <c r="J2707" i="3" s="1"/>
  <c r="G2707" i="3"/>
  <c r="F2707" i="3"/>
  <c r="H2706" i="3"/>
  <c r="J2706" i="3" s="1"/>
  <c r="G2706" i="3"/>
  <c r="F2706" i="3"/>
  <c r="H2702" i="3"/>
  <c r="J2702" i="3" s="1"/>
  <c r="G2702" i="3"/>
  <c r="F2702" i="3"/>
  <c r="H2701" i="3"/>
  <c r="J2701" i="3" s="1"/>
  <c r="G2701" i="3"/>
  <c r="F2701" i="3"/>
  <c r="H2700" i="3"/>
  <c r="J2700" i="3" s="1"/>
  <c r="G2700" i="3"/>
  <c r="F2700" i="3"/>
  <c r="H2699" i="3"/>
  <c r="J2699" i="3" s="1"/>
  <c r="G2699" i="3"/>
  <c r="F2699" i="3"/>
  <c r="H2698" i="3"/>
  <c r="J2698" i="3" s="1"/>
  <c r="G2698" i="3"/>
  <c r="F2698" i="3"/>
  <c r="H2697" i="3"/>
  <c r="J2697" i="3" s="1"/>
  <c r="G2697" i="3"/>
  <c r="F2697" i="3"/>
  <c r="H2696" i="3"/>
  <c r="J2696" i="3" s="1"/>
  <c r="G2696" i="3"/>
  <c r="F2696" i="3"/>
  <c r="H2695" i="3"/>
  <c r="J2695" i="3" s="1"/>
  <c r="G2695" i="3"/>
  <c r="F2695" i="3"/>
  <c r="H2694" i="3"/>
  <c r="J2694" i="3" s="1"/>
  <c r="G2694" i="3"/>
  <c r="F2694" i="3"/>
  <c r="H2693" i="3"/>
  <c r="J2693" i="3" s="1"/>
  <c r="G2693" i="3"/>
  <c r="F2693" i="3"/>
  <c r="H2692" i="3"/>
  <c r="J2692" i="3" s="1"/>
  <c r="G2692" i="3"/>
  <c r="F2692" i="3"/>
  <c r="H2688" i="3"/>
  <c r="J2688" i="3" s="1"/>
  <c r="G2688" i="3"/>
  <c r="F2688" i="3"/>
  <c r="H2687" i="3"/>
  <c r="J2687" i="3" s="1"/>
  <c r="G2687" i="3"/>
  <c r="F2687" i="3"/>
  <c r="H2686" i="3"/>
  <c r="J2686" i="3" s="1"/>
  <c r="G2686" i="3"/>
  <c r="F2686" i="3"/>
  <c r="H2685" i="3"/>
  <c r="J2685" i="3" s="1"/>
  <c r="G2685" i="3"/>
  <c r="F2685" i="3"/>
  <c r="H2684" i="3"/>
  <c r="J2684" i="3" s="1"/>
  <c r="G2684" i="3"/>
  <c r="F2684" i="3"/>
  <c r="H2683" i="3"/>
  <c r="J2683" i="3" s="1"/>
  <c r="G2683" i="3"/>
  <c r="F2683" i="3"/>
  <c r="H2682" i="3"/>
  <c r="J2682" i="3" s="1"/>
  <c r="G2682" i="3"/>
  <c r="F2682" i="3"/>
  <c r="H2681" i="3"/>
  <c r="J2681" i="3" s="1"/>
  <c r="G2681" i="3"/>
  <c r="F2681" i="3"/>
  <c r="H2680" i="3"/>
  <c r="J2680" i="3" s="1"/>
  <c r="G2680" i="3"/>
  <c r="F2680" i="3"/>
  <c r="H2679" i="3"/>
  <c r="J2679" i="3" s="1"/>
  <c r="G2679" i="3"/>
  <c r="F2679" i="3"/>
  <c r="H2678" i="3"/>
  <c r="J2678" i="3" s="1"/>
  <c r="G2678" i="3"/>
  <c r="F2678" i="3"/>
  <c r="J2674" i="3"/>
  <c r="H2674" i="3"/>
  <c r="G2674" i="3"/>
  <c r="F2674" i="3"/>
  <c r="H2673" i="3"/>
  <c r="J2673" i="3" s="1"/>
  <c r="G2673" i="3"/>
  <c r="F2673" i="3"/>
  <c r="H2672" i="3"/>
  <c r="J2672" i="3" s="1"/>
  <c r="G2672" i="3"/>
  <c r="F2672" i="3"/>
  <c r="J2671" i="3"/>
  <c r="H2671" i="3"/>
  <c r="G2671" i="3"/>
  <c r="F2671" i="3"/>
  <c r="H2670" i="3"/>
  <c r="J2670" i="3" s="1"/>
  <c r="G2670" i="3"/>
  <c r="F2670" i="3"/>
  <c r="H2669" i="3"/>
  <c r="J2669" i="3" s="1"/>
  <c r="G2669" i="3"/>
  <c r="F2669" i="3"/>
  <c r="J2668" i="3"/>
  <c r="H2668" i="3"/>
  <c r="G2668" i="3"/>
  <c r="F2668" i="3"/>
  <c r="H2667" i="3"/>
  <c r="J2667" i="3" s="1"/>
  <c r="G2667" i="3"/>
  <c r="F2667" i="3"/>
  <c r="H2666" i="3"/>
  <c r="J2666" i="3" s="1"/>
  <c r="G2666" i="3"/>
  <c r="F2666" i="3"/>
  <c r="J2665" i="3"/>
  <c r="H2665" i="3"/>
  <c r="G2665" i="3"/>
  <c r="F2665" i="3"/>
  <c r="H2664" i="3"/>
  <c r="J2664" i="3" s="1"/>
  <c r="G2664" i="3"/>
  <c r="F2664" i="3"/>
  <c r="H2660" i="3"/>
  <c r="J2660" i="3" s="1"/>
  <c r="G2660" i="3"/>
  <c r="F2660" i="3"/>
  <c r="H2659" i="3"/>
  <c r="J2659" i="3" s="1"/>
  <c r="G2659" i="3"/>
  <c r="F2659" i="3"/>
  <c r="H2658" i="3"/>
  <c r="J2658" i="3" s="1"/>
  <c r="G2658" i="3"/>
  <c r="F2658" i="3"/>
  <c r="H2657" i="3"/>
  <c r="J2657" i="3" s="1"/>
  <c r="G2657" i="3"/>
  <c r="F2657" i="3"/>
  <c r="H2656" i="3"/>
  <c r="J2656" i="3" s="1"/>
  <c r="G2656" i="3"/>
  <c r="F2656" i="3"/>
  <c r="H2655" i="3"/>
  <c r="J2655" i="3" s="1"/>
  <c r="G2655" i="3"/>
  <c r="F2655" i="3"/>
  <c r="H2654" i="3"/>
  <c r="J2654" i="3" s="1"/>
  <c r="G2654" i="3"/>
  <c r="F2654" i="3"/>
  <c r="H2653" i="3"/>
  <c r="J2653" i="3" s="1"/>
  <c r="G2653" i="3"/>
  <c r="F2653" i="3"/>
  <c r="H2652" i="3"/>
  <c r="J2652" i="3" s="1"/>
  <c r="G2652" i="3"/>
  <c r="F2652" i="3"/>
  <c r="H2651" i="3"/>
  <c r="J2651" i="3" s="1"/>
  <c r="G2651" i="3"/>
  <c r="F2651" i="3"/>
  <c r="H2650" i="3"/>
  <c r="J2650" i="3" s="1"/>
  <c r="G2650" i="3"/>
  <c r="F2650" i="3"/>
  <c r="H2646" i="3"/>
  <c r="J2646" i="3" s="1"/>
  <c r="G2646" i="3"/>
  <c r="F2646" i="3"/>
  <c r="H2645" i="3"/>
  <c r="J2645" i="3" s="1"/>
  <c r="G2645" i="3"/>
  <c r="F2645" i="3"/>
  <c r="H2644" i="3"/>
  <c r="J2644" i="3" s="1"/>
  <c r="G2644" i="3"/>
  <c r="F2644" i="3"/>
  <c r="H2643" i="3"/>
  <c r="J2643" i="3" s="1"/>
  <c r="G2643" i="3"/>
  <c r="F2643" i="3"/>
  <c r="H2642" i="3"/>
  <c r="J2642" i="3" s="1"/>
  <c r="G2642" i="3"/>
  <c r="F2642" i="3"/>
  <c r="H2641" i="3"/>
  <c r="J2641" i="3" s="1"/>
  <c r="G2641" i="3"/>
  <c r="F2641" i="3"/>
  <c r="H2640" i="3"/>
  <c r="J2640" i="3" s="1"/>
  <c r="G2640" i="3"/>
  <c r="F2640" i="3"/>
  <c r="H2639" i="3"/>
  <c r="J2639" i="3" s="1"/>
  <c r="G2639" i="3"/>
  <c r="F2639" i="3"/>
  <c r="H2638" i="3"/>
  <c r="J2638" i="3" s="1"/>
  <c r="G2638" i="3"/>
  <c r="F2638" i="3"/>
  <c r="H2637" i="3"/>
  <c r="J2637" i="3" s="1"/>
  <c r="G2637" i="3"/>
  <c r="F2637" i="3"/>
  <c r="H2636" i="3"/>
  <c r="J2636" i="3" s="1"/>
  <c r="G2636" i="3"/>
  <c r="F2636" i="3"/>
  <c r="H2632" i="3"/>
  <c r="J2632" i="3" s="1"/>
  <c r="G2632" i="3"/>
  <c r="F2632" i="3"/>
  <c r="H2631" i="3"/>
  <c r="J2631" i="3" s="1"/>
  <c r="G2631" i="3"/>
  <c r="F2631" i="3"/>
  <c r="H2630" i="3"/>
  <c r="J2630" i="3" s="1"/>
  <c r="G2630" i="3"/>
  <c r="F2630" i="3"/>
  <c r="H2629" i="3"/>
  <c r="J2629" i="3" s="1"/>
  <c r="G2629" i="3"/>
  <c r="F2629" i="3"/>
  <c r="H2628" i="3"/>
  <c r="J2628" i="3" s="1"/>
  <c r="G2628" i="3"/>
  <c r="F2628" i="3"/>
  <c r="H2627" i="3"/>
  <c r="J2627" i="3" s="1"/>
  <c r="G2627" i="3"/>
  <c r="F2627" i="3"/>
  <c r="H2626" i="3"/>
  <c r="J2626" i="3" s="1"/>
  <c r="G2626" i="3"/>
  <c r="F2626" i="3"/>
  <c r="H2625" i="3"/>
  <c r="J2625" i="3" s="1"/>
  <c r="G2625" i="3"/>
  <c r="F2625" i="3"/>
  <c r="H2624" i="3"/>
  <c r="J2624" i="3" s="1"/>
  <c r="G2624" i="3"/>
  <c r="F2624" i="3"/>
  <c r="H2623" i="3"/>
  <c r="J2623" i="3" s="1"/>
  <c r="G2623" i="3"/>
  <c r="F2623" i="3"/>
  <c r="H2622" i="3"/>
  <c r="J2622" i="3" s="1"/>
  <c r="G2622" i="3"/>
  <c r="F2622" i="3"/>
  <c r="J2618" i="3"/>
  <c r="H2618" i="3"/>
  <c r="G2618" i="3"/>
  <c r="F2618" i="3"/>
  <c r="H2617" i="3"/>
  <c r="J2617" i="3" s="1"/>
  <c r="G2617" i="3"/>
  <c r="F2617" i="3"/>
  <c r="H2616" i="3"/>
  <c r="J2616" i="3" s="1"/>
  <c r="G2616" i="3"/>
  <c r="F2616" i="3"/>
  <c r="J2615" i="3"/>
  <c r="H2615" i="3"/>
  <c r="G2615" i="3"/>
  <c r="F2615" i="3"/>
  <c r="H2614" i="3"/>
  <c r="J2614" i="3" s="1"/>
  <c r="G2614" i="3"/>
  <c r="F2614" i="3"/>
  <c r="H2613" i="3"/>
  <c r="J2613" i="3" s="1"/>
  <c r="G2613" i="3"/>
  <c r="F2613" i="3"/>
  <c r="J2612" i="3"/>
  <c r="H2612" i="3"/>
  <c r="G2612" i="3"/>
  <c r="F2612" i="3"/>
  <c r="H2611" i="3"/>
  <c r="J2611" i="3" s="1"/>
  <c r="G2611" i="3"/>
  <c r="F2611" i="3"/>
  <c r="H2610" i="3"/>
  <c r="J2610" i="3" s="1"/>
  <c r="G2610" i="3"/>
  <c r="F2610" i="3"/>
  <c r="J2609" i="3"/>
  <c r="H2609" i="3"/>
  <c r="G2609" i="3"/>
  <c r="F2609" i="3"/>
  <c r="H2608" i="3"/>
  <c r="J2608" i="3" s="1"/>
  <c r="G2608" i="3"/>
  <c r="F2608" i="3"/>
  <c r="J2604" i="3"/>
  <c r="H2604" i="3"/>
  <c r="G2604" i="3"/>
  <c r="F2604" i="3"/>
  <c r="H2603" i="3"/>
  <c r="J2603" i="3" s="1"/>
  <c r="G2603" i="3"/>
  <c r="F2603" i="3"/>
  <c r="H2602" i="3"/>
  <c r="J2602" i="3" s="1"/>
  <c r="G2602" i="3"/>
  <c r="F2602" i="3"/>
  <c r="J2601" i="3"/>
  <c r="H2601" i="3"/>
  <c r="G2601" i="3"/>
  <c r="F2601" i="3"/>
  <c r="H2600" i="3"/>
  <c r="J2600" i="3" s="1"/>
  <c r="G2600" i="3"/>
  <c r="F2600" i="3"/>
  <c r="H2599" i="3"/>
  <c r="J2599" i="3" s="1"/>
  <c r="G2599" i="3"/>
  <c r="F2599" i="3"/>
  <c r="J2598" i="3"/>
  <c r="H2598" i="3"/>
  <c r="G2598" i="3"/>
  <c r="F2598" i="3"/>
  <c r="H2597" i="3"/>
  <c r="J2597" i="3" s="1"/>
  <c r="G2597" i="3"/>
  <c r="F2597" i="3"/>
  <c r="H2596" i="3"/>
  <c r="J2596" i="3" s="1"/>
  <c r="G2596" i="3"/>
  <c r="F2596" i="3"/>
  <c r="J2595" i="3"/>
  <c r="H2595" i="3"/>
  <c r="G2595" i="3"/>
  <c r="F2595" i="3"/>
  <c r="H2594" i="3"/>
  <c r="J2594" i="3" s="1"/>
  <c r="G2594" i="3"/>
  <c r="F2594" i="3"/>
  <c r="H2590" i="3"/>
  <c r="J2590" i="3" s="1"/>
  <c r="G2590" i="3"/>
  <c r="F2590" i="3"/>
  <c r="H2589" i="3"/>
  <c r="J2589" i="3" s="1"/>
  <c r="G2589" i="3"/>
  <c r="F2589" i="3"/>
  <c r="H2588" i="3"/>
  <c r="J2588" i="3" s="1"/>
  <c r="G2588" i="3"/>
  <c r="F2588" i="3"/>
  <c r="H2587" i="3"/>
  <c r="J2587" i="3" s="1"/>
  <c r="G2587" i="3"/>
  <c r="F2587" i="3"/>
  <c r="H2586" i="3"/>
  <c r="J2586" i="3" s="1"/>
  <c r="G2586" i="3"/>
  <c r="F2586" i="3"/>
  <c r="H2585" i="3"/>
  <c r="J2585" i="3" s="1"/>
  <c r="G2585" i="3"/>
  <c r="F2585" i="3"/>
  <c r="H2584" i="3"/>
  <c r="J2584" i="3" s="1"/>
  <c r="G2584" i="3"/>
  <c r="F2584" i="3"/>
  <c r="H2583" i="3"/>
  <c r="J2583" i="3" s="1"/>
  <c r="G2583" i="3"/>
  <c r="F2583" i="3"/>
  <c r="H2582" i="3"/>
  <c r="J2582" i="3" s="1"/>
  <c r="G2582" i="3"/>
  <c r="F2582" i="3"/>
  <c r="H2581" i="3"/>
  <c r="J2581" i="3" s="1"/>
  <c r="G2581" i="3"/>
  <c r="F2581" i="3"/>
  <c r="H2580" i="3"/>
  <c r="J2580" i="3" s="1"/>
  <c r="G2580" i="3"/>
  <c r="F2580" i="3"/>
  <c r="H2576" i="3"/>
  <c r="J2576" i="3" s="1"/>
  <c r="G2576" i="3"/>
  <c r="F2576" i="3"/>
  <c r="H2575" i="3"/>
  <c r="J2575" i="3" s="1"/>
  <c r="G2575" i="3"/>
  <c r="F2575" i="3"/>
  <c r="H2574" i="3"/>
  <c r="J2574" i="3" s="1"/>
  <c r="G2574" i="3"/>
  <c r="F2574" i="3"/>
  <c r="H2573" i="3"/>
  <c r="J2573" i="3" s="1"/>
  <c r="G2573" i="3"/>
  <c r="F2573" i="3"/>
  <c r="H2572" i="3"/>
  <c r="J2572" i="3" s="1"/>
  <c r="G2572" i="3"/>
  <c r="F2572" i="3"/>
  <c r="H2571" i="3"/>
  <c r="J2571" i="3" s="1"/>
  <c r="G2571" i="3"/>
  <c r="F2571" i="3"/>
  <c r="H2570" i="3"/>
  <c r="J2570" i="3" s="1"/>
  <c r="G2570" i="3"/>
  <c r="F2570" i="3"/>
  <c r="H2569" i="3"/>
  <c r="J2569" i="3" s="1"/>
  <c r="G2569" i="3"/>
  <c r="F2569" i="3"/>
  <c r="H2568" i="3"/>
  <c r="J2568" i="3" s="1"/>
  <c r="G2568" i="3"/>
  <c r="F2568" i="3"/>
  <c r="H2567" i="3"/>
  <c r="J2567" i="3" s="1"/>
  <c r="G2567" i="3"/>
  <c r="F2567" i="3"/>
  <c r="H2566" i="3"/>
  <c r="J2566" i="3" s="1"/>
  <c r="G2566" i="3"/>
  <c r="F2566" i="3"/>
  <c r="J2562" i="3"/>
  <c r="H2562" i="3"/>
  <c r="G2562" i="3"/>
  <c r="F2562" i="3"/>
  <c r="H2561" i="3"/>
  <c r="J2561" i="3" s="1"/>
  <c r="G2561" i="3"/>
  <c r="F2561" i="3"/>
  <c r="H2560" i="3"/>
  <c r="J2560" i="3" s="1"/>
  <c r="G2560" i="3"/>
  <c r="F2560" i="3"/>
  <c r="J2559" i="3"/>
  <c r="H2559" i="3"/>
  <c r="G2559" i="3"/>
  <c r="F2559" i="3"/>
  <c r="H2558" i="3"/>
  <c r="J2558" i="3" s="1"/>
  <c r="G2558" i="3"/>
  <c r="F2558" i="3"/>
  <c r="H2557" i="3"/>
  <c r="J2557" i="3" s="1"/>
  <c r="G2557" i="3"/>
  <c r="F2557" i="3"/>
  <c r="J2556" i="3"/>
  <c r="H2556" i="3"/>
  <c r="G2556" i="3"/>
  <c r="F2556" i="3"/>
  <c r="H2555" i="3"/>
  <c r="J2555" i="3" s="1"/>
  <c r="G2555" i="3"/>
  <c r="F2555" i="3"/>
  <c r="H2554" i="3"/>
  <c r="J2554" i="3" s="1"/>
  <c r="G2554" i="3"/>
  <c r="F2554" i="3"/>
  <c r="J2553" i="3"/>
  <c r="H2553" i="3"/>
  <c r="G2553" i="3"/>
  <c r="F2553" i="3"/>
  <c r="H2552" i="3"/>
  <c r="J2552" i="3" s="1"/>
  <c r="G2552" i="3"/>
  <c r="F2552" i="3"/>
  <c r="J2548" i="3"/>
  <c r="H2548" i="3"/>
  <c r="G2548" i="3"/>
  <c r="F2548" i="3"/>
  <c r="H2547" i="3"/>
  <c r="J2547" i="3" s="1"/>
  <c r="G2547" i="3"/>
  <c r="F2547" i="3"/>
  <c r="H2546" i="3"/>
  <c r="J2546" i="3" s="1"/>
  <c r="G2546" i="3"/>
  <c r="F2546" i="3"/>
  <c r="J2545" i="3"/>
  <c r="H2545" i="3"/>
  <c r="G2545" i="3"/>
  <c r="F2545" i="3"/>
  <c r="H2544" i="3"/>
  <c r="J2544" i="3" s="1"/>
  <c r="G2544" i="3"/>
  <c r="F2544" i="3"/>
  <c r="H2543" i="3"/>
  <c r="J2543" i="3" s="1"/>
  <c r="G2543" i="3"/>
  <c r="F2543" i="3"/>
  <c r="J2542" i="3"/>
  <c r="H2542" i="3"/>
  <c r="G2542" i="3"/>
  <c r="F2542" i="3"/>
  <c r="H2541" i="3"/>
  <c r="J2541" i="3" s="1"/>
  <c r="G2541" i="3"/>
  <c r="F2541" i="3"/>
  <c r="H2540" i="3"/>
  <c r="J2540" i="3" s="1"/>
  <c r="G2540" i="3"/>
  <c r="F2540" i="3"/>
  <c r="J2539" i="3"/>
  <c r="H2539" i="3"/>
  <c r="G2539" i="3"/>
  <c r="F2539" i="3"/>
  <c r="H2538" i="3"/>
  <c r="J2538" i="3" s="1"/>
  <c r="G2538" i="3"/>
  <c r="F2538" i="3"/>
  <c r="H2534" i="3"/>
  <c r="J2534" i="3" s="1"/>
  <c r="G2534" i="3"/>
  <c r="F2534" i="3"/>
  <c r="H2533" i="3"/>
  <c r="J2533" i="3" s="1"/>
  <c r="G2533" i="3"/>
  <c r="F2533" i="3"/>
  <c r="H2532" i="3"/>
  <c r="J2532" i="3" s="1"/>
  <c r="G2532" i="3"/>
  <c r="F2532" i="3"/>
  <c r="H2531" i="3"/>
  <c r="J2531" i="3" s="1"/>
  <c r="G2531" i="3"/>
  <c r="F2531" i="3"/>
  <c r="H2530" i="3"/>
  <c r="J2530" i="3" s="1"/>
  <c r="G2530" i="3"/>
  <c r="F2530" i="3"/>
  <c r="H2529" i="3"/>
  <c r="J2529" i="3" s="1"/>
  <c r="G2529" i="3"/>
  <c r="F2529" i="3"/>
  <c r="H2528" i="3"/>
  <c r="J2528" i="3" s="1"/>
  <c r="G2528" i="3"/>
  <c r="F2528" i="3"/>
  <c r="H2527" i="3"/>
  <c r="J2527" i="3" s="1"/>
  <c r="G2527" i="3"/>
  <c r="F2527" i="3"/>
  <c r="H2526" i="3"/>
  <c r="J2526" i="3" s="1"/>
  <c r="G2526" i="3"/>
  <c r="F2526" i="3"/>
  <c r="H2525" i="3"/>
  <c r="J2525" i="3" s="1"/>
  <c r="G2525" i="3"/>
  <c r="F2525" i="3"/>
  <c r="H2524" i="3"/>
  <c r="J2524" i="3" s="1"/>
  <c r="G2524" i="3"/>
  <c r="F2524" i="3"/>
  <c r="H2520" i="3"/>
  <c r="J2520" i="3" s="1"/>
  <c r="G2520" i="3"/>
  <c r="F2520" i="3"/>
  <c r="H2519" i="3"/>
  <c r="J2519" i="3" s="1"/>
  <c r="G2519" i="3"/>
  <c r="F2519" i="3"/>
  <c r="H2518" i="3"/>
  <c r="J2518" i="3" s="1"/>
  <c r="G2518" i="3"/>
  <c r="F2518" i="3"/>
  <c r="H2517" i="3"/>
  <c r="J2517" i="3" s="1"/>
  <c r="G2517" i="3"/>
  <c r="F2517" i="3"/>
  <c r="H2516" i="3"/>
  <c r="J2516" i="3" s="1"/>
  <c r="G2516" i="3"/>
  <c r="F2516" i="3"/>
  <c r="H2515" i="3"/>
  <c r="J2515" i="3" s="1"/>
  <c r="G2515" i="3"/>
  <c r="F2515" i="3"/>
  <c r="H2514" i="3"/>
  <c r="J2514" i="3" s="1"/>
  <c r="G2514" i="3"/>
  <c r="F2514" i="3"/>
  <c r="H2513" i="3"/>
  <c r="J2513" i="3" s="1"/>
  <c r="G2513" i="3"/>
  <c r="F2513" i="3"/>
  <c r="H2512" i="3"/>
  <c r="J2512" i="3" s="1"/>
  <c r="G2512" i="3"/>
  <c r="F2512" i="3"/>
  <c r="H2511" i="3"/>
  <c r="J2511" i="3" s="1"/>
  <c r="G2511" i="3"/>
  <c r="F2511" i="3"/>
  <c r="H2510" i="3"/>
  <c r="J2510" i="3" s="1"/>
  <c r="G2510" i="3"/>
  <c r="F2510" i="3"/>
  <c r="J2506" i="3"/>
  <c r="H2506" i="3"/>
  <c r="G2506" i="3"/>
  <c r="F2506" i="3"/>
  <c r="H2505" i="3"/>
  <c r="J2505" i="3" s="1"/>
  <c r="G2505" i="3"/>
  <c r="F2505" i="3"/>
  <c r="H2504" i="3"/>
  <c r="J2504" i="3" s="1"/>
  <c r="G2504" i="3"/>
  <c r="F2504" i="3"/>
  <c r="J2503" i="3"/>
  <c r="H2503" i="3"/>
  <c r="G2503" i="3"/>
  <c r="F2503" i="3"/>
  <c r="H2502" i="3"/>
  <c r="J2502" i="3" s="1"/>
  <c r="G2502" i="3"/>
  <c r="F2502" i="3"/>
  <c r="H2501" i="3"/>
  <c r="J2501" i="3" s="1"/>
  <c r="G2501" i="3"/>
  <c r="F2501" i="3"/>
  <c r="J2500" i="3"/>
  <c r="H2500" i="3"/>
  <c r="G2500" i="3"/>
  <c r="F2500" i="3"/>
  <c r="H2499" i="3"/>
  <c r="J2499" i="3" s="1"/>
  <c r="G2499" i="3"/>
  <c r="F2499" i="3"/>
  <c r="H2498" i="3"/>
  <c r="J2498" i="3" s="1"/>
  <c r="G2498" i="3"/>
  <c r="F2498" i="3"/>
  <c r="J2497" i="3"/>
  <c r="H2497" i="3"/>
  <c r="G2497" i="3"/>
  <c r="F2497" i="3"/>
  <c r="H2496" i="3"/>
  <c r="J2496" i="3" s="1"/>
  <c r="G2496" i="3"/>
  <c r="F2496" i="3"/>
  <c r="J2492" i="3"/>
  <c r="H2492" i="3"/>
  <c r="G2492" i="3"/>
  <c r="F2492" i="3"/>
  <c r="H2491" i="3"/>
  <c r="J2491" i="3" s="1"/>
  <c r="G2491" i="3"/>
  <c r="F2491" i="3"/>
  <c r="H2490" i="3"/>
  <c r="J2490" i="3" s="1"/>
  <c r="G2490" i="3"/>
  <c r="F2490" i="3"/>
  <c r="J2489" i="3"/>
  <c r="H2489" i="3"/>
  <c r="G2489" i="3"/>
  <c r="F2489" i="3"/>
  <c r="H2488" i="3"/>
  <c r="J2488" i="3" s="1"/>
  <c r="G2488" i="3"/>
  <c r="F2488" i="3"/>
  <c r="H2487" i="3"/>
  <c r="J2487" i="3" s="1"/>
  <c r="G2487" i="3"/>
  <c r="F2487" i="3"/>
  <c r="J2486" i="3"/>
  <c r="H2486" i="3"/>
  <c r="G2486" i="3"/>
  <c r="F2486" i="3"/>
  <c r="H2485" i="3"/>
  <c r="J2485" i="3" s="1"/>
  <c r="G2485" i="3"/>
  <c r="F2485" i="3"/>
  <c r="H2484" i="3"/>
  <c r="J2484" i="3" s="1"/>
  <c r="G2484" i="3"/>
  <c r="F2484" i="3"/>
  <c r="J2483" i="3"/>
  <c r="H2483" i="3"/>
  <c r="G2483" i="3"/>
  <c r="F2483" i="3"/>
  <c r="H2482" i="3"/>
  <c r="J2482" i="3" s="1"/>
  <c r="G2482" i="3"/>
  <c r="F2482" i="3"/>
  <c r="H2478" i="3"/>
  <c r="J2478" i="3" s="1"/>
  <c r="G2478" i="3"/>
  <c r="F2478" i="3"/>
  <c r="H2477" i="3"/>
  <c r="J2477" i="3" s="1"/>
  <c r="G2477" i="3"/>
  <c r="F2477" i="3"/>
  <c r="H2476" i="3"/>
  <c r="J2476" i="3" s="1"/>
  <c r="G2476" i="3"/>
  <c r="F2476" i="3"/>
  <c r="H2475" i="3"/>
  <c r="J2475" i="3" s="1"/>
  <c r="G2475" i="3"/>
  <c r="F2475" i="3"/>
  <c r="H2474" i="3"/>
  <c r="J2474" i="3" s="1"/>
  <c r="G2474" i="3"/>
  <c r="F2474" i="3"/>
  <c r="H2473" i="3"/>
  <c r="J2473" i="3" s="1"/>
  <c r="G2473" i="3"/>
  <c r="F2473" i="3"/>
  <c r="H2472" i="3"/>
  <c r="J2472" i="3" s="1"/>
  <c r="G2472" i="3"/>
  <c r="F2472" i="3"/>
  <c r="H2471" i="3"/>
  <c r="J2471" i="3" s="1"/>
  <c r="G2471" i="3"/>
  <c r="F2471" i="3"/>
  <c r="H2470" i="3"/>
  <c r="J2470" i="3" s="1"/>
  <c r="G2470" i="3"/>
  <c r="F2470" i="3"/>
  <c r="H2469" i="3"/>
  <c r="J2469" i="3" s="1"/>
  <c r="G2469" i="3"/>
  <c r="F2469" i="3"/>
  <c r="H2468" i="3"/>
  <c r="J2468" i="3" s="1"/>
  <c r="G2468" i="3"/>
  <c r="F2468" i="3"/>
  <c r="H2464" i="3"/>
  <c r="J2464" i="3" s="1"/>
  <c r="G2464" i="3"/>
  <c r="F2464" i="3"/>
  <c r="H2463" i="3"/>
  <c r="J2463" i="3" s="1"/>
  <c r="G2463" i="3"/>
  <c r="F2463" i="3"/>
  <c r="H2462" i="3"/>
  <c r="J2462" i="3" s="1"/>
  <c r="G2462" i="3"/>
  <c r="F2462" i="3"/>
  <c r="H2461" i="3"/>
  <c r="J2461" i="3" s="1"/>
  <c r="G2461" i="3"/>
  <c r="F2461" i="3"/>
  <c r="H2460" i="3"/>
  <c r="J2460" i="3" s="1"/>
  <c r="G2460" i="3"/>
  <c r="F2460" i="3"/>
  <c r="H2459" i="3"/>
  <c r="J2459" i="3" s="1"/>
  <c r="G2459" i="3"/>
  <c r="F2459" i="3"/>
  <c r="H2458" i="3"/>
  <c r="J2458" i="3" s="1"/>
  <c r="G2458" i="3"/>
  <c r="F2458" i="3"/>
  <c r="H2457" i="3"/>
  <c r="J2457" i="3" s="1"/>
  <c r="G2457" i="3"/>
  <c r="F2457" i="3"/>
  <c r="H2456" i="3"/>
  <c r="J2456" i="3" s="1"/>
  <c r="G2456" i="3"/>
  <c r="F2456" i="3"/>
  <c r="H2455" i="3"/>
  <c r="J2455" i="3" s="1"/>
  <c r="G2455" i="3"/>
  <c r="F2455" i="3"/>
  <c r="H2454" i="3"/>
  <c r="J2454" i="3" s="1"/>
  <c r="G2454" i="3"/>
  <c r="F2454" i="3"/>
  <c r="J2450" i="3"/>
  <c r="H2450" i="3"/>
  <c r="G2450" i="3"/>
  <c r="F2450" i="3"/>
  <c r="H2449" i="3"/>
  <c r="J2449" i="3" s="1"/>
  <c r="G2449" i="3"/>
  <c r="F2449" i="3"/>
  <c r="H2448" i="3"/>
  <c r="J2448" i="3" s="1"/>
  <c r="G2448" i="3"/>
  <c r="F2448" i="3"/>
  <c r="J2447" i="3"/>
  <c r="H2447" i="3"/>
  <c r="G2447" i="3"/>
  <c r="F2447" i="3"/>
  <c r="H2446" i="3"/>
  <c r="J2446" i="3" s="1"/>
  <c r="G2446" i="3"/>
  <c r="F2446" i="3"/>
  <c r="H2445" i="3"/>
  <c r="J2445" i="3" s="1"/>
  <c r="G2445" i="3"/>
  <c r="F2445" i="3"/>
  <c r="J2444" i="3"/>
  <c r="H2444" i="3"/>
  <c r="G2444" i="3"/>
  <c r="F2444" i="3"/>
  <c r="H2443" i="3"/>
  <c r="J2443" i="3" s="1"/>
  <c r="G2443" i="3"/>
  <c r="F2443" i="3"/>
  <c r="H2442" i="3"/>
  <c r="J2442" i="3" s="1"/>
  <c r="G2442" i="3"/>
  <c r="F2442" i="3"/>
  <c r="J2441" i="3"/>
  <c r="H2441" i="3"/>
  <c r="G2441" i="3"/>
  <c r="F2441" i="3"/>
  <c r="H2440" i="3"/>
  <c r="J2440" i="3" s="1"/>
  <c r="G2440" i="3"/>
  <c r="F2440" i="3"/>
  <c r="J2436" i="3"/>
  <c r="H2436" i="3"/>
  <c r="G2436" i="3"/>
  <c r="F2436" i="3"/>
  <c r="H2435" i="3"/>
  <c r="J2435" i="3" s="1"/>
  <c r="G2435" i="3"/>
  <c r="F2435" i="3"/>
  <c r="H2434" i="3"/>
  <c r="J2434" i="3" s="1"/>
  <c r="G2434" i="3"/>
  <c r="F2434" i="3"/>
  <c r="J2433" i="3"/>
  <c r="H2433" i="3"/>
  <c r="G2433" i="3"/>
  <c r="F2433" i="3"/>
  <c r="H2432" i="3"/>
  <c r="J2432" i="3" s="1"/>
  <c r="G2432" i="3"/>
  <c r="F2432" i="3"/>
  <c r="H2431" i="3"/>
  <c r="J2431" i="3" s="1"/>
  <c r="G2431" i="3"/>
  <c r="F2431" i="3"/>
  <c r="J2430" i="3"/>
  <c r="H2430" i="3"/>
  <c r="G2430" i="3"/>
  <c r="F2430" i="3"/>
  <c r="H2429" i="3"/>
  <c r="J2429" i="3" s="1"/>
  <c r="G2429" i="3"/>
  <c r="F2429" i="3"/>
  <c r="H2428" i="3"/>
  <c r="J2428" i="3" s="1"/>
  <c r="G2428" i="3"/>
  <c r="F2428" i="3"/>
  <c r="J2427" i="3"/>
  <c r="H2427" i="3"/>
  <c r="G2427" i="3"/>
  <c r="F2427" i="3"/>
  <c r="H2426" i="3"/>
  <c r="J2426" i="3" s="1"/>
  <c r="G2426" i="3"/>
  <c r="F2426" i="3"/>
  <c r="H2422" i="3"/>
  <c r="J2422" i="3" s="1"/>
  <c r="G2422" i="3"/>
  <c r="F2422" i="3"/>
  <c r="H2421" i="3"/>
  <c r="J2421" i="3" s="1"/>
  <c r="G2421" i="3"/>
  <c r="F2421" i="3"/>
  <c r="H2420" i="3"/>
  <c r="J2420" i="3" s="1"/>
  <c r="G2420" i="3"/>
  <c r="F2420" i="3"/>
  <c r="H2419" i="3"/>
  <c r="J2419" i="3" s="1"/>
  <c r="G2419" i="3"/>
  <c r="F2419" i="3"/>
  <c r="H2418" i="3"/>
  <c r="J2418" i="3" s="1"/>
  <c r="G2418" i="3"/>
  <c r="F2418" i="3"/>
  <c r="H2417" i="3"/>
  <c r="J2417" i="3" s="1"/>
  <c r="G2417" i="3"/>
  <c r="F2417" i="3"/>
  <c r="H2416" i="3"/>
  <c r="J2416" i="3" s="1"/>
  <c r="G2416" i="3"/>
  <c r="F2416" i="3"/>
  <c r="H2415" i="3"/>
  <c r="J2415" i="3" s="1"/>
  <c r="G2415" i="3"/>
  <c r="F2415" i="3"/>
  <c r="H2414" i="3"/>
  <c r="J2414" i="3" s="1"/>
  <c r="G2414" i="3"/>
  <c r="F2414" i="3"/>
  <c r="H2413" i="3"/>
  <c r="J2413" i="3" s="1"/>
  <c r="G2413" i="3"/>
  <c r="F2413" i="3"/>
  <c r="H2412" i="3"/>
  <c r="J2412" i="3" s="1"/>
  <c r="G2412" i="3"/>
  <c r="F2412" i="3"/>
  <c r="H2408" i="3"/>
  <c r="J2408" i="3" s="1"/>
  <c r="G2408" i="3"/>
  <c r="F2408" i="3"/>
  <c r="H2407" i="3"/>
  <c r="J2407" i="3" s="1"/>
  <c r="G2407" i="3"/>
  <c r="F2407" i="3"/>
  <c r="H2406" i="3"/>
  <c r="J2406" i="3" s="1"/>
  <c r="G2406" i="3"/>
  <c r="F2406" i="3"/>
  <c r="H2405" i="3"/>
  <c r="J2405" i="3" s="1"/>
  <c r="G2405" i="3"/>
  <c r="F2405" i="3"/>
  <c r="H2404" i="3"/>
  <c r="J2404" i="3" s="1"/>
  <c r="G2404" i="3"/>
  <c r="F2404" i="3"/>
  <c r="H2403" i="3"/>
  <c r="J2403" i="3" s="1"/>
  <c r="G2403" i="3"/>
  <c r="F2403" i="3"/>
  <c r="H2402" i="3"/>
  <c r="J2402" i="3" s="1"/>
  <c r="G2402" i="3"/>
  <c r="F2402" i="3"/>
  <c r="H2401" i="3"/>
  <c r="J2401" i="3" s="1"/>
  <c r="G2401" i="3"/>
  <c r="F2401" i="3"/>
  <c r="H2400" i="3"/>
  <c r="J2400" i="3" s="1"/>
  <c r="G2400" i="3"/>
  <c r="F2400" i="3"/>
  <c r="H2399" i="3"/>
  <c r="J2399" i="3" s="1"/>
  <c r="G2399" i="3"/>
  <c r="F2399" i="3"/>
  <c r="H2398" i="3"/>
  <c r="J2398" i="3" s="1"/>
  <c r="G2398" i="3"/>
  <c r="F2398" i="3"/>
  <c r="J2394" i="3"/>
  <c r="H2394" i="3"/>
  <c r="G2394" i="3"/>
  <c r="F2394" i="3"/>
  <c r="H2393" i="3"/>
  <c r="J2393" i="3" s="1"/>
  <c r="G2393" i="3"/>
  <c r="F2393" i="3"/>
  <c r="H2392" i="3"/>
  <c r="J2392" i="3" s="1"/>
  <c r="G2392" i="3"/>
  <c r="F2392" i="3"/>
  <c r="J2391" i="3"/>
  <c r="H2391" i="3"/>
  <c r="G2391" i="3"/>
  <c r="F2391" i="3"/>
  <c r="H2390" i="3"/>
  <c r="J2390" i="3" s="1"/>
  <c r="G2390" i="3"/>
  <c r="F2390" i="3"/>
  <c r="H2389" i="3"/>
  <c r="J2389" i="3" s="1"/>
  <c r="G2389" i="3"/>
  <c r="F2389" i="3"/>
  <c r="J2388" i="3"/>
  <c r="H2388" i="3"/>
  <c r="G2388" i="3"/>
  <c r="F2388" i="3"/>
  <c r="H2387" i="3"/>
  <c r="J2387" i="3" s="1"/>
  <c r="G2387" i="3"/>
  <c r="F2387" i="3"/>
  <c r="H2386" i="3"/>
  <c r="J2386" i="3" s="1"/>
  <c r="G2386" i="3"/>
  <c r="F2386" i="3"/>
  <c r="J2385" i="3"/>
  <c r="H2385" i="3"/>
  <c r="G2385" i="3"/>
  <c r="F2385" i="3"/>
  <c r="H2384" i="3"/>
  <c r="J2384" i="3" s="1"/>
  <c r="G2384" i="3"/>
  <c r="F2384" i="3"/>
  <c r="J2380" i="3"/>
  <c r="H2380" i="3"/>
  <c r="G2380" i="3"/>
  <c r="F2380" i="3"/>
  <c r="H2379" i="3"/>
  <c r="J2379" i="3" s="1"/>
  <c r="G2379" i="3"/>
  <c r="F2379" i="3"/>
  <c r="H2378" i="3"/>
  <c r="J2378" i="3" s="1"/>
  <c r="G2378" i="3"/>
  <c r="F2378" i="3"/>
  <c r="J2377" i="3"/>
  <c r="H2377" i="3"/>
  <c r="G2377" i="3"/>
  <c r="F2377" i="3"/>
  <c r="H2376" i="3"/>
  <c r="J2376" i="3" s="1"/>
  <c r="G2376" i="3"/>
  <c r="F2376" i="3"/>
  <c r="H2375" i="3"/>
  <c r="J2375" i="3" s="1"/>
  <c r="G2375" i="3"/>
  <c r="F2375" i="3"/>
  <c r="J2374" i="3"/>
  <c r="H2374" i="3"/>
  <c r="G2374" i="3"/>
  <c r="F2374" i="3"/>
  <c r="H2373" i="3"/>
  <c r="J2373" i="3" s="1"/>
  <c r="G2373" i="3"/>
  <c r="F2373" i="3"/>
  <c r="H2372" i="3"/>
  <c r="J2372" i="3" s="1"/>
  <c r="G2372" i="3"/>
  <c r="F2372" i="3"/>
  <c r="J2371" i="3"/>
  <c r="H2371" i="3"/>
  <c r="G2371" i="3"/>
  <c r="F2371" i="3"/>
  <c r="H2370" i="3"/>
  <c r="J2370" i="3" s="1"/>
  <c r="G2370" i="3"/>
  <c r="F2370" i="3"/>
  <c r="H2366" i="3"/>
  <c r="J2366" i="3" s="1"/>
  <c r="G2366" i="3"/>
  <c r="F2366" i="3"/>
  <c r="H2365" i="3"/>
  <c r="J2365" i="3" s="1"/>
  <c r="G2365" i="3"/>
  <c r="F2365" i="3"/>
  <c r="H2364" i="3"/>
  <c r="J2364" i="3" s="1"/>
  <c r="G2364" i="3"/>
  <c r="F2364" i="3"/>
  <c r="H2363" i="3"/>
  <c r="J2363" i="3" s="1"/>
  <c r="G2363" i="3"/>
  <c r="F2363" i="3"/>
  <c r="H2362" i="3"/>
  <c r="J2362" i="3" s="1"/>
  <c r="G2362" i="3"/>
  <c r="F2362" i="3"/>
  <c r="H2361" i="3"/>
  <c r="J2361" i="3" s="1"/>
  <c r="G2361" i="3"/>
  <c r="F2361" i="3"/>
  <c r="H2360" i="3"/>
  <c r="J2360" i="3" s="1"/>
  <c r="G2360" i="3"/>
  <c r="F2360" i="3"/>
  <c r="H2359" i="3"/>
  <c r="J2359" i="3" s="1"/>
  <c r="G2359" i="3"/>
  <c r="F2359" i="3"/>
  <c r="H2358" i="3"/>
  <c r="J2358" i="3" s="1"/>
  <c r="G2358" i="3"/>
  <c r="F2358" i="3"/>
  <c r="H2357" i="3"/>
  <c r="J2357" i="3" s="1"/>
  <c r="G2357" i="3"/>
  <c r="F2357" i="3"/>
  <c r="H2356" i="3"/>
  <c r="J2356" i="3" s="1"/>
  <c r="G2356" i="3"/>
  <c r="F2356" i="3"/>
  <c r="H2352" i="3"/>
  <c r="J2352" i="3" s="1"/>
  <c r="G2352" i="3"/>
  <c r="F2352" i="3"/>
  <c r="H2351" i="3"/>
  <c r="J2351" i="3" s="1"/>
  <c r="G2351" i="3"/>
  <c r="F2351" i="3"/>
  <c r="H2350" i="3"/>
  <c r="J2350" i="3" s="1"/>
  <c r="G2350" i="3"/>
  <c r="F2350" i="3"/>
  <c r="H2349" i="3"/>
  <c r="J2349" i="3" s="1"/>
  <c r="G2349" i="3"/>
  <c r="F2349" i="3"/>
  <c r="H2348" i="3"/>
  <c r="J2348" i="3" s="1"/>
  <c r="G2348" i="3"/>
  <c r="F2348" i="3"/>
  <c r="H2347" i="3"/>
  <c r="J2347" i="3" s="1"/>
  <c r="G2347" i="3"/>
  <c r="F2347" i="3"/>
  <c r="H2346" i="3"/>
  <c r="J2346" i="3" s="1"/>
  <c r="G2346" i="3"/>
  <c r="F2346" i="3"/>
  <c r="H2345" i="3"/>
  <c r="J2345" i="3" s="1"/>
  <c r="G2345" i="3"/>
  <c r="F2345" i="3"/>
  <c r="H2344" i="3"/>
  <c r="J2344" i="3" s="1"/>
  <c r="G2344" i="3"/>
  <c r="F2344" i="3"/>
  <c r="H2343" i="3"/>
  <c r="J2343" i="3" s="1"/>
  <c r="G2343" i="3"/>
  <c r="F2343" i="3"/>
  <c r="H2342" i="3"/>
  <c r="J2342" i="3" s="1"/>
  <c r="G2342" i="3"/>
  <c r="F2342" i="3"/>
  <c r="J2338" i="3"/>
  <c r="H2338" i="3"/>
  <c r="G2338" i="3"/>
  <c r="F2338" i="3"/>
  <c r="J2337" i="3"/>
  <c r="H2337" i="3"/>
  <c r="G2337" i="3"/>
  <c r="F2337" i="3"/>
  <c r="H2336" i="3"/>
  <c r="J2336" i="3" s="1"/>
  <c r="G2336" i="3"/>
  <c r="F2336" i="3"/>
  <c r="J2335" i="3"/>
  <c r="H2335" i="3"/>
  <c r="G2335" i="3"/>
  <c r="F2335" i="3"/>
  <c r="J2334" i="3"/>
  <c r="H2334" i="3"/>
  <c r="G2334" i="3"/>
  <c r="F2334" i="3"/>
  <c r="H2333" i="3"/>
  <c r="J2333" i="3" s="1"/>
  <c r="G2333" i="3"/>
  <c r="F2333" i="3"/>
  <c r="J2332" i="3"/>
  <c r="H2332" i="3"/>
  <c r="G2332" i="3"/>
  <c r="F2332" i="3"/>
  <c r="J2331" i="3"/>
  <c r="H2331" i="3"/>
  <c r="G2331" i="3"/>
  <c r="F2331" i="3"/>
  <c r="H2330" i="3"/>
  <c r="J2330" i="3" s="1"/>
  <c r="G2330" i="3"/>
  <c r="F2330" i="3"/>
  <c r="J2329" i="3"/>
  <c r="H2329" i="3"/>
  <c r="G2329" i="3"/>
  <c r="F2329" i="3"/>
  <c r="J2328" i="3"/>
  <c r="H2328" i="3"/>
  <c r="G2328" i="3"/>
  <c r="F2328" i="3"/>
  <c r="H2324" i="3"/>
  <c r="J2324" i="3" s="1"/>
  <c r="G2324" i="3"/>
  <c r="F2324" i="3"/>
  <c r="H2323" i="3"/>
  <c r="J2323" i="3" s="1"/>
  <c r="G2323" i="3"/>
  <c r="F2323" i="3"/>
  <c r="H2322" i="3"/>
  <c r="J2322" i="3" s="1"/>
  <c r="G2322" i="3"/>
  <c r="F2322" i="3"/>
  <c r="H2321" i="3"/>
  <c r="J2321" i="3" s="1"/>
  <c r="G2321" i="3"/>
  <c r="F2321" i="3"/>
  <c r="H2320" i="3"/>
  <c r="J2320" i="3" s="1"/>
  <c r="G2320" i="3"/>
  <c r="F2320" i="3"/>
  <c r="H2319" i="3"/>
  <c r="J2319" i="3" s="1"/>
  <c r="G2319" i="3"/>
  <c r="F2319" i="3"/>
  <c r="H2318" i="3"/>
  <c r="J2318" i="3" s="1"/>
  <c r="G2318" i="3"/>
  <c r="F2318" i="3"/>
  <c r="H2317" i="3"/>
  <c r="J2317" i="3" s="1"/>
  <c r="G2317" i="3"/>
  <c r="F2317" i="3"/>
  <c r="H2316" i="3"/>
  <c r="J2316" i="3" s="1"/>
  <c r="G2316" i="3"/>
  <c r="F2316" i="3"/>
  <c r="H2315" i="3"/>
  <c r="J2315" i="3" s="1"/>
  <c r="G2315" i="3"/>
  <c r="F2315" i="3"/>
  <c r="H2314" i="3"/>
  <c r="J2314" i="3" s="1"/>
  <c r="G2314" i="3"/>
  <c r="F2314" i="3"/>
  <c r="H2310" i="3"/>
  <c r="J2310" i="3" s="1"/>
  <c r="G2310" i="3"/>
  <c r="F2310" i="3"/>
  <c r="H2309" i="3"/>
  <c r="J2309" i="3" s="1"/>
  <c r="G2309" i="3"/>
  <c r="F2309" i="3"/>
  <c r="H2308" i="3"/>
  <c r="J2308" i="3" s="1"/>
  <c r="G2308" i="3"/>
  <c r="F2308" i="3"/>
  <c r="H2307" i="3"/>
  <c r="J2307" i="3" s="1"/>
  <c r="G2307" i="3"/>
  <c r="F2307" i="3"/>
  <c r="H2306" i="3"/>
  <c r="J2306" i="3" s="1"/>
  <c r="G2306" i="3"/>
  <c r="F2306" i="3"/>
  <c r="H2305" i="3"/>
  <c r="J2305" i="3" s="1"/>
  <c r="G2305" i="3"/>
  <c r="F2305" i="3"/>
  <c r="H2304" i="3"/>
  <c r="J2304" i="3" s="1"/>
  <c r="G2304" i="3"/>
  <c r="F2304" i="3"/>
  <c r="H2303" i="3"/>
  <c r="J2303" i="3" s="1"/>
  <c r="G2303" i="3"/>
  <c r="F2303" i="3"/>
  <c r="E2303" i="3"/>
  <c r="D2303" i="3"/>
  <c r="H2302" i="3"/>
  <c r="J2302" i="3" s="1"/>
  <c r="G2302" i="3"/>
  <c r="F2302" i="3"/>
  <c r="E2302" i="3"/>
  <c r="D2302" i="3"/>
  <c r="H2301" i="3"/>
  <c r="J2301" i="3" s="1"/>
  <c r="G2301" i="3"/>
  <c r="F2301" i="3"/>
  <c r="E2301" i="3"/>
  <c r="D2301" i="3"/>
  <c r="H2300" i="3"/>
  <c r="J2300" i="3" s="1"/>
  <c r="G2300" i="3"/>
  <c r="F2300" i="3"/>
  <c r="E2300" i="3"/>
  <c r="D2300" i="3"/>
  <c r="H2299" i="3"/>
  <c r="J2299" i="3" s="1"/>
  <c r="G2299" i="3"/>
  <c r="F2299" i="3"/>
  <c r="E2299" i="3"/>
  <c r="D2299" i="3"/>
  <c r="H2298" i="3"/>
  <c r="J2298" i="3" s="1"/>
  <c r="G2298" i="3"/>
  <c r="F2298" i="3"/>
  <c r="H2294" i="3"/>
  <c r="J2294" i="3" s="1"/>
  <c r="G2294" i="3"/>
  <c r="F2294" i="3"/>
  <c r="H2293" i="3"/>
  <c r="J2293" i="3" s="1"/>
  <c r="G2293" i="3"/>
  <c r="F2293" i="3"/>
  <c r="H2292" i="3"/>
  <c r="J2292" i="3" s="1"/>
  <c r="G2292" i="3"/>
  <c r="F2292" i="3"/>
  <c r="H2291" i="3"/>
  <c r="J2291" i="3" s="1"/>
  <c r="G2291" i="3"/>
  <c r="F2291" i="3"/>
  <c r="H2290" i="3"/>
  <c r="J2290" i="3" s="1"/>
  <c r="G2290" i="3"/>
  <c r="F2290" i="3"/>
  <c r="H2289" i="3"/>
  <c r="J2289" i="3" s="1"/>
  <c r="G2289" i="3"/>
  <c r="F2289" i="3"/>
  <c r="H2288" i="3"/>
  <c r="J2288" i="3" s="1"/>
  <c r="G2288" i="3"/>
  <c r="F2288" i="3"/>
  <c r="H2287" i="3"/>
  <c r="J2287" i="3" s="1"/>
  <c r="G2287" i="3"/>
  <c r="F2287" i="3"/>
  <c r="E2287" i="3"/>
  <c r="D2287" i="3"/>
  <c r="H2286" i="3"/>
  <c r="J2286" i="3" s="1"/>
  <c r="G2286" i="3"/>
  <c r="F2286" i="3"/>
  <c r="E2286" i="3"/>
  <c r="D2286" i="3"/>
  <c r="H2285" i="3"/>
  <c r="J2285" i="3" s="1"/>
  <c r="G2285" i="3"/>
  <c r="F2285" i="3"/>
  <c r="E2285" i="3"/>
  <c r="D2285" i="3"/>
  <c r="H2284" i="3"/>
  <c r="J2284" i="3" s="1"/>
  <c r="G2284" i="3"/>
  <c r="F2284" i="3"/>
  <c r="E2284" i="3"/>
  <c r="D2284" i="3"/>
  <c r="H2283" i="3"/>
  <c r="J2283" i="3" s="1"/>
  <c r="G2283" i="3"/>
  <c r="F2283" i="3"/>
  <c r="E2283" i="3"/>
  <c r="D2283" i="3"/>
  <c r="H2282" i="3"/>
  <c r="J2282" i="3" s="1"/>
  <c r="G2282" i="3"/>
  <c r="F2282" i="3"/>
  <c r="H2278" i="3"/>
  <c r="J2278" i="3" s="1"/>
  <c r="G2278" i="3"/>
  <c r="F2278" i="3"/>
  <c r="J2277" i="3"/>
  <c r="H2277" i="3"/>
  <c r="G2277" i="3"/>
  <c r="F2277" i="3"/>
  <c r="H2276" i="3"/>
  <c r="J2276" i="3" s="1"/>
  <c r="G2276" i="3"/>
  <c r="F2276" i="3"/>
  <c r="H2275" i="3"/>
  <c r="J2275" i="3" s="1"/>
  <c r="G2275" i="3"/>
  <c r="F2275" i="3"/>
  <c r="J2274" i="3"/>
  <c r="H2274" i="3"/>
  <c r="G2274" i="3"/>
  <c r="F2274" i="3"/>
  <c r="H2273" i="3"/>
  <c r="J2273" i="3" s="1"/>
  <c r="G2273" i="3"/>
  <c r="F2273" i="3"/>
  <c r="H2272" i="3"/>
  <c r="J2272" i="3" s="1"/>
  <c r="G2272" i="3"/>
  <c r="F2272" i="3"/>
  <c r="J2271" i="3"/>
  <c r="H2271" i="3"/>
  <c r="G2271" i="3"/>
  <c r="F2271" i="3"/>
  <c r="E2271" i="3"/>
  <c r="D2271" i="3"/>
  <c r="H2270" i="3"/>
  <c r="J2270" i="3" s="1"/>
  <c r="G2270" i="3"/>
  <c r="F2270" i="3"/>
  <c r="E2270" i="3"/>
  <c r="D2270" i="3"/>
  <c r="J2269" i="3"/>
  <c r="H2269" i="3"/>
  <c r="G2269" i="3"/>
  <c r="F2269" i="3"/>
  <c r="E2269" i="3"/>
  <c r="D2269" i="3"/>
  <c r="H2268" i="3"/>
  <c r="J2268" i="3" s="1"/>
  <c r="G2268" i="3"/>
  <c r="F2268" i="3"/>
  <c r="E2268" i="3"/>
  <c r="D2268" i="3"/>
  <c r="H2267" i="3"/>
  <c r="J2267" i="3" s="1"/>
  <c r="G2267" i="3"/>
  <c r="F2267" i="3"/>
  <c r="E2267" i="3"/>
  <c r="D2267" i="3"/>
  <c r="H2266" i="3"/>
  <c r="J2266" i="3" s="1"/>
  <c r="G2266" i="3"/>
  <c r="F2266" i="3"/>
  <c r="H2262" i="3"/>
  <c r="J2262" i="3" s="1"/>
  <c r="G2262" i="3"/>
  <c r="F2262" i="3"/>
  <c r="H2261" i="3"/>
  <c r="J2261" i="3" s="1"/>
  <c r="G2261" i="3"/>
  <c r="F2261" i="3"/>
  <c r="H2260" i="3"/>
  <c r="J2260" i="3" s="1"/>
  <c r="G2260" i="3"/>
  <c r="F2260" i="3"/>
  <c r="H2259" i="3"/>
  <c r="J2259" i="3" s="1"/>
  <c r="G2259" i="3"/>
  <c r="F2259" i="3"/>
  <c r="H2258" i="3"/>
  <c r="J2258" i="3" s="1"/>
  <c r="G2258" i="3"/>
  <c r="F2258" i="3"/>
  <c r="H2257" i="3"/>
  <c r="J2257" i="3" s="1"/>
  <c r="G2257" i="3"/>
  <c r="F2257" i="3"/>
  <c r="H2256" i="3"/>
  <c r="J2256" i="3" s="1"/>
  <c r="G2256" i="3"/>
  <c r="F2256" i="3"/>
  <c r="H2255" i="3"/>
  <c r="J2255" i="3" s="1"/>
  <c r="G2255" i="3"/>
  <c r="F2255" i="3"/>
  <c r="E2255" i="3"/>
  <c r="D2255" i="3"/>
  <c r="H2254" i="3"/>
  <c r="J2254" i="3" s="1"/>
  <c r="G2254" i="3"/>
  <c r="F2254" i="3"/>
  <c r="E2254" i="3"/>
  <c r="D2254" i="3"/>
  <c r="H2253" i="3"/>
  <c r="J2253" i="3" s="1"/>
  <c r="G2253" i="3"/>
  <c r="F2253" i="3"/>
  <c r="E2253" i="3"/>
  <c r="D2253" i="3"/>
  <c r="H2252" i="3"/>
  <c r="J2252" i="3" s="1"/>
  <c r="G2252" i="3"/>
  <c r="F2252" i="3"/>
  <c r="E2252" i="3"/>
  <c r="D2252" i="3"/>
  <c r="H2251" i="3"/>
  <c r="J2251" i="3" s="1"/>
  <c r="G2251" i="3"/>
  <c r="F2251" i="3"/>
  <c r="E2251" i="3"/>
  <c r="D2251" i="3"/>
  <c r="H2250" i="3"/>
  <c r="J2250" i="3" s="1"/>
  <c r="G2250" i="3"/>
  <c r="F2250" i="3"/>
  <c r="H2246" i="3"/>
  <c r="J2246" i="3" s="1"/>
  <c r="G2246" i="3"/>
  <c r="F2246" i="3"/>
  <c r="J2245" i="3"/>
  <c r="H2245" i="3"/>
  <c r="G2245" i="3"/>
  <c r="F2245" i="3"/>
  <c r="H2244" i="3"/>
  <c r="J2244" i="3" s="1"/>
  <c r="G2244" i="3"/>
  <c r="F2244" i="3"/>
  <c r="H2243" i="3"/>
  <c r="J2243" i="3" s="1"/>
  <c r="G2243" i="3"/>
  <c r="F2243" i="3"/>
  <c r="J2242" i="3"/>
  <c r="H2242" i="3"/>
  <c r="G2242" i="3"/>
  <c r="F2242" i="3"/>
  <c r="H2241" i="3"/>
  <c r="J2241" i="3" s="1"/>
  <c r="G2241" i="3"/>
  <c r="F2241" i="3"/>
  <c r="H2240" i="3"/>
  <c r="J2240" i="3" s="1"/>
  <c r="G2240" i="3"/>
  <c r="F2240" i="3"/>
  <c r="J2239" i="3"/>
  <c r="H2239" i="3"/>
  <c r="G2239" i="3"/>
  <c r="F2239" i="3"/>
  <c r="E2239" i="3"/>
  <c r="D2239" i="3"/>
  <c r="H2238" i="3"/>
  <c r="J2238" i="3" s="1"/>
  <c r="G2238" i="3"/>
  <c r="F2238" i="3"/>
  <c r="E2238" i="3"/>
  <c r="D2238" i="3"/>
  <c r="J2237" i="3"/>
  <c r="H2237" i="3"/>
  <c r="G2237" i="3"/>
  <c r="F2237" i="3"/>
  <c r="E2237" i="3"/>
  <c r="D2237" i="3"/>
  <c r="H2236" i="3"/>
  <c r="J2236" i="3" s="1"/>
  <c r="G2236" i="3"/>
  <c r="F2236" i="3"/>
  <c r="E2236" i="3"/>
  <c r="D2236" i="3"/>
  <c r="H2235" i="3"/>
  <c r="J2235" i="3" s="1"/>
  <c r="G2235" i="3"/>
  <c r="F2235" i="3"/>
  <c r="E2235" i="3"/>
  <c r="D2235" i="3"/>
  <c r="H2234" i="3"/>
  <c r="J2234" i="3" s="1"/>
  <c r="G2234" i="3"/>
  <c r="F2234" i="3"/>
  <c r="H2230" i="3"/>
  <c r="J2230" i="3" s="1"/>
  <c r="G2230" i="3"/>
  <c r="F2230" i="3"/>
  <c r="H2229" i="3"/>
  <c r="J2229" i="3" s="1"/>
  <c r="G2229" i="3"/>
  <c r="F2229" i="3"/>
  <c r="H2228" i="3"/>
  <c r="J2228" i="3" s="1"/>
  <c r="G2228" i="3"/>
  <c r="F2228" i="3"/>
  <c r="H2226" i="3"/>
  <c r="J2226" i="3" s="1"/>
  <c r="G2226" i="3"/>
  <c r="F2226" i="3"/>
  <c r="H2225" i="3"/>
  <c r="J2225" i="3" s="1"/>
  <c r="G2225" i="3"/>
  <c r="F2225" i="3"/>
  <c r="H2224" i="3"/>
  <c r="J2224" i="3" s="1"/>
  <c r="G2224" i="3"/>
  <c r="F2224" i="3"/>
  <c r="H2223" i="3"/>
  <c r="J2223" i="3" s="1"/>
  <c r="G2223" i="3"/>
  <c r="F2223" i="3"/>
  <c r="E2223" i="3"/>
  <c r="D2223" i="3"/>
  <c r="H2222" i="3"/>
  <c r="J2222" i="3" s="1"/>
  <c r="G2222" i="3"/>
  <c r="F2222" i="3"/>
  <c r="E2222" i="3"/>
  <c r="D2222" i="3"/>
  <c r="H2221" i="3"/>
  <c r="J2221" i="3" s="1"/>
  <c r="G2221" i="3"/>
  <c r="F2221" i="3"/>
  <c r="E2221" i="3"/>
  <c r="D2221" i="3"/>
  <c r="H2220" i="3"/>
  <c r="J2220" i="3" s="1"/>
  <c r="G2220" i="3"/>
  <c r="F2220" i="3"/>
  <c r="E2220" i="3"/>
  <c r="D2220" i="3"/>
  <c r="H2219" i="3"/>
  <c r="J2219" i="3" s="1"/>
  <c r="G2219" i="3"/>
  <c r="F2219" i="3"/>
  <c r="E2219" i="3"/>
  <c r="D2219" i="3"/>
  <c r="H2218" i="3"/>
  <c r="J2218" i="3" s="1"/>
  <c r="G2218" i="3"/>
  <c r="F2218" i="3"/>
  <c r="H2214" i="3"/>
  <c r="J2214" i="3" s="1"/>
  <c r="G2214" i="3"/>
  <c r="F2214" i="3"/>
  <c r="H2213" i="3"/>
  <c r="J2213" i="3" s="1"/>
  <c r="G2213" i="3"/>
  <c r="F2213" i="3"/>
  <c r="H2212" i="3"/>
  <c r="J2212" i="3" s="1"/>
  <c r="G2212" i="3"/>
  <c r="F2212" i="3"/>
  <c r="H2211" i="3"/>
  <c r="J2211" i="3" s="1"/>
  <c r="G2211" i="3"/>
  <c r="F2211" i="3"/>
  <c r="H2210" i="3"/>
  <c r="J2210" i="3" s="1"/>
  <c r="G2210" i="3"/>
  <c r="F2210" i="3"/>
  <c r="H2209" i="3"/>
  <c r="J2209" i="3" s="1"/>
  <c r="G2209" i="3"/>
  <c r="F2209" i="3"/>
  <c r="C2208" i="3"/>
  <c r="H2207" i="3"/>
  <c r="J2207" i="3" s="1"/>
  <c r="G2207" i="3"/>
  <c r="F2207" i="3"/>
  <c r="E2207" i="3"/>
  <c r="D2207" i="3"/>
  <c r="H2206" i="3"/>
  <c r="J2206" i="3" s="1"/>
  <c r="G2206" i="3"/>
  <c r="F2206" i="3"/>
  <c r="E2206" i="3"/>
  <c r="D2206" i="3"/>
  <c r="H2205" i="3"/>
  <c r="J2205" i="3" s="1"/>
  <c r="G2205" i="3"/>
  <c r="F2205" i="3"/>
  <c r="E2205" i="3"/>
  <c r="D2205" i="3"/>
  <c r="H2204" i="3"/>
  <c r="J2204" i="3" s="1"/>
  <c r="G2204" i="3"/>
  <c r="F2204" i="3"/>
  <c r="H2200" i="3"/>
  <c r="J2200" i="3" s="1"/>
  <c r="G2200" i="3"/>
  <c r="F2200" i="3"/>
  <c r="H2199" i="3"/>
  <c r="J2199" i="3" s="1"/>
  <c r="G2199" i="3"/>
  <c r="F2199" i="3"/>
  <c r="H2198" i="3"/>
  <c r="J2198" i="3" s="1"/>
  <c r="G2198" i="3"/>
  <c r="F2198" i="3"/>
  <c r="H2197" i="3"/>
  <c r="J2197" i="3" s="1"/>
  <c r="G2197" i="3"/>
  <c r="F2197" i="3"/>
  <c r="H2196" i="3"/>
  <c r="J2196" i="3" s="1"/>
  <c r="G2196" i="3"/>
  <c r="F2196" i="3"/>
  <c r="H2195" i="3"/>
  <c r="J2195" i="3" s="1"/>
  <c r="G2195" i="3"/>
  <c r="F2195" i="3"/>
  <c r="C2194" i="3"/>
  <c r="H2193" i="3"/>
  <c r="J2193" i="3" s="1"/>
  <c r="G2193" i="3"/>
  <c r="F2193" i="3"/>
  <c r="E2193" i="3"/>
  <c r="D2193" i="3"/>
  <c r="H2192" i="3"/>
  <c r="J2192" i="3" s="1"/>
  <c r="G2192" i="3"/>
  <c r="F2192" i="3"/>
  <c r="E2192" i="3"/>
  <c r="D2192" i="3"/>
  <c r="H2191" i="3"/>
  <c r="J2191" i="3" s="1"/>
  <c r="G2191" i="3"/>
  <c r="F2191" i="3"/>
  <c r="E2191" i="3"/>
  <c r="D2191" i="3"/>
  <c r="H2190" i="3"/>
  <c r="J2190" i="3" s="1"/>
  <c r="G2190" i="3"/>
  <c r="F2190" i="3"/>
  <c r="J2186" i="3"/>
  <c r="H2186" i="3"/>
  <c r="G2186" i="3"/>
  <c r="F2186" i="3"/>
  <c r="H2185" i="3"/>
  <c r="J2185" i="3" s="1"/>
  <c r="G2185" i="3"/>
  <c r="F2185" i="3"/>
  <c r="J2184" i="3"/>
  <c r="H2184" i="3"/>
  <c r="G2184" i="3"/>
  <c r="F2184" i="3"/>
  <c r="J2183" i="3"/>
  <c r="H2183" i="3"/>
  <c r="G2183" i="3"/>
  <c r="F2183" i="3"/>
  <c r="H2182" i="3"/>
  <c r="J2182" i="3" s="1"/>
  <c r="G2182" i="3"/>
  <c r="F2182" i="3"/>
  <c r="J2181" i="3"/>
  <c r="H2181" i="3"/>
  <c r="G2181" i="3"/>
  <c r="F2181" i="3"/>
  <c r="C2180" i="3"/>
  <c r="H2179" i="3"/>
  <c r="J2179" i="3" s="1"/>
  <c r="G2179" i="3"/>
  <c r="F2179" i="3"/>
  <c r="E2179" i="3"/>
  <c r="D2179" i="3"/>
  <c r="H2178" i="3"/>
  <c r="J2178" i="3" s="1"/>
  <c r="G2178" i="3"/>
  <c r="F2178" i="3"/>
  <c r="E2178" i="3"/>
  <c r="D2178" i="3"/>
  <c r="H2177" i="3"/>
  <c r="J2177" i="3" s="1"/>
  <c r="G2177" i="3"/>
  <c r="F2177" i="3"/>
  <c r="E2177" i="3"/>
  <c r="D2177" i="3"/>
  <c r="H2176" i="3"/>
  <c r="J2176" i="3" s="1"/>
  <c r="G2176" i="3"/>
  <c r="F2176" i="3"/>
  <c r="H2172" i="3"/>
  <c r="J2172" i="3" s="1"/>
  <c r="G2172" i="3"/>
  <c r="F2172" i="3"/>
  <c r="H2171" i="3"/>
  <c r="J2171" i="3" s="1"/>
  <c r="G2171" i="3"/>
  <c r="F2171" i="3"/>
  <c r="H2170" i="3"/>
  <c r="J2170" i="3" s="1"/>
  <c r="G2170" i="3"/>
  <c r="F2170" i="3"/>
  <c r="H2169" i="3"/>
  <c r="J2169" i="3" s="1"/>
  <c r="G2169" i="3"/>
  <c r="F2169" i="3"/>
  <c r="H2168" i="3"/>
  <c r="J2168" i="3" s="1"/>
  <c r="G2168" i="3"/>
  <c r="F2168" i="3"/>
  <c r="H2167" i="3"/>
  <c r="J2167" i="3" s="1"/>
  <c r="G2167" i="3"/>
  <c r="F2167" i="3"/>
  <c r="C2166" i="3"/>
  <c r="G2166" i="3" s="1"/>
  <c r="C2165" i="3"/>
  <c r="G2165" i="3" s="1"/>
  <c r="C2164" i="3"/>
  <c r="G2164" i="3" s="1"/>
  <c r="C2163" i="3"/>
  <c r="G2163" i="3" s="1"/>
  <c r="J2162" i="3"/>
  <c r="H2162" i="3"/>
  <c r="G2162" i="3"/>
  <c r="F2162" i="3"/>
  <c r="H2158" i="3"/>
  <c r="J2158" i="3" s="1"/>
  <c r="G2158" i="3"/>
  <c r="F2158" i="3"/>
  <c r="H2157" i="3"/>
  <c r="J2157" i="3" s="1"/>
  <c r="G2157" i="3"/>
  <c r="F2157" i="3"/>
  <c r="H2156" i="3"/>
  <c r="J2156" i="3" s="1"/>
  <c r="G2156" i="3"/>
  <c r="F2156" i="3"/>
  <c r="H2155" i="3"/>
  <c r="J2155" i="3" s="1"/>
  <c r="G2155" i="3"/>
  <c r="F2155" i="3"/>
  <c r="H2154" i="3"/>
  <c r="J2154" i="3" s="1"/>
  <c r="G2154" i="3"/>
  <c r="F2154" i="3"/>
  <c r="H2153" i="3"/>
  <c r="J2153" i="3" s="1"/>
  <c r="G2153" i="3"/>
  <c r="F2153" i="3"/>
  <c r="F2152" i="3"/>
  <c r="D2152" i="3"/>
  <c r="C2152" i="3"/>
  <c r="G2152" i="3" s="1"/>
  <c r="C2151" i="3"/>
  <c r="E2151" i="3" s="1"/>
  <c r="C2150" i="3"/>
  <c r="G2150" i="3" s="1"/>
  <c r="C2149" i="3"/>
  <c r="G2149" i="3" s="1"/>
  <c r="H2148" i="3"/>
  <c r="J2148" i="3" s="1"/>
  <c r="G2148" i="3"/>
  <c r="F2148" i="3"/>
  <c r="H2144" i="3"/>
  <c r="J2144" i="3" s="1"/>
  <c r="G2144" i="3"/>
  <c r="F2144" i="3"/>
  <c r="H2143" i="3"/>
  <c r="J2143" i="3" s="1"/>
  <c r="G2143" i="3"/>
  <c r="F2143" i="3"/>
  <c r="J2142" i="3"/>
  <c r="H2142" i="3"/>
  <c r="G2142" i="3"/>
  <c r="F2142" i="3"/>
  <c r="H2141" i="3"/>
  <c r="J2141" i="3" s="1"/>
  <c r="G2141" i="3"/>
  <c r="F2141" i="3"/>
  <c r="H2140" i="3"/>
  <c r="J2140" i="3" s="1"/>
  <c r="G2140" i="3"/>
  <c r="F2140" i="3"/>
  <c r="J2139" i="3"/>
  <c r="H2139" i="3"/>
  <c r="G2139" i="3"/>
  <c r="F2139" i="3"/>
  <c r="C2138" i="3"/>
  <c r="G2138" i="3" s="1"/>
  <c r="C2137" i="3"/>
  <c r="G2137" i="3" s="1"/>
  <c r="C2136" i="3"/>
  <c r="G2136" i="3" s="1"/>
  <c r="F2135" i="3"/>
  <c r="C2135" i="3"/>
  <c r="G2135" i="3" s="1"/>
  <c r="H2134" i="3"/>
  <c r="J2134" i="3" s="1"/>
  <c r="G2134" i="3"/>
  <c r="F2134" i="3"/>
  <c r="H2130" i="3"/>
  <c r="J2130" i="3" s="1"/>
  <c r="G2130" i="3"/>
  <c r="F2130" i="3"/>
  <c r="H2129" i="3"/>
  <c r="J2129" i="3" s="1"/>
  <c r="G2129" i="3"/>
  <c r="F2129" i="3"/>
  <c r="H2128" i="3"/>
  <c r="J2128" i="3" s="1"/>
  <c r="G2128" i="3"/>
  <c r="F2128" i="3"/>
  <c r="H2127" i="3"/>
  <c r="J2127" i="3" s="1"/>
  <c r="G2127" i="3"/>
  <c r="F2127" i="3"/>
  <c r="H2126" i="3"/>
  <c r="J2126" i="3" s="1"/>
  <c r="G2126" i="3"/>
  <c r="F2126" i="3"/>
  <c r="H2125" i="3"/>
  <c r="J2125" i="3" s="1"/>
  <c r="G2125" i="3"/>
  <c r="F2125" i="3"/>
  <c r="H2124" i="3"/>
  <c r="J2124" i="3" s="1"/>
  <c r="G2124" i="3"/>
  <c r="F2124" i="3"/>
  <c r="H2123" i="3"/>
  <c r="J2123" i="3" s="1"/>
  <c r="G2123" i="3"/>
  <c r="F2123" i="3"/>
  <c r="H2122" i="3"/>
  <c r="J2122" i="3" s="1"/>
  <c r="G2122" i="3"/>
  <c r="F2122" i="3"/>
  <c r="H2121" i="3"/>
  <c r="J2121" i="3" s="1"/>
  <c r="G2121" i="3"/>
  <c r="F2121" i="3"/>
  <c r="I2120" i="3"/>
  <c r="H2120" i="3"/>
  <c r="J2120" i="3" s="1"/>
  <c r="G2120" i="3"/>
  <c r="F2120" i="3"/>
  <c r="E2120" i="3"/>
  <c r="D2120" i="3"/>
  <c r="I2119" i="3"/>
  <c r="H2119" i="3"/>
  <c r="J2119" i="3" s="1"/>
  <c r="G2119" i="3"/>
  <c r="F2119" i="3"/>
  <c r="E2119" i="3"/>
  <c r="D2119" i="3"/>
  <c r="I2118" i="3"/>
  <c r="H2118" i="3"/>
  <c r="J2118" i="3" s="1"/>
  <c r="G2118" i="3"/>
  <c r="F2118" i="3"/>
  <c r="E2118" i="3"/>
  <c r="D2118" i="3"/>
  <c r="I2117" i="3"/>
  <c r="H2117" i="3"/>
  <c r="J2117" i="3" s="1"/>
  <c r="G2117" i="3"/>
  <c r="F2117" i="3"/>
  <c r="E2117" i="3"/>
  <c r="D2117" i="3"/>
  <c r="H2116" i="3"/>
  <c r="J2116" i="3" s="1"/>
  <c r="G2116" i="3"/>
  <c r="F2116" i="3"/>
  <c r="H2112" i="3"/>
  <c r="J2112" i="3" s="1"/>
  <c r="G2112" i="3"/>
  <c r="F2112" i="3"/>
  <c r="H2111" i="3"/>
  <c r="J2111" i="3" s="1"/>
  <c r="G2111" i="3"/>
  <c r="F2111" i="3"/>
  <c r="H2110" i="3"/>
  <c r="J2110" i="3" s="1"/>
  <c r="G2110" i="3"/>
  <c r="F2110" i="3"/>
  <c r="H2109" i="3"/>
  <c r="J2109" i="3" s="1"/>
  <c r="G2109" i="3"/>
  <c r="F2109" i="3"/>
  <c r="H2108" i="3"/>
  <c r="J2108" i="3" s="1"/>
  <c r="G2108" i="3"/>
  <c r="F2108" i="3"/>
  <c r="H2107" i="3"/>
  <c r="J2107" i="3" s="1"/>
  <c r="G2107" i="3"/>
  <c r="F2107" i="3"/>
  <c r="H2106" i="3"/>
  <c r="J2106" i="3" s="1"/>
  <c r="G2106" i="3"/>
  <c r="F2106" i="3"/>
  <c r="H2105" i="3"/>
  <c r="J2105" i="3" s="1"/>
  <c r="G2105" i="3"/>
  <c r="F2105" i="3"/>
  <c r="H2104" i="3"/>
  <c r="J2104" i="3" s="1"/>
  <c r="G2104" i="3"/>
  <c r="F2104" i="3"/>
  <c r="H2103" i="3"/>
  <c r="J2103" i="3" s="1"/>
  <c r="G2103" i="3"/>
  <c r="F2103" i="3"/>
  <c r="H2102" i="3"/>
  <c r="J2102" i="3" s="1"/>
  <c r="G2102" i="3"/>
  <c r="F2102" i="3"/>
  <c r="H2101" i="3"/>
  <c r="J2101" i="3" s="1"/>
  <c r="G2101" i="3"/>
  <c r="F2101" i="3"/>
  <c r="H2100" i="3"/>
  <c r="J2100" i="3" s="1"/>
  <c r="G2100" i="3"/>
  <c r="F2100" i="3"/>
  <c r="H2099" i="3"/>
  <c r="J2099" i="3" s="1"/>
  <c r="G2099" i="3"/>
  <c r="F2099" i="3"/>
  <c r="H2098" i="3"/>
  <c r="J2098" i="3" s="1"/>
  <c r="G2098" i="3"/>
  <c r="F2098" i="3"/>
  <c r="H2097" i="3"/>
  <c r="J2097" i="3" s="1"/>
  <c r="G2097" i="3"/>
  <c r="F2097" i="3"/>
  <c r="H2096" i="3"/>
  <c r="J2096" i="3" s="1"/>
  <c r="G2096" i="3"/>
  <c r="F2096" i="3"/>
  <c r="H2095" i="3"/>
  <c r="J2095" i="3" s="1"/>
  <c r="G2095" i="3"/>
  <c r="F2095" i="3"/>
  <c r="H2094" i="3"/>
  <c r="J2094" i="3" s="1"/>
  <c r="G2094" i="3"/>
  <c r="F2094" i="3"/>
  <c r="C2093" i="3"/>
  <c r="G2093" i="3" s="1"/>
  <c r="H2092" i="3"/>
  <c r="J2092" i="3" s="1"/>
  <c r="G2092" i="3"/>
  <c r="F2092" i="3"/>
  <c r="H2088" i="3"/>
  <c r="J2088" i="3" s="1"/>
  <c r="G2088" i="3"/>
  <c r="F2088" i="3"/>
  <c r="H2087" i="3"/>
  <c r="J2087" i="3" s="1"/>
  <c r="G2087" i="3"/>
  <c r="F2087" i="3"/>
  <c r="H2086" i="3"/>
  <c r="J2086" i="3" s="1"/>
  <c r="G2086" i="3"/>
  <c r="F2086" i="3"/>
  <c r="H2085" i="3"/>
  <c r="J2085" i="3" s="1"/>
  <c r="G2085" i="3"/>
  <c r="F2085" i="3"/>
  <c r="H2084" i="3"/>
  <c r="J2084" i="3" s="1"/>
  <c r="G2084" i="3"/>
  <c r="F2084" i="3"/>
  <c r="H2083" i="3"/>
  <c r="J2083" i="3" s="1"/>
  <c r="G2083" i="3"/>
  <c r="F2083" i="3"/>
  <c r="H2082" i="3"/>
  <c r="J2082" i="3" s="1"/>
  <c r="G2082" i="3"/>
  <c r="F2082" i="3"/>
  <c r="H2081" i="3"/>
  <c r="J2081" i="3" s="1"/>
  <c r="G2081" i="3"/>
  <c r="F2081" i="3"/>
  <c r="H2080" i="3"/>
  <c r="J2080" i="3" s="1"/>
  <c r="G2080" i="3"/>
  <c r="F2080" i="3"/>
  <c r="H2079" i="3"/>
  <c r="J2079" i="3" s="1"/>
  <c r="G2079" i="3"/>
  <c r="F2079" i="3"/>
  <c r="E2079" i="3"/>
  <c r="D2079" i="3"/>
  <c r="J2078" i="3"/>
  <c r="H2078" i="3"/>
  <c r="G2078" i="3"/>
  <c r="F2078" i="3"/>
  <c r="H2074" i="3"/>
  <c r="J2074" i="3" s="1"/>
  <c r="G2074" i="3"/>
  <c r="F2074" i="3"/>
  <c r="H2073" i="3"/>
  <c r="J2073" i="3" s="1"/>
  <c r="G2073" i="3"/>
  <c r="F2073" i="3"/>
  <c r="H2072" i="3"/>
  <c r="J2072" i="3" s="1"/>
  <c r="G2072" i="3"/>
  <c r="F2072" i="3"/>
  <c r="H2071" i="3"/>
  <c r="J2071" i="3" s="1"/>
  <c r="G2071" i="3"/>
  <c r="F2071" i="3"/>
  <c r="H2070" i="3"/>
  <c r="J2070" i="3" s="1"/>
  <c r="G2070" i="3"/>
  <c r="F2070" i="3"/>
  <c r="H2069" i="3"/>
  <c r="J2069" i="3" s="1"/>
  <c r="G2069" i="3"/>
  <c r="F2069" i="3"/>
  <c r="H2068" i="3"/>
  <c r="J2068" i="3" s="1"/>
  <c r="G2068" i="3"/>
  <c r="F2068" i="3"/>
  <c r="H2067" i="3"/>
  <c r="J2067" i="3" s="1"/>
  <c r="G2067" i="3"/>
  <c r="F2067" i="3"/>
  <c r="H2066" i="3"/>
  <c r="J2066" i="3" s="1"/>
  <c r="G2066" i="3"/>
  <c r="F2066" i="3"/>
  <c r="H2065" i="3"/>
  <c r="J2065" i="3" s="1"/>
  <c r="G2065" i="3"/>
  <c r="F2065" i="3"/>
  <c r="E2065" i="3"/>
  <c r="D2065" i="3"/>
  <c r="H2064" i="3"/>
  <c r="J2064" i="3" s="1"/>
  <c r="G2064" i="3"/>
  <c r="F2064" i="3"/>
  <c r="H2060" i="3"/>
  <c r="J2060" i="3" s="1"/>
  <c r="G2060" i="3"/>
  <c r="F2060" i="3"/>
  <c r="J2059" i="3"/>
  <c r="H2059" i="3"/>
  <c r="G2059" i="3"/>
  <c r="F2059" i="3"/>
  <c r="H2058" i="3"/>
  <c r="J2058" i="3" s="1"/>
  <c r="G2058" i="3"/>
  <c r="F2058" i="3"/>
  <c r="H2057" i="3"/>
  <c r="J2057" i="3" s="1"/>
  <c r="G2057" i="3"/>
  <c r="F2057" i="3"/>
  <c r="J2056" i="3"/>
  <c r="H2056" i="3"/>
  <c r="G2056" i="3"/>
  <c r="F2056" i="3"/>
  <c r="H2055" i="3"/>
  <c r="J2055" i="3" s="1"/>
  <c r="G2055" i="3"/>
  <c r="F2055" i="3"/>
  <c r="H2054" i="3"/>
  <c r="J2054" i="3" s="1"/>
  <c r="G2054" i="3"/>
  <c r="F2054" i="3"/>
  <c r="H2053" i="3"/>
  <c r="J2053" i="3" s="1"/>
  <c r="G2053" i="3"/>
  <c r="F2053" i="3"/>
  <c r="E2053" i="3"/>
  <c r="D2053" i="3"/>
  <c r="H2052" i="3"/>
  <c r="J2052" i="3" s="1"/>
  <c r="G2052" i="3"/>
  <c r="F2052" i="3"/>
  <c r="E2052" i="3"/>
  <c r="D2052" i="3"/>
  <c r="H2051" i="3"/>
  <c r="J2051" i="3" s="1"/>
  <c r="G2051" i="3"/>
  <c r="F2051" i="3"/>
  <c r="H2047" i="3"/>
  <c r="J2047" i="3" s="1"/>
  <c r="G2047" i="3"/>
  <c r="F2047" i="3"/>
  <c r="H2046" i="3"/>
  <c r="J2046" i="3" s="1"/>
  <c r="G2046" i="3"/>
  <c r="F2046" i="3"/>
  <c r="E2046" i="3"/>
  <c r="D2046" i="3"/>
  <c r="H2045" i="3"/>
  <c r="J2045" i="3" s="1"/>
  <c r="G2045" i="3"/>
  <c r="F2045" i="3"/>
  <c r="E2045" i="3"/>
  <c r="D2045" i="3"/>
  <c r="H2044" i="3"/>
  <c r="J2044" i="3" s="1"/>
  <c r="G2044" i="3"/>
  <c r="F2044" i="3"/>
  <c r="E2044" i="3"/>
  <c r="D2044" i="3"/>
  <c r="H2043" i="3"/>
  <c r="J2043" i="3" s="1"/>
  <c r="G2043" i="3"/>
  <c r="F2043" i="3"/>
  <c r="E2043" i="3"/>
  <c r="D2043" i="3"/>
  <c r="H2042" i="3"/>
  <c r="J2042" i="3" s="1"/>
  <c r="G2042" i="3"/>
  <c r="F2042" i="3"/>
  <c r="E2042" i="3"/>
  <c r="D2042" i="3"/>
  <c r="H2041" i="3"/>
  <c r="J2041" i="3" s="1"/>
  <c r="G2041" i="3"/>
  <c r="F2041" i="3"/>
  <c r="E2041" i="3"/>
  <c r="D2041" i="3"/>
  <c r="H2040" i="3"/>
  <c r="J2040" i="3" s="1"/>
  <c r="G2040" i="3"/>
  <c r="F2040" i="3"/>
  <c r="E2040" i="3"/>
  <c r="D2040" i="3"/>
  <c r="I2039" i="3"/>
  <c r="H2039" i="3"/>
  <c r="J2039" i="3" s="1"/>
  <c r="G2039" i="3"/>
  <c r="F2039" i="3"/>
  <c r="E2039" i="3"/>
  <c r="D2039" i="3"/>
  <c r="H2038" i="3"/>
  <c r="J2038" i="3" s="1"/>
  <c r="G2038" i="3"/>
  <c r="F2038" i="3"/>
  <c r="E2038" i="3"/>
  <c r="D2038" i="3"/>
  <c r="H2037" i="3"/>
  <c r="J2037" i="3" s="1"/>
  <c r="G2037" i="3"/>
  <c r="F2037" i="3"/>
  <c r="E2037" i="3"/>
  <c r="D2037" i="3"/>
  <c r="H2036" i="3"/>
  <c r="J2036" i="3" s="1"/>
  <c r="G2036" i="3"/>
  <c r="F2036" i="3"/>
  <c r="E2036" i="3"/>
  <c r="D2036" i="3"/>
  <c r="H2035" i="3"/>
  <c r="J2035" i="3" s="1"/>
  <c r="G2035" i="3"/>
  <c r="F2035" i="3"/>
  <c r="E2035" i="3"/>
  <c r="D2035" i="3"/>
  <c r="I2034" i="3"/>
  <c r="H2034" i="3"/>
  <c r="J2034" i="3" s="1"/>
  <c r="G2034" i="3"/>
  <c r="F2034" i="3"/>
  <c r="E2034" i="3"/>
  <c r="D2034" i="3"/>
  <c r="H2033" i="3"/>
  <c r="J2033" i="3" s="1"/>
  <c r="G2033" i="3"/>
  <c r="F2033" i="3"/>
  <c r="E2033" i="3"/>
  <c r="D2033" i="3"/>
  <c r="H2032" i="3"/>
  <c r="J2032" i="3" s="1"/>
  <c r="G2032" i="3"/>
  <c r="F2032" i="3"/>
  <c r="E2032" i="3"/>
  <c r="D2032" i="3"/>
  <c r="H2031" i="3"/>
  <c r="J2031" i="3" s="1"/>
  <c r="G2031" i="3"/>
  <c r="F2031" i="3"/>
  <c r="E2031" i="3"/>
  <c r="D2031" i="3"/>
  <c r="H2030" i="3"/>
  <c r="J2030" i="3" s="1"/>
  <c r="G2030" i="3"/>
  <c r="F2030" i="3"/>
  <c r="E2030" i="3"/>
  <c r="D2030" i="3"/>
  <c r="H2029" i="3"/>
  <c r="J2029" i="3" s="1"/>
  <c r="G2029" i="3"/>
  <c r="F2029" i="3"/>
  <c r="H2025" i="3"/>
  <c r="J2025" i="3" s="1"/>
  <c r="G2025" i="3"/>
  <c r="F2025" i="3"/>
  <c r="I2024" i="3"/>
  <c r="H2024" i="3"/>
  <c r="J2024" i="3" s="1"/>
  <c r="G2024" i="3"/>
  <c r="F2024" i="3"/>
  <c r="E2024" i="3"/>
  <c r="D2024" i="3"/>
  <c r="H2023" i="3"/>
  <c r="J2023" i="3" s="1"/>
  <c r="G2023" i="3"/>
  <c r="F2023" i="3"/>
  <c r="E2023" i="3"/>
  <c r="D2023" i="3"/>
  <c r="H2022" i="3"/>
  <c r="J2022" i="3" s="1"/>
  <c r="G2022" i="3"/>
  <c r="F2022" i="3"/>
  <c r="E2022" i="3"/>
  <c r="D2022" i="3"/>
  <c r="H2021" i="3"/>
  <c r="J2021" i="3" s="1"/>
  <c r="G2021" i="3"/>
  <c r="F2021" i="3"/>
  <c r="E2021" i="3"/>
  <c r="D2021" i="3"/>
  <c r="H2020" i="3"/>
  <c r="J2020" i="3" s="1"/>
  <c r="G2020" i="3"/>
  <c r="F2020" i="3"/>
  <c r="E2020" i="3"/>
  <c r="D2020" i="3"/>
  <c r="H2019" i="3"/>
  <c r="J2019" i="3" s="1"/>
  <c r="G2019" i="3"/>
  <c r="F2019" i="3"/>
  <c r="E2019" i="3"/>
  <c r="D2019" i="3"/>
  <c r="I2018" i="3"/>
  <c r="H2018" i="3"/>
  <c r="J2018" i="3" s="1"/>
  <c r="G2018" i="3"/>
  <c r="F2018" i="3"/>
  <c r="E2018" i="3"/>
  <c r="D2018" i="3"/>
  <c r="H2017" i="3"/>
  <c r="J2017" i="3" s="1"/>
  <c r="G2017" i="3"/>
  <c r="F2017" i="3"/>
  <c r="E2017" i="3"/>
  <c r="D2017" i="3"/>
  <c r="H2016" i="3"/>
  <c r="J2016" i="3" s="1"/>
  <c r="G2016" i="3"/>
  <c r="F2016" i="3"/>
  <c r="E2016" i="3"/>
  <c r="D2016" i="3"/>
  <c r="J2015" i="3"/>
  <c r="H2015" i="3"/>
  <c r="G2015" i="3"/>
  <c r="F2015" i="3"/>
  <c r="E2015" i="3"/>
  <c r="D2015" i="3"/>
  <c r="H2014" i="3"/>
  <c r="J2014" i="3" s="1"/>
  <c r="G2014" i="3"/>
  <c r="F2014" i="3"/>
  <c r="E2014" i="3"/>
  <c r="D2014" i="3"/>
  <c r="I2013" i="3"/>
  <c r="H2013" i="3"/>
  <c r="J2013" i="3" s="1"/>
  <c r="G2013" i="3"/>
  <c r="F2013" i="3"/>
  <c r="E2013" i="3"/>
  <c r="D2013" i="3"/>
  <c r="H2012" i="3"/>
  <c r="J2012" i="3" s="1"/>
  <c r="G2012" i="3"/>
  <c r="F2012" i="3"/>
  <c r="E2012" i="3"/>
  <c r="D2012" i="3"/>
  <c r="H2011" i="3"/>
  <c r="J2011" i="3" s="1"/>
  <c r="G2011" i="3"/>
  <c r="F2011" i="3"/>
  <c r="E2011" i="3"/>
  <c r="D2011" i="3"/>
  <c r="H2010" i="3"/>
  <c r="J2010" i="3" s="1"/>
  <c r="G2010" i="3"/>
  <c r="F2010" i="3"/>
  <c r="E2010" i="3"/>
  <c r="D2010" i="3"/>
  <c r="H2009" i="3"/>
  <c r="J2009" i="3" s="1"/>
  <c r="G2009" i="3"/>
  <c r="F2009" i="3"/>
  <c r="E2009" i="3"/>
  <c r="D2009" i="3"/>
  <c r="H2008" i="3"/>
  <c r="J2008" i="3" s="1"/>
  <c r="G2008" i="3"/>
  <c r="F2008" i="3"/>
  <c r="J2004" i="3"/>
  <c r="H2004" i="3"/>
  <c r="G2004" i="3"/>
  <c r="F2004" i="3"/>
  <c r="J2003" i="3"/>
  <c r="H2003" i="3"/>
  <c r="G2003" i="3"/>
  <c r="F2003" i="3"/>
  <c r="E2003" i="3"/>
  <c r="D2003" i="3"/>
  <c r="H2002" i="3"/>
  <c r="J2002" i="3" s="1"/>
  <c r="G2002" i="3"/>
  <c r="F2002" i="3"/>
  <c r="E2002" i="3"/>
  <c r="D2002" i="3"/>
  <c r="H2001" i="3"/>
  <c r="J2001" i="3" s="1"/>
  <c r="G2001" i="3"/>
  <c r="F2001" i="3"/>
  <c r="E2001" i="3"/>
  <c r="D2001" i="3"/>
  <c r="H2000" i="3"/>
  <c r="J2000" i="3" s="1"/>
  <c r="G2000" i="3"/>
  <c r="F2000" i="3"/>
  <c r="E2000" i="3"/>
  <c r="D2000" i="3"/>
  <c r="H1999" i="3"/>
  <c r="J1999" i="3" s="1"/>
  <c r="G1999" i="3"/>
  <c r="F1999" i="3"/>
  <c r="E1999" i="3"/>
  <c r="D1999" i="3"/>
  <c r="I1998" i="3"/>
  <c r="H1998" i="3"/>
  <c r="J1998" i="3" s="1"/>
  <c r="G1998" i="3"/>
  <c r="F1998" i="3"/>
  <c r="E1998" i="3"/>
  <c r="D1998" i="3"/>
  <c r="H1997" i="3"/>
  <c r="J1997" i="3" s="1"/>
  <c r="G1997" i="3"/>
  <c r="F1997" i="3"/>
  <c r="E1997" i="3"/>
  <c r="D1997" i="3"/>
  <c r="H1996" i="3"/>
  <c r="J1996" i="3" s="1"/>
  <c r="G1996" i="3"/>
  <c r="F1996" i="3"/>
  <c r="E1996" i="3"/>
  <c r="D1996" i="3"/>
  <c r="H1995" i="3"/>
  <c r="J1995" i="3" s="1"/>
  <c r="G1995" i="3"/>
  <c r="F1995" i="3"/>
  <c r="E1995" i="3"/>
  <c r="D1995" i="3"/>
  <c r="H1994" i="3"/>
  <c r="J1994" i="3" s="1"/>
  <c r="G1994" i="3"/>
  <c r="F1994" i="3"/>
  <c r="E1994" i="3"/>
  <c r="D1994" i="3"/>
  <c r="I1993" i="3"/>
  <c r="H1993" i="3"/>
  <c r="J1993" i="3" s="1"/>
  <c r="G1993" i="3"/>
  <c r="F1993" i="3"/>
  <c r="E1993" i="3"/>
  <c r="D1993" i="3"/>
  <c r="H1992" i="3"/>
  <c r="J1992" i="3" s="1"/>
  <c r="G1992" i="3"/>
  <c r="F1992" i="3"/>
  <c r="E1992" i="3"/>
  <c r="D1992" i="3"/>
  <c r="H1991" i="3"/>
  <c r="J1991" i="3" s="1"/>
  <c r="G1991" i="3"/>
  <c r="F1991" i="3"/>
  <c r="E1991" i="3"/>
  <c r="D1991" i="3"/>
  <c r="H1990" i="3"/>
  <c r="J1990" i="3" s="1"/>
  <c r="G1990" i="3"/>
  <c r="F1990" i="3"/>
  <c r="E1990" i="3"/>
  <c r="D1990" i="3"/>
  <c r="J1989" i="3"/>
  <c r="H1989" i="3"/>
  <c r="G1989" i="3"/>
  <c r="F1989" i="3"/>
  <c r="E1989" i="3"/>
  <c r="D1989" i="3"/>
  <c r="H1988" i="3"/>
  <c r="J1988" i="3" s="1"/>
  <c r="G1988" i="3"/>
  <c r="F1988" i="3"/>
  <c r="H1984" i="3"/>
  <c r="J1984" i="3" s="1"/>
  <c r="G1984" i="3"/>
  <c r="F1984" i="3"/>
  <c r="H1983" i="3"/>
  <c r="J1983" i="3" s="1"/>
  <c r="G1983" i="3"/>
  <c r="F1983" i="3"/>
  <c r="E1983" i="3"/>
  <c r="D1983" i="3"/>
  <c r="H1982" i="3"/>
  <c r="J1982" i="3" s="1"/>
  <c r="G1982" i="3"/>
  <c r="F1982" i="3"/>
  <c r="E1982" i="3"/>
  <c r="D1982" i="3"/>
  <c r="H1981" i="3"/>
  <c r="J1981" i="3" s="1"/>
  <c r="G1981" i="3"/>
  <c r="F1981" i="3"/>
  <c r="E1981" i="3"/>
  <c r="D1981" i="3"/>
  <c r="I1980" i="3"/>
  <c r="H1980" i="3"/>
  <c r="J1980" i="3" s="1"/>
  <c r="G1980" i="3"/>
  <c r="F1980" i="3"/>
  <c r="E1980" i="3"/>
  <c r="D1980" i="3"/>
  <c r="H1979" i="3"/>
  <c r="J1979" i="3" s="1"/>
  <c r="G1979" i="3"/>
  <c r="F1979" i="3"/>
  <c r="E1979" i="3"/>
  <c r="D1979" i="3"/>
  <c r="J1978" i="3"/>
  <c r="H1978" i="3"/>
  <c r="G1978" i="3"/>
  <c r="F1978" i="3"/>
  <c r="E1978" i="3"/>
  <c r="D1978" i="3"/>
  <c r="H1977" i="3"/>
  <c r="J1977" i="3" s="1"/>
  <c r="G1977" i="3"/>
  <c r="F1977" i="3"/>
  <c r="E1977" i="3"/>
  <c r="D1977" i="3"/>
  <c r="H1976" i="3"/>
  <c r="J1976" i="3" s="1"/>
  <c r="G1976" i="3"/>
  <c r="F1976" i="3"/>
  <c r="E1976" i="3"/>
  <c r="D1976" i="3"/>
  <c r="I1975" i="3"/>
  <c r="H1975" i="3"/>
  <c r="J1975" i="3" s="1"/>
  <c r="G1975" i="3"/>
  <c r="F1975" i="3"/>
  <c r="E1975" i="3"/>
  <c r="D1975" i="3"/>
  <c r="H1974" i="3"/>
  <c r="J1974" i="3" s="1"/>
  <c r="G1974" i="3"/>
  <c r="F1974" i="3"/>
  <c r="E1974" i="3"/>
  <c r="D1974" i="3"/>
  <c r="H1973" i="3"/>
  <c r="J1973" i="3" s="1"/>
  <c r="G1973" i="3"/>
  <c r="F1973" i="3"/>
  <c r="E1973" i="3"/>
  <c r="D1973" i="3"/>
  <c r="H1972" i="3"/>
  <c r="J1972" i="3" s="1"/>
  <c r="G1972" i="3"/>
  <c r="F1972" i="3"/>
  <c r="E1972" i="3"/>
  <c r="D1972" i="3"/>
  <c r="H1971" i="3"/>
  <c r="J1971" i="3" s="1"/>
  <c r="G1971" i="3"/>
  <c r="F1971" i="3"/>
  <c r="E1971" i="3"/>
  <c r="D1971" i="3"/>
  <c r="H1970" i="3"/>
  <c r="J1970" i="3" s="1"/>
  <c r="G1970" i="3"/>
  <c r="F1970" i="3"/>
  <c r="J1966" i="3"/>
  <c r="H1966" i="3"/>
  <c r="G1966" i="3"/>
  <c r="F1966" i="3"/>
  <c r="J1965" i="3"/>
  <c r="H1965" i="3"/>
  <c r="G1965" i="3"/>
  <c r="F1965" i="3"/>
  <c r="J1964" i="3"/>
  <c r="H1964" i="3"/>
  <c r="G1964" i="3"/>
  <c r="F1964" i="3"/>
  <c r="E1964" i="3"/>
  <c r="D1964" i="3"/>
  <c r="I1963" i="3"/>
  <c r="H1963" i="3"/>
  <c r="J1963" i="3" s="1"/>
  <c r="G1963" i="3"/>
  <c r="F1963" i="3"/>
  <c r="E1963" i="3"/>
  <c r="D1963" i="3"/>
  <c r="I1962" i="3"/>
  <c r="H1962" i="3"/>
  <c r="J1962" i="3" s="1"/>
  <c r="G1962" i="3"/>
  <c r="F1962" i="3"/>
  <c r="E1962" i="3"/>
  <c r="D1962" i="3"/>
  <c r="I1961" i="3"/>
  <c r="H1961" i="3"/>
  <c r="J1961" i="3" s="1"/>
  <c r="G1961" i="3"/>
  <c r="F1961" i="3"/>
  <c r="E1961" i="3"/>
  <c r="D1961" i="3"/>
  <c r="H1960" i="3"/>
  <c r="J1960" i="3" s="1"/>
  <c r="G1960" i="3"/>
  <c r="F1960" i="3"/>
  <c r="E1960" i="3"/>
  <c r="D1960" i="3"/>
  <c r="H1959" i="3"/>
  <c r="J1959" i="3" s="1"/>
  <c r="G1959" i="3"/>
  <c r="F1959" i="3"/>
  <c r="E1959" i="3"/>
  <c r="D1959" i="3"/>
  <c r="H1958" i="3"/>
  <c r="J1958" i="3" s="1"/>
  <c r="G1958" i="3"/>
  <c r="F1958" i="3"/>
  <c r="E1958" i="3"/>
  <c r="D1958" i="3"/>
  <c r="I1957" i="3"/>
  <c r="H1957" i="3"/>
  <c r="J1957" i="3" s="1"/>
  <c r="G1957" i="3"/>
  <c r="F1957" i="3"/>
  <c r="E1957" i="3"/>
  <c r="D1957" i="3"/>
  <c r="I1956" i="3"/>
  <c r="H1956" i="3"/>
  <c r="J1956" i="3" s="1"/>
  <c r="G1956" i="3"/>
  <c r="F1956" i="3"/>
  <c r="E1956" i="3"/>
  <c r="D1956" i="3"/>
  <c r="H1955" i="3"/>
  <c r="J1955" i="3" s="1"/>
  <c r="G1955" i="3"/>
  <c r="F1955" i="3"/>
  <c r="E1955" i="3"/>
  <c r="D1955" i="3"/>
  <c r="H1954" i="3"/>
  <c r="J1954" i="3" s="1"/>
  <c r="G1954" i="3"/>
  <c r="F1954" i="3"/>
  <c r="H1950" i="3"/>
  <c r="J1950" i="3" s="1"/>
  <c r="G1950" i="3"/>
  <c r="F1950" i="3"/>
  <c r="H1949" i="3"/>
  <c r="J1949" i="3" s="1"/>
  <c r="G1949" i="3"/>
  <c r="F1949" i="3"/>
  <c r="E1949" i="3"/>
  <c r="D1949" i="3"/>
  <c r="I1948" i="3"/>
  <c r="H1948" i="3"/>
  <c r="J1948" i="3" s="1"/>
  <c r="G1948" i="3"/>
  <c r="F1948" i="3"/>
  <c r="E1948" i="3"/>
  <c r="D1948" i="3"/>
  <c r="I1947" i="3"/>
  <c r="H1947" i="3"/>
  <c r="J1947" i="3" s="1"/>
  <c r="G1947" i="3"/>
  <c r="F1947" i="3"/>
  <c r="E1947" i="3"/>
  <c r="D1947" i="3"/>
  <c r="I1946" i="3"/>
  <c r="H1946" i="3"/>
  <c r="J1946" i="3" s="1"/>
  <c r="G1946" i="3"/>
  <c r="F1946" i="3"/>
  <c r="E1946" i="3"/>
  <c r="D1946" i="3"/>
  <c r="H1945" i="3"/>
  <c r="J1945" i="3" s="1"/>
  <c r="G1945" i="3"/>
  <c r="F1945" i="3"/>
  <c r="E1945" i="3"/>
  <c r="D1945" i="3"/>
  <c r="H1944" i="3"/>
  <c r="J1944" i="3" s="1"/>
  <c r="G1944" i="3"/>
  <c r="F1944" i="3"/>
  <c r="E1944" i="3"/>
  <c r="D1944" i="3"/>
  <c r="H1943" i="3"/>
  <c r="J1943" i="3" s="1"/>
  <c r="G1943" i="3"/>
  <c r="F1943" i="3"/>
  <c r="E1943" i="3"/>
  <c r="D1943" i="3"/>
  <c r="I1942" i="3"/>
  <c r="H1942" i="3"/>
  <c r="J1942" i="3" s="1"/>
  <c r="G1942" i="3"/>
  <c r="F1942" i="3"/>
  <c r="E1942" i="3"/>
  <c r="D1942" i="3"/>
  <c r="H1941" i="3"/>
  <c r="J1941" i="3" s="1"/>
  <c r="G1941" i="3"/>
  <c r="F1941" i="3"/>
  <c r="E1941" i="3"/>
  <c r="D1941" i="3"/>
  <c r="H1940" i="3"/>
  <c r="J1940" i="3" s="1"/>
  <c r="G1940" i="3"/>
  <c r="F1940" i="3"/>
  <c r="E1940" i="3"/>
  <c r="D1940" i="3"/>
  <c r="J1939" i="3"/>
  <c r="H1939" i="3"/>
  <c r="G1939" i="3"/>
  <c r="F1939" i="3"/>
  <c r="E1939" i="3"/>
  <c r="D1939" i="3"/>
  <c r="I1938" i="3"/>
  <c r="H1938" i="3"/>
  <c r="J1938" i="3" s="1"/>
  <c r="G1938" i="3"/>
  <c r="F1938" i="3"/>
  <c r="E1938" i="3"/>
  <c r="D1938" i="3"/>
  <c r="I1937" i="3"/>
  <c r="H1937" i="3"/>
  <c r="J1937" i="3" s="1"/>
  <c r="G1937" i="3"/>
  <c r="F1937" i="3"/>
  <c r="E1937" i="3"/>
  <c r="D1937" i="3"/>
  <c r="H1936" i="3"/>
  <c r="J1936" i="3" s="1"/>
  <c r="G1936" i="3"/>
  <c r="F1936" i="3"/>
  <c r="E1936" i="3"/>
  <c r="D1936" i="3"/>
  <c r="J1935" i="3"/>
  <c r="H1935" i="3"/>
  <c r="G1935" i="3"/>
  <c r="F1935" i="3"/>
  <c r="H1931" i="3"/>
  <c r="J1931" i="3" s="1"/>
  <c r="G1931" i="3"/>
  <c r="F1931" i="3"/>
  <c r="H1930" i="3"/>
  <c r="J1930" i="3" s="1"/>
  <c r="G1930" i="3"/>
  <c r="F1930" i="3"/>
  <c r="E1930" i="3"/>
  <c r="D1930" i="3"/>
  <c r="H1929" i="3"/>
  <c r="J1929" i="3" s="1"/>
  <c r="G1929" i="3"/>
  <c r="F1929" i="3"/>
  <c r="E1929" i="3"/>
  <c r="D1929" i="3"/>
  <c r="H1928" i="3"/>
  <c r="J1928" i="3" s="1"/>
  <c r="G1928" i="3"/>
  <c r="F1928" i="3"/>
  <c r="E1928" i="3"/>
  <c r="D1928" i="3"/>
  <c r="H1927" i="3"/>
  <c r="J1927" i="3" s="1"/>
  <c r="G1927" i="3"/>
  <c r="F1927" i="3"/>
  <c r="E1927" i="3"/>
  <c r="D1927" i="3"/>
  <c r="H1926" i="3"/>
  <c r="J1926" i="3" s="1"/>
  <c r="G1926" i="3"/>
  <c r="F1926" i="3"/>
  <c r="E1926" i="3"/>
  <c r="D1926" i="3"/>
  <c r="H1925" i="3"/>
  <c r="J1925" i="3" s="1"/>
  <c r="G1925" i="3"/>
  <c r="F1925" i="3"/>
  <c r="E1925" i="3"/>
  <c r="D1925" i="3"/>
  <c r="H1924" i="3"/>
  <c r="J1924" i="3" s="1"/>
  <c r="G1924" i="3"/>
  <c r="F1924" i="3"/>
  <c r="E1924" i="3"/>
  <c r="D1924" i="3"/>
  <c r="I1923" i="3"/>
  <c r="H1923" i="3"/>
  <c r="J1923" i="3" s="1"/>
  <c r="G1923" i="3"/>
  <c r="F1923" i="3"/>
  <c r="E1923" i="3"/>
  <c r="D1923" i="3"/>
  <c r="J1922" i="3"/>
  <c r="H1922" i="3"/>
  <c r="G1922" i="3"/>
  <c r="F1922" i="3"/>
  <c r="E1922" i="3"/>
  <c r="D1922" i="3"/>
  <c r="H1921" i="3"/>
  <c r="J1921" i="3" s="1"/>
  <c r="G1921" i="3"/>
  <c r="F1921" i="3"/>
  <c r="E1921" i="3"/>
  <c r="D1921" i="3"/>
  <c r="H1920" i="3"/>
  <c r="J1920" i="3" s="1"/>
  <c r="G1920" i="3"/>
  <c r="F1920" i="3"/>
  <c r="E1920" i="3"/>
  <c r="D1920" i="3"/>
  <c r="H1919" i="3"/>
  <c r="J1919" i="3" s="1"/>
  <c r="G1919" i="3"/>
  <c r="F1919" i="3"/>
  <c r="E1919" i="3"/>
  <c r="D1919" i="3"/>
  <c r="J1918" i="3"/>
  <c r="H1918" i="3"/>
  <c r="G1918" i="3"/>
  <c r="F1918" i="3"/>
  <c r="E1918" i="3"/>
  <c r="D1918" i="3"/>
  <c r="H1917" i="3"/>
  <c r="J1917" i="3" s="1"/>
  <c r="G1917" i="3"/>
  <c r="F1917" i="3"/>
  <c r="E1917" i="3"/>
  <c r="D1917" i="3"/>
  <c r="H1916" i="3"/>
  <c r="J1916" i="3" s="1"/>
  <c r="G1916" i="3"/>
  <c r="F1916" i="3"/>
  <c r="E1916" i="3"/>
  <c r="D1916" i="3"/>
  <c r="H1915" i="3"/>
  <c r="J1915" i="3" s="1"/>
  <c r="G1915" i="3"/>
  <c r="F1915" i="3"/>
  <c r="H1911" i="3"/>
  <c r="J1911" i="3" s="1"/>
  <c r="G1911" i="3"/>
  <c r="F1911" i="3"/>
  <c r="H1910" i="3"/>
  <c r="J1910" i="3" s="1"/>
  <c r="G1910" i="3"/>
  <c r="F1910" i="3"/>
  <c r="H1909" i="3"/>
  <c r="J1909" i="3" s="1"/>
  <c r="G1909" i="3"/>
  <c r="F1909" i="3"/>
  <c r="H1908" i="3"/>
  <c r="J1908" i="3" s="1"/>
  <c r="G1908" i="3"/>
  <c r="F1908" i="3"/>
  <c r="H1907" i="3"/>
  <c r="J1907" i="3" s="1"/>
  <c r="G1907" i="3"/>
  <c r="F1907" i="3"/>
  <c r="H1906" i="3"/>
  <c r="J1906" i="3" s="1"/>
  <c r="G1906" i="3"/>
  <c r="F1906" i="3"/>
  <c r="H1905" i="3"/>
  <c r="J1905" i="3" s="1"/>
  <c r="G1905" i="3"/>
  <c r="F1905" i="3"/>
  <c r="H1904" i="3"/>
  <c r="J1904" i="3" s="1"/>
  <c r="G1904" i="3"/>
  <c r="F1904" i="3"/>
  <c r="E1904" i="3"/>
  <c r="D1904" i="3"/>
  <c r="H1903" i="3"/>
  <c r="J1903" i="3" s="1"/>
  <c r="G1903" i="3"/>
  <c r="F1903" i="3"/>
  <c r="E1903" i="3"/>
  <c r="D1903" i="3"/>
  <c r="H1902" i="3"/>
  <c r="J1902" i="3" s="1"/>
  <c r="G1902" i="3"/>
  <c r="F1902" i="3"/>
  <c r="E1902" i="3"/>
  <c r="D1902" i="3"/>
  <c r="H1901" i="3"/>
  <c r="J1901" i="3" s="1"/>
  <c r="G1901" i="3"/>
  <c r="F1901" i="3"/>
  <c r="H1897" i="3"/>
  <c r="J1897" i="3" s="1"/>
  <c r="G1897" i="3"/>
  <c r="F1897" i="3"/>
  <c r="J1896" i="3"/>
  <c r="H1896" i="3"/>
  <c r="G1896" i="3"/>
  <c r="F1896" i="3"/>
  <c r="H1895" i="3"/>
  <c r="J1895" i="3" s="1"/>
  <c r="G1895" i="3"/>
  <c r="F1895" i="3"/>
  <c r="H1894" i="3"/>
  <c r="J1894" i="3" s="1"/>
  <c r="G1894" i="3"/>
  <c r="F1894" i="3"/>
  <c r="J1893" i="3"/>
  <c r="H1893" i="3"/>
  <c r="G1893" i="3"/>
  <c r="F1893" i="3"/>
  <c r="H1892" i="3"/>
  <c r="J1892" i="3" s="1"/>
  <c r="G1892" i="3"/>
  <c r="F1892" i="3"/>
  <c r="H1891" i="3"/>
  <c r="J1891" i="3" s="1"/>
  <c r="G1891" i="3"/>
  <c r="F1891" i="3"/>
  <c r="J1890" i="3"/>
  <c r="H1890" i="3"/>
  <c r="G1890" i="3"/>
  <c r="F1890" i="3"/>
  <c r="H1889" i="3"/>
  <c r="J1889" i="3" s="1"/>
  <c r="G1889" i="3"/>
  <c r="F1889" i="3"/>
  <c r="E1889" i="3"/>
  <c r="D1889" i="3"/>
  <c r="H1888" i="3"/>
  <c r="J1888" i="3" s="1"/>
  <c r="G1888" i="3"/>
  <c r="F1888" i="3"/>
  <c r="E1888" i="3"/>
  <c r="D1888" i="3"/>
  <c r="J1887" i="3"/>
  <c r="H1887" i="3"/>
  <c r="G1887" i="3"/>
  <c r="F1887" i="3"/>
  <c r="H1883" i="3"/>
  <c r="J1883" i="3" s="1"/>
  <c r="G1883" i="3"/>
  <c r="F1883" i="3"/>
  <c r="H1882" i="3"/>
  <c r="J1882" i="3" s="1"/>
  <c r="G1882" i="3"/>
  <c r="F1882" i="3"/>
  <c r="H1881" i="3"/>
  <c r="J1881" i="3" s="1"/>
  <c r="G1881" i="3"/>
  <c r="F1881" i="3"/>
  <c r="H1880" i="3"/>
  <c r="J1880" i="3" s="1"/>
  <c r="G1880" i="3"/>
  <c r="F1880" i="3"/>
  <c r="H1879" i="3"/>
  <c r="J1879" i="3" s="1"/>
  <c r="G1879" i="3"/>
  <c r="F1879" i="3"/>
  <c r="H1878" i="3"/>
  <c r="J1878" i="3" s="1"/>
  <c r="G1878" i="3"/>
  <c r="F1878" i="3"/>
  <c r="H1877" i="3"/>
  <c r="J1877" i="3" s="1"/>
  <c r="G1877" i="3"/>
  <c r="F1877" i="3"/>
  <c r="H1876" i="3"/>
  <c r="J1876" i="3" s="1"/>
  <c r="G1876" i="3"/>
  <c r="F1876" i="3"/>
  <c r="H1875" i="3"/>
  <c r="J1875" i="3" s="1"/>
  <c r="G1875" i="3"/>
  <c r="F1875" i="3"/>
  <c r="I1874" i="3"/>
  <c r="H1874" i="3"/>
  <c r="G1874" i="3"/>
  <c r="F1874" i="3"/>
  <c r="E1874" i="3"/>
  <c r="D1874" i="3"/>
  <c r="H1873" i="3"/>
  <c r="J1873" i="3" s="1"/>
  <c r="G1873" i="3"/>
  <c r="F1873" i="3"/>
  <c r="H1869" i="3"/>
  <c r="J1869" i="3" s="1"/>
  <c r="G1869" i="3"/>
  <c r="F1869" i="3"/>
  <c r="H1868" i="3"/>
  <c r="J1868" i="3" s="1"/>
  <c r="G1868" i="3"/>
  <c r="F1868" i="3"/>
  <c r="H1867" i="3"/>
  <c r="J1867" i="3" s="1"/>
  <c r="G1867" i="3"/>
  <c r="F1867" i="3"/>
  <c r="H1866" i="3"/>
  <c r="J1866" i="3" s="1"/>
  <c r="G1866" i="3"/>
  <c r="F1866" i="3"/>
  <c r="H1865" i="3"/>
  <c r="J1865" i="3" s="1"/>
  <c r="G1865" i="3"/>
  <c r="F1865" i="3"/>
  <c r="H1864" i="3"/>
  <c r="J1864" i="3" s="1"/>
  <c r="G1864" i="3"/>
  <c r="F1864" i="3"/>
  <c r="H1863" i="3"/>
  <c r="J1863" i="3" s="1"/>
  <c r="G1863" i="3"/>
  <c r="F1863" i="3"/>
  <c r="H1862" i="3"/>
  <c r="J1862" i="3" s="1"/>
  <c r="G1862" i="3"/>
  <c r="F1862" i="3"/>
  <c r="H1861" i="3"/>
  <c r="J1861" i="3" s="1"/>
  <c r="G1861" i="3"/>
  <c r="F1861" i="3"/>
  <c r="I1860" i="3"/>
  <c r="H1860" i="3"/>
  <c r="G1860" i="3"/>
  <c r="F1860" i="3"/>
  <c r="E1860" i="3"/>
  <c r="D1860" i="3"/>
  <c r="I1859" i="3"/>
  <c r="H1859" i="3"/>
  <c r="J1859" i="3" s="1"/>
  <c r="G1859" i="3"/>
  <c r="F1859" i="3"/>
  <c r="E1859" i="3"/>
  <c r="D1859" i="3"/>
  <c r="H1858" i="3"/>
  <c r="J1858" i="3" s="1"/>
  <c r="G1858" i="3"/>
  <c r="F1858" i="3"/>
  <c r="E1858" i="3"/>
  <c r="D1858" i="3"/>
  <c r="H1857" i="3"/>
  <c r="J1857" i="3" s="1"/>
  <c r="G1857" i="3"/>
  <c r="F1857" i="3"/>
  <c r="E1857" i="3"/>
  <c r="D1857" i="3"/>
  <c r="H1856" i="3"/>
  <c r="J1856" i="3" s="1"/>
  <c r="G1856" i="3"/>
  <c r="F1856" i="3"/>
  <c r="E1856" i="3"/>
  <c r="D1856" i="3"/>
  <c r="H1855" i="3"/>
  <c r="J1855" i="3" s="1"/>
  <c r="G1855" i="3"/>
  <c r="F1855" i="3"/>
  <c r="E1855" i="3"/>
  <c r="D1855" i="3"/>
  <c r="H1854" i="3"/>
  <c r="J1854" i="3" s="1"/>
  <c r="G1854" i="3"/>
  <c r="F1854" i="3"/>
  <c r="J1842" i="3"/>
  <c r="H1842" i="3"/>
  <c r="G1842" i="3"/>
  <c r="F1842" i="3"/>
  <c r="H1841" i="3"/>
  <c r="J1841" i="3" s="1"/>
  <c r="G1841" i="3"/>
  <c r="F1841" i="3"/>
  <c r="E1841" i="3"/>
  <c r="D1841" i="3"/>
  <c r="I1840" i="3"/>
  <c r="H1840" i="3"/>
  <c r="J1840" i="3" s="1"/>
  <c r="G1840" i="3"/>
  <c r="F1840" i="3"/>
  <c r="E1840" i="3"/>
  <c r="D1840" i="3"/>
  <c r="H1839" i="3"/>
  <c r="J1839" i="3" s="1"/>
  <c r="G1839" i="3"/>
  <c r="F1839" i="3"/>
  <c r="E1839" i="3"/>
  <c r="D1839" i="3"/>
  <c r="H1838" i="3"/>
  <c r="J1838" i="3" s="1"/>
  <c r="G1838" i="3"/>
  <c r="F1838" i="3"/>
  <c r="E1838" i="3"/>
  <c r="D1838" i="3"/>
  <c r="H1837" i="3"/>
  <c r="J1837" i="3" s="1"/>
  <c r="G1837" i="3"/>
  <c r="F1837" i="3"/>
  <c r="E1837" i="3"/>
  <c r="D1837" i="3"/>
  <c r="H1836" i="3"/>
  <c r="J1836" i="3" s="1"/>
  <c r="G1836" i="3"/>
  <c r="F1836" i="3"/>
  <c r="E1836" i="3"/>
  <c r="D1836" i="3"/>
  <c r="H1835" i="3"/>
  <c r="J1835" i="3" s="1"/>
  <c r="G1835" i="3"/>
  <c r="F1835" i="3"/>
  <c r="J1831" i="3"/>
  <c r="H1831" i="3"/>
  <c r="G1831" i="3"/>
  <c r="F1831" i="3"/>
  <c r="H1830" i="3"/>
  <c r="J1830" i="3" s="1"/>
  <c r="G1830" i="3"/>
  <c r="F1830" i="3"/>
  <c r="H1829" i="3"/>
  <c r="J1829" i="3" s="1"/>
  <c r="G1829" i="3"/>
  <c r="F1829" i="3"/>
  <c r="J1828" i="3"/>
  <c r="H1828" i="3"/>
  <c r="G1828" i="3"/>
  <c r="F1828" i="3"/>
  <c r="H1827" i="3"/>
  <c r="J1827" i="3" s="1"/>
  <c r="G1827" i="3"/>
  <c r="F1827" i="3"/>
  <c r="H1826" i="3"/>
  <c r="J1826" i="3" s="1"/>
  <c r="G1826" i="3"/>
  <c r="F1826" i="3"/>
  <c r="J1825" i="3"/>
  <c r="H1825" i="3"/>
  <c r="G1825" i="3"/>
  <c r="F1825" i="3"/>
  <c r="H1824" i="3"/>
  <c r="J1824" i="3" s="1"/>
  <c r="G1824" i="3"/>
  <c r="F1824" i="3"/>
  <c r="H1823" i="3"/>
  <c r="J1823" i="3" s="1"/>
  <c r="G1823" i="3"/>
  <c r="F1823" i="3"/>
  <c r="H1822" i="3"/>
  <c r="J1822" i="3" s="1"/>
  <c r="G1822" i="3"/>
  <c r="F1822" i="3"/>
  <c r="E1822" i="3"/>
  <c r="D1822" i="3"/>
  <c r="I1821" i="3"/>
  <c r="H1821" i="3"/>
  <c r="J1821" i="3" s="1"/>
  <c r="G1821" i="3"/>
  <c r="F1821" i="3"/>
  <c r="E1821" i="3"/>
  <c r="D1821" i="3"/>
  <c r="H1820" i="3"/>
  <c r="J1820" i="3" s="1"/>
  <c r="G1820" i="3"/>
  <c r="F1820" i="3"/>
  <c r="E1820" i="3"/>
  <c r="D1820" i="3"/>
  <c r="H1819" i="3"/>
  <c r="J1819" i="3" s="1"/>
  <c r="G1819" i="3"/>
  <c r="F1819" i="3"/>
  <c r="E1819" i="3"/>
  <c r="D1819" i="3"/>
  <c r="H1818" i="3"/>
  <c r="J1818" i="3" s="1"/>
  <c r="G1818" i="3"/>
  <c r="F1818" i="3"/>
  <c r="E1818" i="3"/>
  <c r="D1818" i="3"/>
  <c r="H1817" i="3"/>
  <c r="J1817" i="3" s="1"/>
  <c r="G1817" i="3"/>
  <c r="F1817" i="3"/>
  <c r="E1817" i="3"/>
  <c r="D1817" i="3"/>
  <c r="H1816" i="3"/>
  <c r="J1816" i="3" s="1"/>
  <c r="G1816" i="3"/>
  <c r="F1816" i="3"/>
  <c r="H1812" i="3"/>
  <c r="J1812" i="3" s="1"/>
  <c r="G1812" i="3"/>
  <c r="F1812" i="3"/>
  <c r="H1811" i="3"/>
  <c r="J1811" i="3" s="1"/>
  <c r="G1811" i="3"/>
  <c r="F1811" i="3"/>
  <c r="H1810" i="3"/>
  <c r="J1810" i="3" s="1"/>
  <c r="G1810" i="3"/>
  <c r="F1810" i="3"/>
  <c r="E1810" i="3"/>
  <c r="D1810" i="3"/>
  <c r="H1809" i="3"/>
  <c r="J1809" i="3" s="1"/>
  <c r="G1809" i="3"/>
  <c r="F1809" i="3"/>
  <c r="E1809" i="3"/>
  <c r="D1809" i="3"/>
  <c r="H1808" i="3"/>
  <c r="J1808" i="3" s="1"/>
  <c r="G1808" i="3"/>
  <c r="F1808" i="3"/>
  <c r="E1808" i="3"/>
  <c r="D1808" i="3"/>
  <c r="J1807" i="3"/>
  <c r="H1807" i="3"/>
  <c r="G1807" i="3"/>
  <c r="F1807" i="3"/>
  <c r="E1807" i="3"/>
  <c r="D1807" i="3"/>
  <c r="I1806" i="3"/>
  <c r="H1806" i="3"/>
  <c r="J1806" i="3" s="1"/>
  <c r="G1806" i="3"/>
  <c r="F1806" i="3"/>
  <c r="E1806" i="3"/>
  <c r="D1806" i="3"/>
  <c r="I1805" i="3"/>
  <c r="H1805" i="3"/>
  <c r="J1805" i="3" s="1"/>
  <c r="G1805" i="3"/>
  <c r="F1805" i="3"/>
  <c r="E1805" i="3"/>
  <c r="D1805" i="3"/>
  <c r="H1804" i="3"/>
  <c r="J1804" i="3" s="1"/>
  <c r="G1804" i="3"/>
  <c r="F1804" i="3"/>
  <c r="E1804" i="3"/>
  <c r="D1804" i="3"/>
  <c r="I1803" i="3"/>
  <c r="H1803" i="3"/>
  <c r="J1803" i="3" s="1"/>
  <c r="G1803" i="3"/>
  <c r="F1803" i="3"/>
  <c r="E1803" i="3"/>
  <c r="D1803" i="3"/>
  <c r="H1802" i="3"/>
  <c r="J1802" i="3" s="1"/>
  <c r="G1802" i="3"/>
  <c r="F1802" i="3"/>
  <c r="H1798" i="3"/>
  <c r="J1798" i="3" s="1"/>
  <c r="G1798" i="3"/>
  <c r="F1798" i="3"/>
  <c r="H1797" i="3"/>
  <c r="J1797" i="3" s="1"/>
  <c r="G1797" i="3"/>
  <c r="F1797" i="3"/>
  <c r="H1796" i="3"/>
  <c r="J1796" i="3" s="1"/>
  <c r="G1796" i="3"/>
  <c r="F1796" i="3"/>
  <c r="H1795" i="3"/>
  <c r="J1795" i="3" s="1"/>
  <c r="G1795" i="3"/>
  <c r="F1795" i="3"/>
  <c r="E1795" i="3"/>
  <c r="D1795" i="3"/>
  <c r="J1794" i="3"/>
  <c r="H1794" i="3"/>
  <c r="G1794" i="3"/>
  <c r="F1794" i="3"/>
  <c r="E1794" i="3"/>
  <c r="D1794" i="3"/>
  <c r="H1793" i="3"/>
  <c r="J1793" i="3" s="1"/>
  <c r="G1793" i="3"/>
  <c r="F1793" i="3"/>
  <c r="E1793" i="3"/>
  <c r="D1793" i="3"/>
  <c r="I1792" i="3"/>
  <c r="H1792" i="3"/>
  <c r="J1792" i="3" s="1"/>
  <c r="G1792" i="3"/>
  <c r="F1792" i="3"/>
  <c r="E1792" i="3"/>
  <c r="D1792" i="3"/>
  <c r="I1791" i="3"/>
  <c r="H1791" i="3"/>
  <c r="J1791" i="3" s="1"/>
  <c r="G1791" i="3"/>
  <c r="F1791" i="3"/>
  <c r="E1791" i="3"/>
  <c r="D1791" i="3"/>
  <c r="H1790" i="3"/>
  <c r="J1790" i="3" s="1"/>
  <c r="G1790" i="3"/>
  <c r="F1790" i="3"/>
  <c r="E1790" i="3"/>
  <c r="D1790" i="3"/>
  <c r="I1789" i="3"/>
  <c r="H1789" i="3"/>
  <c r="J1789" i="3" s="1"/>
  <c r="G1789" i="3"/>
  <c r="F1789" i="3"/>
  <c r="E1789" i="3"/>
  <c r="D1789" i="3"/>
  <c r="H1788" i="3"/>
  <c r="J1788" i="3" s="1"/>
  <c r="G1788" i="3"/>
  <c r="F1788" i="3"/>
  <c r="H1784" i="3"/>
  <c r="J1784" i="3" s="1"/>
  <c r="G1784" i="3"/>
  <c r="F1784" i="3"/>
  <c r="H1783" i="3"/>
  <c r="J1783" i="3" s="1"/>
  <c r="G1783" i="3"/>
  <c r="F1783" i="3"/>
  <c r="H1782" i="3"/>
  <c r="J1782" i="3" s="1"/>
  <c r="G1782" i="3"/>
  <c r="F1782" i="3"/>
  <c r="H1781" i="3"/>
  <c r="J1781" i="3" s="1"/>
  <c r="G1781" i="3"/>
  <c r="F1781" i="3"/>
  <c r="H1780" i="3"/>
  <c r="J1780" i="3" s="1"/>
  <c r="G1780" i="3"/>
  <c r="F1780" i="3"/>
  <c r="H1779" i="3"/>
  <c r="J1779" i="3" s="1"/>
  <c r="G1779" i="3"/>
  <c r="F1779" i="3"/>
  <c r="H1778" i="3"/>
  <c r="J1778" i="3" s="1"/>
  <c r="G1778" i="3"/>
  <c r="F1778" i="3"/>
  <c r="H1777" i="3"/>
  <c r="J1777" i="3" s="1"/>
  <c r="G1777" i="3"/>
  <c r="F1777" i="3"/>
  <c r="H1776" i="3"/>
  <c r="J1776" i="3" s="1"/>
  <c r="G1776" i="3"/>
  <c r="F1776" i="3"/>
  <c r="E1776" i="3"/>
  <c r="D1776" i="3"/>
  <c r="H1775" i="3"/>
  <c r="J1775" i="3" s="1"/>
  <c r="G1775" i="3"/>
  <c r="F1775" i="3"/>
  <c r="E1775" i="3"/>
  <c r="D1775" i="3"/>
  <c r="H1774" i="3"/>
  <c r="J1774" i="3" s="1"/>
  <c r="G1774" i="3"/>
  <c r="F1774" i="3"/>
  <c r="H1770" i="3"/>
  <c r="J1770" i="3" s="1"/>
  <c r="G1770" i="3"/>
  <c r="F1770" i="3"/>
  <c r="H1768" i="3"/>
  <c r="J1768" i="3" s="1"/>
  <c r="G1768" i="3"/>
  <c r="F1768" i="3"/>
  <c r="H1767" i="3"/>
  <c r="J1767" i="3" s="1"/>
  <c r="G1767" i="3"/>
  <c r="F1767" i="3"/>
  <c r="H1766" i="3"/>
  <c r="J1766" i="3" s="1"/>
  <c r="G1766" i="3"/>
  <c r="F1766" i="3"/>
  <c r="H1765" i="3"/>
  <c r="J1765" i="3" s="1"/>
  <c r="G1765" i="3"/>
  <c r="F1765" i="3"/>
  <c r="E1765" i="3"/>
  <c r="D1765" i="3"/>
  <c r="H1764" i="3"/>
  <c r="J1764" i="3" s="1"/>
  <c r="G1764" i="3"/>
  <c r="F1764" i="3"/>
  <c r="E1764" i="3"/>
  <c r="D1764" i="3"/>
  <c r="H1763" i="3"/>
  <c r="J1763" i="3" s="1"/>
  <c r="G1763" i="3"/>
  <c r="F1763" i="3"/>
  <c r="E1763" i="3"/>
  <c r="D1763" i="3"/>
  <c r="H1762" i="3"/>
  <c r="J1762" i="3" s="1"/>
  <c r="G1762" i="3"/>
  <c r="F1762" i="3"/>
  <c r="E1762" i="3"/>
  <c r="D1762" i="3"/>
  <c r="H1761" i="3"/>
  <c r="J1761" i="3" s="1"/>
  <c r="G1761" i="3"/>
  <c r="F1761" i="3"/>
  <c r="E1761" i="3"/>
  <c r="D1761" i="3"/>
  <c r="H1760" i="3"/>
  <c r="J1760" i="3" s="1"/>
  <c r="G1760" i="3"/>
  <c r="F1760" i="3"/>
  <c r="E1760" i="3"/>
  <c r="D1760" i="3"/>
  <c r="H1759" i="3"/>
  <c r="J1759" i="3" s="1"/>
  <c r="G1759" i="3"/>
  <c r="F1759" i="3"/>
  <c r="H1755" i="3"/>
  <c r="J1755" i="3" s="1"/>
  <c r="G1755" i="3"/>
  <c r="F1755" i="3"/>
  <c r="J1753" i="3"/>
  <c r="H1753" i="3"/>
  <c r="G1753" i="3"/>
  <c r="F1753" i="3"/>
  <c r="H1752" i="3"/>
  <c r="J1752" i="3" s="1"/>
  <c r="G1752" i="3"/>
  <c r="F1752" i="3"/>
  <c r="H1751" i="3"/>
  <c r="J1751" i="3" s="1"/>
  <c r="G1751" i="3"/>
  <c r="F1751" i="3"/>
  <c r="J1750" i="3"/>
  <c r="H1750" i="3"/>
  <c r="G1750" i="3"/>
  <c r="F1750" i="3"/>
  <c r="H1749" i="3"/>
  <c r="J1749" i="3" s="1"/>
  <c r="G1749" i="3"/>
  <c r="F1749" i="3"/>
  <c r="E1749" i="3"/>
  <c r="D1749" i="3"/>
  <c r="H1748" i="3"/>
  <c r="J1748" i="3" s="1"/>
  <c r="G1748" i="3"/>
  <c r="F1748" i="3"/>
  <c r="E1748" i="3"/>
  <c r="D1748" i="3"/>
  <c r="J1747" i="3"/>
  <c r="H1747" i="3"/>
  <c r="G1747" i="3"/>
  <c r="F1747" i="3"/>
  <c r="E1747" i="3"/>
  <c r="D1747" i="3"/>
  <c r="H1746" i="3"/>
  <c r="J1746" i="3" s="1"/>
  <c r="G1746" i="3"/>
  <c r="F1746" i="3"/>
  <c r="E1746" i="3"/>
  <c r="D1746" i="3"/>
  <c r="H1745" i="3"/>
  <c r="J1745" i="3" s="1"/>
  <c r="J1742" i="3" s="1"/>
  <c r="G1745" i="3"/>
  <c r="F1745" i="3"/>
  <c r="E1745" i="3"/>
  <c r="D1745" i="3"/>
  <c r="H1744" i="3"/>
  <c r="J1744" i="3" s="1"/>
  <c r="G1744" i="3"/>
  <c r="F1744" i="3"/>
  <c r="H1740" i="3"/>
  <c r="J1740" i="3" s="1"/>
  <c r="G1740" i="3"/>
  <c r="F1740" i="3"/>
  <c r="H1739" i="3"/>
  <c r="J1739" i="3" s="1"/>
  <c r="G1739" i="3"/>
  <c r="F1739" i="3"/>
  <c r="H1738" i="3"/>
  <c r="J1738" i="3" s="1"/>
  <c r="G1738" i="3"/>
  <c r="F1738" i="3"/>
  <c r="H1737" i="3"/>
  <c r="J1737" i="3" s="1"/>
  <c r="G1737" i="3"/>
  <c r="F1737" i="3"/>
  <c r="H1736" i="3"/>
  <c r="J1736" i="3" s="1"/>
  <c r="G1736" i="3"/>
  <c r="F1736" i="3"/>
  <c r="H1735" i="3"/>
  <c r="J1735" i="3" s="1"/>
  <c r="G1735" i="3"/>
  <c r="F1735" i="3"/>
  <c r="E1735" i="3"/>
  <c r="D1735" i="3"/>
  <c r="H1734" i="3"/>
  <c r="J1734" i="3" s="1"/>
  <c r="G1734" i="3"/>
  <c r="F1734" i="3"/>
  <c r="E1734" i="3"/>
  <c r="D1734" i="3"/>
  <c r="H1733" i="3"/>
  <c r="J1733" i="3" s="1"/>
  <c r="G1733" i="3"/>
  <c r="F1733" i="3"/>
  <c r="E1733" i="3"/>
  <c r="D1733" i="3"/>
  <c r="H1732" i="3"/>
  <c r="J1732" i="3" s="1"/>
  <c r="G1732" i="3"/>
  <c r="F1732" i="3"/>
  <c r="E1732" i="3"/>
  <c r="D1732" i="3"/>
  <c r="H1731" i="3"/>
  <c r="J1731" i="3" s="1"/>
  <c r="G1731" i="3"/>
  <c r="F1731" i="3"/>
  <c r="E1731" i="3"/>
  <c r="D1731" i="3"/>
  <c r="H1730" i="3"/>
  <c r="J1730" i="3" s="1"/>
  <c r="G1730" i="3"/>
  <c r="F1730" i="3"/>
  <c r="E1730" i="3"/>
  <c r="D1730" i="3"/>
  <c r="H1729" i="3"/>
  <c r="J1729" i="3" s="1"/>
  <c r="G1729" i="3"/>
  <c r="F1729" i="3"/>
  <c r="J1725" i="3"/>
  <c r="H1725" i="3"/>
  <c r="G1725" i="3"/>
  <c r="F1725" i="3"/>
  <c r="H1724" i="3"/>
  <c r="J1724" i="3" s="1"/>
  <c r="G1724" i="3"/>
  <c r="F1724" i="3"/>
  <c r="H1723" i="3"/>
  <c r="J1723" i="3" s="1"/>
  <c r="G1723" i="3"/>
  <c r="F1723" i="3"/>
  <c r="J1722" i="3"/>
  <c r="H1722" i="3"/>
  <c r="G1722" i="3"/>
  <c r="F1722" i="3"/>
  <c r="H1721" i="3"/>
  <c r="J1721" i="3" s="1"/>
  <c r="G1721" i="3"/>
  <c r="F1721" i="3"/>
  <c r="H1720" i="3"/>
  <c r="J1720" i="3" s="1"/>
  <c r="G1720" i="3"/>
  <c r="F1720" i="3"/>
  <c r="E1720" i="3"/>
  <c r="D1720" i="3"/>
  <c r="H1719" i="3"/>
  <c r="J1719" i="3" s="1"/>
  <c r="G1719" i="3"/>
  <c r="F1719" i="3"/>
  <c r="E1719" i="3"/>
  <c r="D1719" i="3"/>
  <c r="J1718" i="3"/>
  <c r="H1718" i="3"/>
  <c r="G1718" i="3"/>
  <c r="F1718" i="3"/>
  <c r="E1718" i="3"/>
  <c r="D1718" i="3"/>
  <c r="H1717" i="3"/>
  <c r="J1717" i="3" s="1"/>
  <c r="G1717" i="3"/>
  <c r="F1717" i="3"/>
  <c r="E1717" i="3"/>
  <c r="D1717" i="3"/>
  <c r="H1716" i="3"/>
  <c r="J1716" i="3" s="1"/>
  <c r="G1716" i="3"/>
  <c r="F1716" i="3"/>
  <c r="E1716" i="3"/>
  <c r="D1716" i="3"/>
  <c r="H1715" i="3"/>
  <c r="J1715" i="3" s="1"/>
  <c r="G1715" i="3"/>
  <c r="F1715" i="3"/>
  <c r="H1711" i="3"/>
  <c r="J1711" i="3" s="1"/>
  <c r="G1711" i="3"/>
  <c r="F1711" i="3"/>
  <c r="H1710" i="3"/>
  <c r="J1710" i="3" s="1"/>
  <c r="G1710" i="3"/>
  <c r="F1710" i="3"/>
  <c r="H1709" i="3"/>
  <c r="J1709" i="3" s="1"/>
  <c r="G1709" i="3"/>
  <c r="F1709" i="3"/>
  <c r="H1708" i="3"/>
  <c r="J1708" i="3" s="1"/>
  <c r="G1708" i="3"/>
  <c r="F1708" i="3"/>
  <c r="H1707" i="3"/>
  <c r="J1707" i="3" s="1"/>
  <c r="G1707" i="3"/>
  <c r="F1707" i="3"/>
  <c r="E1707" i="3"/>
  <c r="D1707" i="3"/>
  <c r="H1706" i="3"/>
  <c r="J1706" i="3" s="1"/>
  <c r="G1706" i="3"/>
  <c r="F1706" i="3"/>
  <c r="E1706" i="3"/>
  <c r="D1706" i="3"/>
  <c r="H1705" i="3"/>
  <c r="J1705" i="3" s="1"/>
  <c r="G1705" i="3"/>
  <c r="F1705" i="3"/>
  <c r="E1705" i="3"/>
  <c r="D1705" i="3"/>
  <c r="H1704" i="3"/>
  <c r="J1704" i="3" s="1"/>
  <c r="G1704" i="3"/>
  <c r="F1704" i="3"/>
  <c r="E1704" i="3"/>
  <c r="D1704" i="3"/>
  <c r="H1703" i="3"/>
  <c r="J1703" i="3" s="1"/>
  <c r="G1703" i="3"/>
  <c r="F1703" i="3"/>
  <c r="E1703" i="3"/>
  <c r="D1703" i="3"/>
  <c r="H1702" i="3"/>
  <c r="J1702" i="3" s="1"/>
  <c r="G1702" i="3"/>
  <c r="F1702" i="3"/>
  <c r="E1702" i="3"/>
  <c r="D1702" i="3"/>
  <c r="H1701" i="3"/>
  <c r="J1701" i="3" s="1"/>
  <c r="G1701" i="3"/>
  <c r="F1701" i="3"/>
  <c r="E1698" i="3"/>
  <c r="D1698" i="3"/>
  <c r="H1697" i="3"/>
  <c r="J1697" i="3" s="1"/>
  <c r="G1697" i="3"/>
  <c r="F1697" i="3"/>
  <c r="E1697" i="3"/>
  <c r="D1697" i="3"/>
  <c r="E1696" i="3"/>
  <c r="D1696" i="3"/>
  <c r="H1695" i="3"/>
  <c r="J1695" i="3" s="1"/>
  <c r="G1695" i="3"/>
  <c r="F1695" i="3"/>
  <c r="E1695" i="3"/>
  <c r="D1695" i="3"/>
  <c r="H1694" i="3"/>
  <c r="J1694" i="3" s="1"/>
  <c r="G1694" i="3"/>
  <c r="F1694" i="3"/>
  <c r="E1694" i="3"/>
  <c r="D1694" i="3"/>
  <c r="H1693" i="3"/>
  <c r="J1693" i="3" s="1"/>
  <c r="G1693" i="3"/>
  <c r="F1693" i="3"/>
  <c r="E1693" i="3"/>
  <c r="D1693" i="3"/>
  <c r="J1692" i="3"/>
  <c r="H1692" i="3"/>
  <c r="G1692" i="3"/>
  <c r="F1692" i="3"/>
  <c r="E1692" i="3"/>
  <c r="D1692" i="3"/>
  <c r="H1691" i="3"/>
  <c r="J1691" i="3" s="1"/>
  <c r="G1691" i="3"/>
  <c r="F1691" i="3"/>
  <c r="E1691" i="3"/>
  <c r="D1691" i="3"/>
  <c r="J1690" i="3"/>
  <c r="H1690" i="3"/>
  <c r="G1690" i="3"/>
  <c r="F1690" i="3"/>
  <c r="E1690" i="3"/>
  <c r="D1690" i="3"/>
  <c r="H1689" i="3"/>
  <c r="J1689" i="3" s="1"/>
  <c r="G1689" i="3"/>
  <c r="F1689" i="3"/>
  <c r="E1689" i="3"/>
  <c r="D1689" i="3"/>
  <c r="J1688" i="3"/>
  <c r="H1688" i="3"/>
  <c r="G1688" i="3"/>
  <c r="F1688" i="3"/>
  <c r="E1688" i="3"/>
  <c r="D1688" i="3"/>
  <c r="H1687" i="3"/>
  <c r="J1687" i="3" s="1"/>
  <c r="G1687" i="3"/>
  <c r="F1687" i="3"/>
  <c r="E1687" i="3"/>
  <c r="D1687" i="3"/>
  <c r="H1686" i="3"/>
  <c r="J1686" i="3" s="1"/>
  <c r="G1686" i="3"/>
  <c r="F1686" i="3"/>
  <c r="H1682" i="3"/>
  <c r="J1682" i="3" s="1"/>
  <c r="G1682" i="3"/>
  <c r="F1682" i="3"/>
  <c r="H1681" i="3"/>
  <c r="J1681" i="3" s="1"/>
  <c r="G1681" i="3"/>
  <c r="F1681" i="3"/>
  <c r="H1679" i="3"/>
  <c r="J1679" i="3" s="1"/>
  <c r="G1679" i="3"/>
  <c r="F1679" i="3"/>
  <c r="H1678" i="3"/>
  <c r="J1678" i="3" s="1"/>
  <c r="G1678" i="3"/>
  <c r="F1678" i="3"/>
  <c r="H1677" i="3"/>
  <c r="J1677" i="3" s="1"/>
  <c r="G1677" i="3"/>
  <c r="F1677" i="3"/>
  <c r="E1677" i="3"/>
  <c r="D1677" i="3"/>
  <c r="H1676" i="3"/>
  <c r="J1676" i="3" s="1"/>
  <c r="G1676" i="3"/>
  <c r="F1676" i="3"/>
  <c r="E1676" i="3"/>
  <c r="D1676" i="3"/>
  <c r="H1675" i="3"/>
  <c r="J1675" i="3" s="1"/>
  <c r="G1675" i="3"/>
  <c r="F1675" i="3"/>
  <c r="E1675" i="3"/>
  <c r="D1675" i="3"/>
  <c r="H1674" i="3"/>
  <c r="J1674" i="3" s="1"/>
  <c r="G1674" i="3"/>
  <c r="F1674" i="3"/>
  <c r="E1674" i="3"/>
  <c r="D1674" i="3"/>
  <c r="H1673" i="3"/>
  <c r="J1673" i="3" s="1"/>
  <c r="G1673" i="3"/>
  <c r="F1673" i="3"/>
  <c r="E1673" i="3"/>
  <c r="D1673" i="3"/>
  <c r="H1672" i="3"/>
  <c r="J1672" i="3" s="1"/>
  <c r="G1672" i="3"/>
  <c r="F1672" i="3"/>
  <c r="E1672" i="3"/>
  <c r="D1672" i="3"/>
  <c r="H1671" i="3"/>
  <c r="J1671" i="3" s="1"/>
  <c r="G1671" i="3"/>
  <c r="F1671" i="3"/>
  <c r="H1667" i="3"/>
  <c r="J1667" i="3" s="1"/>
  <c r="G1667" i="3"/>
  <c r="F1667" i="3"/>
  <c r="H1666" i="3"/>
  <c r="J1666" i="3" s="1"/>
  <c r="G1666" i="3"/>
  <c r="F1666" i="3"/>
  <c r="H1665" i="3"/>
  <c r="J1665" i="3" s="1"/>
  <c r="G1665" i="3"/>
  <c r="F1665" i="3"/>
  <c r="H1663" i="3"/>
  <c r="J1663" i="3" s="1"/>
  <c r="G1663" i="3"/>
  <c r="F1663" i="3"/>
  <c r="H1662" i="3"/>
  <c r="J1662" i="3" s="1"/>
  <c r="G1662" i="3"/>
  <c r="F1662" i="3"/>
  <c r="H1661" i="3"/>
  <c r="J1661" i="3" s="1"/>
  <c r="G1661" i="3"/>
  <c r="F1661" i="3"/>
  <c r="E1661" i="3"/>
  <c r="D1661" i="3"/>
  <c r="H1660" i="3"/>
  <c r="J1660" i="3" s="1"/>
  <c r="G1660" i="3"/>
  <c r="F1660" i="3"/>
  <c r="E1660" i="3"/>
  <c r="D1660" i="3"/>
  <c r="H1659" i="3"/>
  <c r="J1659" i="3" s="1"/>
  <c r="G1659" i="3"/>
  <c r="F1659" i="3"/>
  <c r="E1659" i="3"/>
  <c r="D1659" i="3"/>
  <c r="H1658" i="3"/>
  <c r="J1658" i="3" s="1"/>
  <c r="G1658" i="3"/>
  <c r="F1658" i="3"/>
  <c r="E1658" i="3"/>
  <c r="D1658" i="3"/>
  <c r="H1657" i="3"/>
  <c r="J1657" i="3" s="1"/>
  <c r="G1657" i="3"/>
  <c r="F1657" i="3"/>
  <c r="E1657" i="3"/>
  <c r="D1657" i="3"/>
  <c r="H1656" i="3"/>
  <c r="J1656" i="3" s="1"/>
  <c r="G1656" i="3"/>
  <c r="F1656" i="3"/>
  <c r="H1652" i="3"/>
  <c r="J1652" i="3" s="1"/>
  <c r="G1652" i="3"/>
  <c r="F1652" i="3"/>
  <c r="H1651" i="3"/>
  <c r="J1651" i="3" s="1"/>
  <c r="G1651" i="3"/>
  <c r="F1651" i="3"/>
  <c r="H1649" i="3"/>
  <c r="J1649" i="3" s="1"/>
  <c r="G1649" i="3"/>
  <c r="F1649" i="3"/>
  <c r="H1648" i="3"/>
  <c r="J1648" i="3" s="1"/>
  <c r="G1648" i="3"/>
  <c r="F1648" i="3"/>
  <c r="H1647" i="3"/>
  <c r="J1647" i="3" s="1"/>
  <c r="G1647" i="3"/>
  <c r="F1647" i="3"/>
  <c r="E1647" i="3"/>
  <c r="D1647" i="3"/>
  <c r="H1646" i="3"/>
  <c r="J1646" i="3" s="1"/>
  <c r="G1646" i="3"/>
  <c r="F1646" i="3"/>
  <c r="E1646" i="3"/>
  <c r="D1646" i="3"/>
  <c r="H1645" i="3"/>
  <c r="J1645" i="3" s="1"/>
  <c r="G1645" i="3"/>
  <c r="F1645" i="3"/>
  <c r="E1645" i="3"/>
  <c r="D1645" i="3"/>
  <c r="H1644" i="3"/>
  <c r="J1644" i="3" s="1"/>
  <c r="G1644" i="3"/>
  <c r="F1644" i="3"/>
  <c r="E1644" i="3"/>
  <c r="D1644" i="3"/>
  <c r="H1643" i="3"/>
  <c r="J1643" i="3" s="1"/>
  <c r="G1643" i="3"/>
  <c r="F1643" i="3"/>
  <c r="E1643" i="3"/>
  <c r="D1643" i="3"/>
  <c r="H1642" i="3"/>
  <c r="J1642" i="3" s="1"/>
  <c r="G1642" i="3"/>
  <c r="F1642" i="3"/>
  <c r="E1642" i="3"/>
  <c r="D1642" i="3"/>
  <c r="H1641" i="3"/>
  <c r="J1641" i="3" s="1"/>
  <c r="G1641" i="3"/>
  <c r="F1641" i="3"/>
  <c r="H1637" i="3"/>
  <c r="J1637" i="3" s="1"/>
  <c r="G1637" i="3"/>
  <c r="F1637" i="3"/>
  <c r="H1636" i="3"/>
  <c r="J1636" i="3" s="1"/>
  <c r="G1636" i="3"/>
  <c r="F1636" i="3"/>
  <c r="H1635" i="3"/>
  <c r="J1635" i="3" s="1"/>
  <c r="G1635" i="3"/>
  <c r="F1635" i="3"/>
  <c r="H1633" i="3"/>
  <c r="J1633" i="3" s="1"/>
  <c r="G1633" i="3"/>
  <c r="F1633" i="3"/>
  <c r="H1632" i="3"/>
  <c r="J1632" i="3" s="1"/>
  <c r="G1632" i="3"/>
  <c r="F1632" i="3"/>
  <c r="H1631" i="3"/>
  <c r="J1631" i="3" s="1"/>
  <c r="G1631" i="3"/>
  <c r="F1631" i="3"/>
  <c r="E1631" i="3"/>
  <c r="D1631" i="3"/>
  <c r="H1630" i="3"/>
  <c r="J1630" i="3" s="1"/>
  <c r="G1630" i="3"/>
  <c r="F1630" i="3"/>
  <c r="E1630" i="3"/>
  <c r="D1630" i="3"/>
  <c r="H1629" i="3"/>
  <c r="J1629" i="3" s="1"/>
  <c r="G1629" i="3"/>
  <c r="F1629" i="3"/>
  <c r="E1629" i="3"/>
  <c r="D1629" i="3"/>
  <c r="H1628" i="3"/>
  <c r="J1628" i="3" s="1"/>
  <c r="G1628" i="3"/>
  <c r="F1628" i="3"/>
  <c r="E1628" i="3"/>
  <c r="D1628" i="3"/>
  <c r="H1627" i="3"/>
  <c r="J1627" i="3" s="1"/>
  <c r="G1627" i="3"/>
  <c r="F1627" i="3"/>
  <c r="E1627" i="3"/>
  <c r="D1627" i="3"/>
  <c r="H1626" i="3"/>
  <c r="J1626" i="3" s="1"/>
  <c r="G1626" i="3"/>
  <c r="F1626" i="3"/>
  <c r="H1622" i="3"/>
  <c r="J1622" i="3" s="1"/>
  <c r="G1622" i="3"/>
  <c r="F1622" i="3"/>
  <c r="H1621" i="3"/>
  <c r="J1621" i="3" s="1"/>
  <c r="G1621" i="3"/>
  <c r="F1621" i="3"/>
  <c r="H1620" i="3"/>
  <c r="J1620" i="3" s="1"/>
  <c r="G1620" i="3"/>
  <c r="F1620" i="3"/>
  <c r="H1619" i="3"/>
  <c r="J1619" i="3" s="1"/>
  <c r="G1619" i="3"/>
  <c r="F1619" i="3"/>
  <c r="H1618" i="3"/>
  <c r="J1618" i="3" s="1"/>
  <c r="G1618" i="3"/>
  <c r="F1618" i="3"/>
  <c r="E1618" i="3"/>
  <c r="D1618" i="3"/>
  <c r="H1617" i="3"/>
  <c r="J1617" i="3" s="1"/>
  <c r="G1617" i="3"/>
  <c r="F1617" i="3"/>
  <c r="E1617" i="3"/>
  <c r="D1617" i="3"/>
  <c r="H1616" i="3"/>
  <c r="J1616" i="3" s="1"/>
  <c r="G1616" i="3"/>
  <c r="F1616" i="3"/>
  <c r="E1616" i="3"/>
  <c r="D1616" i="3"/>
  <c r="H1615" i="3"/>
  <c r="J1615" i="3" s="1"/>
  <c r="G1615" i="3"/>
  <c r="F1615" i="3"/>
  <c r="E1615" i="3"/>
  <c r="D1615" i="3"/>
  <c r="H1614" i="3"/>
  <c r="J1614" i="3" s="1"/>
  <c r="G1614" i="3"/>
  <c r="F1614" i="3"/>
  <c r="E1614" i="3"/>
  <c r="D1614" i="3"/>
  <c r="H1613" i="3"/>
  <c r="J1613" i="3" s="1"/>
  <c r="G1613" i="3"/>
  <c r="F1613" i="3"/>
  <c r="E1613" i="3"/>
  <c r="D1613" i="3"/>
  <c r="H1612" i="3"/>
  <c r="J1612" i="3" s="1"/>
  <c r="G1612" i="3"/>
  <c r="F1612" i="3"/>
  <c r="H1608" i="3"/>
  <c r="J1608" i="3" s="1"/>
  <c r="G1608" i="3"/>
  <c r="F1608" i="3"/>
  <c r="H1607" i="3"/>
  <c r="J1607" i="3" s="1"/>
  <c r="G1607" i="3"/>
  <c r="F1607" i="3"/>
  <c r="H1606" i="3"/>
  <c r="J1606" i="3" s="1"/>
  <c r="G1606" i="3"/>
  <c r="F1606" i="3"/>
  <c r="H1605" i="3"/>
  <c r="J1605" i="3" s="1"/>
  <c r="G1605" i="3"/>
  <c r="F1605" i="3"/>
  <c r="H1604" i="3"/>
  <c r="J1604" i="3" s="1"/>
  <c r="G1604" i="3"/>
  <c r="F1604" i="3"/>
  <c r="H1603" i="3"/>
  <c r="J1603" i="3" s="1"/>
  <c r="G1603" i="3"/>
  <c r="F1603" i="3"/>
  <c r="E1603" i="3"/>
  <c r="D1603" i="3"/>
  <c r="H1602" i="3"/>
  <c r="J1602" i="3" s="1"/>
  <c r="G1602" i="3"/>
  <c r="F1602" i="3"/>
  <c r="E1602" i="3"/>
  <c r="D1602" i="3"/>
  <c r="H1601" i="3"/>
  <c r="J1601" i="3" s="1"/>
  <c r="G1601" i="3"/>
  <c r="F1601" i="3"/>
  <c r="E1601" i="3"/>
  <c r="D1601" i="3"/>
  <c r="H1600" i="3"/>
  <c r="J1600" i="3" s="1"/>
  <c r="G1600" i="3"/>
  <c r="F1600" i="3"/>
  <c r="E1600" i="3"/>
  <c r="D1600" i="3"/>
  <c r="H1599" i="3"/>
  <c r="J1599" i="3" s="1"/>
  <c r="G1599" i="3"/>
  <c r="F1599" i="3"/>
  <c r="E1599" i="3"/>
  <c r="D1599" i="3"/>
  <c r="H1598" i="3"/>
  <c r="J1598" i="3" s="1"/>
  <c r="G1598" i="3"/>
  <c r="F1598" i="3"/>
  <c r="H1594" i="3"/>
  <c r="J1594" i="3" s="1"/>
  <c r="G1594" i="3"/>
  <c r="F1594" i="3"/>
  <c r="H1593" i="3"/>
  <c r="J1593" i="3" s="1"/>
  <c r="G1593" i="3"/>
  <c r="F1593" i="3"/>
  <c r="H1592" i="3"/>
  <c r="J1592" i="3" s="1"/>
  <c r="G1592" i="3"/>
  <c r="F1592" i="3"/>
  <c r="H1591" i="3"/>
  <c r="J1591" i="3" s="1"/>
  <c r="G1591" i="3"/>
  <c r="F1591" i="3"/>
  <c r="H1590" i="3"/>
  <c r="J1590" i="3" s="1"/>
  <c r="G1590" i="3"/>
  <c r="F1590" i="3"/>
  <c r="E1590" i="3"/>
  <c r="D1590" i="3"/>
  <c r="H1589" i="3"/>
  <c r="J1589" i="3" s="1"/>
  <c r="G1589" i="3"/>
  <c r="F1589" i="3"/>
  <c r="E1589" i="3"/>
  <c r="D1589" i="3"/>
  <c r="H1588" i="3"/>
  <c r="J1588" i="3" s="1"/>
  <c r="G1588" i="3"/>
  <c r="F1588" i="3"/>
  <c r="E1588" i="3"/>
  <c r="D1588" i="3"/>
  <c r="H1587" i="3"/>
  <c r="J1587" i="3" s="1"/>
  <c r="G1587" i="3"/>
  <c r="F1587" i="3"/>
  <c r="E1587" i="3"/>
  <c r="D1587" i="3"/>
  <c r="H1586" i="3"/>
  <c r="J1586" i="3" s="1"/>
  <c r="G1586" i="3"/>
  <c r="F1586" i="3"/>
  <c r="E1586" i="3"/>
  <c r="D1586" i="3"/>
  <c r="H1585" i="3"/>
  <c r="J1585" i="3" s="1"/>
  <c r="G1585" i="3"/>
  <c r="F1585" i="3"/>
  <c r="E1585" i="3"/>
  <c r="D1585" i="3"/>
  <c r="H1584" i="3"/>
  <c r="J1584" i="3" s="1"/>
  <c r="G1584" i="3"/>
  <c r="F1584" i="3"/>
  <c r="H1580" i="3"/>
  <c r="J1580" i="3" s="1"/>
  <c r="G1580" i="3"/>
  <c r="F1580" i="3"/>
  <c r="H1579" i="3"/>
  <c r="J1579" i="3" s="1"/>
  <c r="G1579" i="3"/>
  <c r="F1579" i="3"/>
  <c r="H1578" i="3"/>
  <c r="J1578" i="3" s="1"/>
  <c r="G1578" i="3"/>
  <c r="F1578" i="3"/>
  <c r="H1577" i="3"/>
  <c r="J1577" i="3" s="1"/>
  <c r="G1577" i="3"/>
  <c r="F1577" i="3"/>
  <c r="H1576" i="3"/>
  <c r="J1576" i="3" s="1"/>
  <c r="G1576" i="3"/>
  <c r="F1576" i="3"/>
  <c r="H1575" i="3"/>
  <c r="J1575" i="3" s="1"/>
  <c r="G1575" i="3"/>
  <c r="F1575" i="3"/>
  <c r="E1575" i="3"/>
  <c r="D1575" i="3"/>
  <c r="H1574" i="3"/>
  <c r="J1574" i="3" s="1"/>
  <c r="G1574" i="3"/>
  <c r="F1574" i="3"/>
  <c r="E1574" i="3"/>
  <c r="D1574" i="3"/>
  <c r="H1573" i="3"/>
  <c r="J1573" i="3" s="1"/>
  <c r="G1573" i="3"/>
  <c r="F1573" i="3"/>
  <c r="E1573" i="3"/>
  <c r="D1573" i="3"/>
  <c r="H1572" i="3"/>
  <c r="J1572" i="3" s="1"/>
  <c r="G1572" i="3"/>
  <c r="F1572" i="3"/>
  <c r="E1572" i="3"/>
  <c r="D1572" i="3"/>
  <c r="H1571" i="3"/>
  <c r="J1571" i="3" s="1"/>
  <c r="G1571" i="3"/>
  <c r="F1571" i="3"/>
  <c r="E1571" i="3"/>
  <c r="D1571" i="3"/>
  <c r="H1570" i="3"/>
  <c r="J1570" i="3" s="1"/>
  <c r="G1570" i="3"/>
  <c r="F1570" i="3"/>
  <c r="H1566" i="3"/>
  <c r="J1566" i="3" s="1"/>
  <c r="G1566" i="3"/>
  <c r="F1566" i="3"/>
  <c r="H1565" i="3"/>
  <c r="J1565" i="3" s="1"/>
  <c r="G1565" i="3"/>
  <c r="F1565" i="3"/>
  <c r="H1564" i="3"/>
  <c r="J1564" i="3" s="1"/>
  <c r="G1564" i="3"/>
  <c r="F1564" i="3"/>
  <c r="H1562" i="3"/>
  <c r="J1562" i="3" s="1"/>
  <c r="G1562" i="3"/>
  <c r="F1562" i="3"/>
  <c r="H1561" i="3"/>
  <c r="J1561" i="3" s="1"/>
  <c r="G1561" i="3"/>
  <c r="F1561" i="3"/>
  <c r="E1561" i="3"/>
  <c r="D1561" i="3"/>
  <c r="H1560" i="3"/>
  <c r="J1560" i="3" s="1"/>
  <c r="G1560" i="3"/>
  <c r="F1560" i="3"/>
  <c r="E1560" i="3"/>
  <c r="D1560" i="3"/>
  <c r="H1559" i="3"/>
  <c r="J1559" i="3" s="1"/>
  <c r="G1559" i="3"/>
  <c r="F1559" i="3"/>
  <c r="E1559" i="3"/>
  <c r="D1559" i="3"/>
  <c r="H1558" i="3"/>
  <c r="J1558" i="3" s="1"/>
  <c r="G1558" i="3"/>
  <c r="F1558" i="3"/>
  <c r="E1558" i="3"/>
  <c r="D1558" i="3"/>
  <c r="H1557" i="3"/>
  <c r="J1557" i="3" s="1"/>
  <c r="G1557" i="3"/>
  <c r="F1557" i="3"/>
  <c r="E1557" i="3"/>
  <c r="D1557" i="3"/>
  <c r="H1556" i="3"/>
  <c r="J1556" i="3" s="1"/>
  <c r="G1556" i="3"/>
  <c r="F1556" i="3"/>
  <c r="E1556" i="3"/>
  <c r="D1556" i="3"/>
  <c r="H1555" i="3"/>
  <c r="J1555" i="3" s="1"/>
  <c r="G1555" i="3"/>
  <c r="F1555" i="3"/>
  <c r="H1551" i="3"/>
  <c r="J1551" i="3" s="1"/>
  <c r="G1551" i="3"/>
  <c r="F1551" i="3"/>
  <c r="H1550" i="3"/>
  <c r="J1550" i="3" s="1"/>
  <c r="G1550" i="3"/>
  <c r="F1550" i="3"/>
  <c r="H1549" i="3"/>
  <c r="J1549" i="3" s="1"/>
  <c r="G1549" i="3"/>
  <c r="F1549" i="3"/>
  <c r="H1547" i="3"/>
  <c r="J1547" i="3" s="1"/>
  <c r="G1547" i="3"/>
  <c r="F1547" i="3"/>
  <c r="H1546" i="3"/>
  <c r="J1546" i="3" s="1"/>
  <c r="G1546" i="3"/>
  <c r="F1546" i="3"/>
  <c r="H1545" i="3"/>
  <c r="J1545" i="3" s="1"/>
  <c r="G1545" i="3"/>
  <c r="F1545" i="3"/>
  <c r="E1545" i="3"/>
  <c r="D1545" i="3"/>
  <c r="H1544" i="3"/>
  <c r="J1544" i="3" s="1"/>
  <c r="G1544" i="3"/>
  <c r="F1544" i="3"/>
  <c r="E1544" i="3"/>
  <c r="D1544" i="3"/>
  <c r="H1543" i="3"/>
  <c r="J1543" i="3" s="1"/>
  <c r="G1543" i="3"/>
  <c r="F1543" i="3"/>
  <c r="E1543" i="3"/>
  <c r="D1543" i="3"/>
  <c r="H1542" i="3"/>
  <c r="J1542" i="3" s="1"/>
  <c r="G1542" i="3"/>
  <c r="F1542" i="3"/>
  <c r="E1542" i="3"/>
  <c r="D1542" i="3"/>
  <c r="H1541" i="3"/>
  <c r="J1541" i="3" s="1"/>
  <c r="G1541" i="3"/>
  <c r="F1541" i="3"/>
  <c r="E1541" i="3"/>
  <c r="D1541" i="3"/>
  <c r="H1540" i="3"/>
  <c r="J1540" i="3" s="1"/>
  <c r="G1540" i="3"/>
  <c r="F1540" i="3"/>
  <c r="H1536" i="3"/>
  <c r="J1536" i="3" s="1"/>
  <c r="G1536" i="3"/>
  <c r="F1536" i="3"/>
  <c r="H1535" i="3"/>
  <c r="J1535" i="3" s="1"/>
  <c r="G1535" i="3"/>
  <c r="F1535" i="3"/>
  <c r="H1534" i="3"/>
  <c r="J1534" i="3" s="1"/>
  <c r="G1534" i="3"/>
  <c r="F1534" i="3"/>
  <c r="H1533" i="3"/>
  <c r="J1533" i="3" s="1"/>
  <c r="G1533" i="3"/>
  <c r="F1533" i="3"/>
  <c r="H1532" i="3"/>
  <c r="J1532" i="3" s="1"/>
  <c r="G1532" i="3"/>
  <c r="F1532" i="3"/>
  <c r="H1531" i="3"/>
  <c r="J1531" i="3" s="1"/>
  <c r="G1531" i="3"/>
  <c r="F1531" i="3"/>
  <c r="E1531" i="3"/>
  <c r="D1531" i="3"/>
  <c r="H1530" i="3"/>
  <c r="J1530" i="3" s="1"/>
  <c r="G1530" i="3"/>
  <c r="F1530" i="3"/>
  <c r="E1530" i="3"/>
  <c r="D1530" i="3"/>
  <c r="H1529" i="3"/>
  <c r="J1529" i="3" s="1"/>
  <c r="G1529" i="3"/>
  <c r="F1529" i="3"/>
  <c r="E1529" i="3"/>
  <c r="D1529" i="3"/>
  <c r="H1528" i="3"/>
  <c r="J1528" i="3" s="1"/>
  <c r="G1528" i="3"/>
  <c r="F1528" i="3"/>
  <c r="E1528" i="3"/>
  <c r="D1528" i="3"/>
  <c r="H1527" i="3"/>
  <c r="J1527" i="3" s="1"/>
  <c r="G1527" i="3"/>
  <c r="F1527" i="3"/>
  <c r="E1527" i="3"/>
  <c r="D1527" i="3"/>
  <c r="H1526" i="3"/>
  <c r="J1526" i="3" s="1"/>
  <c r="G1526" i="3"/>
  <c r="F1526" i="3"/>
  <c r="E1526" i="3"/>
  <c r="D1526" i="3"/>
  <c r="H1525" i="3"/>
  <c r="J1525" i="3" s="1"/>
  <c r="G1525" i="3"/>
  <c r="F1525" i="3"/>
  <c r="H1521" i="3"/>
  <c r="J1521" i="3" s="1"/>
  <c r="G1521" i="3"/>
  <c r="F1521" i="3"/>
  <c r="H1520" i="3"/>
  <c r="J1520" i="3" s="1"/>
  <c r="G1520" i="3"/>
  <c r="F1520" i="3"/>
  <c r="H1519" i="3"/>
  <c r="J1519" i="3" s="1"/>
  <c r="G1519" i="3"/>
  <c r="F1519" i="3"/>
  <c r="H1518" i="3"/>
  <c r="J1518" i="3" s="1"/>
  <c r="G1518" i="3"/>
  <c r="F1518" i="3"/>
  <c r="H1517" i="3"/>
  <c r="J1517" i="3" s="1"/>
  <c r="G1517" i="3"/>
  <c r="F1517" i="3"/>
  <c r="H1516" i="3"/>
  <c r="J1516" i="3" s="1"/>
  <c r="G1516" i="3"/>
  <c r="F1516" i="3"/>
  <c r="H1515" i="3"/>
  <c r="J1515" i="3" s="1"/>
  <c r="G1515" i="3"/>
  <c r="F1515" i="3"/>
  <c r="E1515" i="3"/>
  <c r="D1515" i="3"/>
  <c r="J1514" i="3"/>
  <c r="H1514" i="3"/>
  <c r="G1514" i="3"/>
  <c r="F1514" i="3"/>
  <c r="E1514" i="3"/>
  <c r="D1514" i="3"/>
  <c r="H1513" i="3"/>
  <c r="J1513" i="3" s="1"/>
  <c r="G1513" i="3"/>
  <c r="F1513" i="3"/>
  <c r="E1513" i="3"/>
  <c r="D1513" i="3"/>
  <c r="J1512" i="3"/>
  <c r="H1512" i="3"/>
  <c r="G1512" i="3"/>
  <c r="F1512" i="3"/>
  <c r="E1512" i="3"/>
  <c r="D1512" i="3"/>
  <c r="H1511" i="3"/>
  <c r="J1511" i="3" s="1"/>
  <c r="G1511" i="3"/>
  <c r="F1511" i="3"/>
  <c r="E1511" i="3"/>
  <c r="D1511" i="3"/>
  <c r="J1510" i="3"/>
  <c r="H1510" i="3"/>
  <c r="G1510" i="3"/>
  <c r="F1510" i="3"/>
  <c r="H1506" i="3"/>
  <c r="J1506" i="3" s="1"/>
  <c r="G1506" i="3"/>
  <c r="F1506" i="3"/>
  <c r="H1505" i="3"/>
  <c r="J1505" i="3" s="1"/>
  <c r="G1505" i="3"/>
  <c r="F1505" i="3"/>
  <c r="H1504" i="3"/>
  <c r="J1504" i="3" s="1"/>
  <c r="G1504" i="3"/>
  <c r="F1504" i="3"/>
  <c r="H1503" i="3"/>
  <c r="J1503" i="3" s="1"/>
  <c r="G1503" i="3"/>
  <c r="F1503" i="3"/>
  <c r="H1502" i="3"/>
  <c r="J1502" i="3" s="1"/>
  <c r="G1502" i="3"/>
  <c r="F1502" i="3"/>
  <c r="H1501" i="3"/>
  <c r="J1501" i="3" s="1"/>
  <c r="G1501" i="3"/>
  <c r="F1501" i="3"/>
  <c r="E1501" i="3"/>
  <c r="D1501" i="3"/>
  <c r="H1500" i="3"/>
  <c r="J1500" i="3" s="1"/>
  <c r="G1500" i="3"/>
  <c r="F1500" i="3"/>
  <c r="E1500" i="3"/>
  <c r="D1500" i="3"/>
  <c r="H1499" i="3"/>
  <c r="J1499" i="3" s="1"/>
  <c r="G1499" i="3"/>
  <c r="F1499" i="3"/>
  <c r="E1499" i="3"/>
  <c r="D1499" i="3"/>
  <c r="H1498" i="3"/>
  <c r="J1498" i="3" s="1"/>
  <c r="G1498" i="3"/>
  <c r="F1498" i="3"/>
  <c r="E1498" i="3"/>
  <c r="D1498" i="3"/>
  <c r="H1497" i="3"/>
  <c r="J1497" i="3" s="1"/>
  <c r="G1497" i="3"/>
  <c r="F1497" i="3"/>
  <c r="E1497" i="3"/>
  <c r="D1497" i="3"/>
  <c r="H1496" i="3"/>
  <c r="J1496" i="3" s="1"/>
  <c r="G1496" i="3"/>
  <c r="F1496" i="3"/>
  <c r="E1496" i="3"/>
  <c r="D1496" i="3"/>
  <c r="H1495" i="3"/>
  <c r="J1495" i="3" s="1"/>
  <c r="G1495" i="3"/>
  <c r="F1495" i="3"/>
  <c r="H1491" i="3"/>
  <c r="J1491" i="3" s="1"/>
  <c r="G1491" i="3"/>
  <c r="F1491" i="3"/>
  <c r="H1490" i="3"/>
  <c r="J1490" i="3" s="1"/>
  <c r="G1490" i="3"/>
  <c r="F1490" i="3"/>
  <c r="H1489" i="3"/>
  <c r="J1489" i="3" s="1"/>
  <c r="G1489" i="3"/>
  <c r="F1489" i="3"/>
  <c r="H1488" i="3"/>
  <c r="J1488" i="3" s="1"/>
  <c r="G1488" i="3"/>
  <c r="F1488" i="3"/>
  <c r="H1487" i="3"/>
  <c r="J1487" i="3" s="1"/>
  <c r="G1487" i="3"/>
  <c r="F1487" i="3"/>
  <c r="H1486" i="3"/>
  <c r="J1486" i="3" s="1"/>
  <c r="G1486" i="3"/>
  <c r="F1486" i="3"/>
  <c r="H1485" i="3"/>
  <c r="J1485" i="3" s="1"/>
  <c r="G1485" i="3"/>
  <c r="F1485" i="3"/>
  <c r="E1485" i="3"/>
  <c r="D1485" i="3"/>
  <c r="H1484" i="3"/>
  <c r="J1484" i="3" s="1"/>
  <c r="G1484" i="3"/>
  <c r="F1484" i="3"/>
  <c r="E1484" i="3"/>
  <c r="D1484" i="3"/>
  <c r="H1483" i="3"/>
  <c r="J1483" i="3" s="1"/>
  <c r="G1483" i="3"/>
  <c r="F1483" i="3"/>
  <c r="E1483" i="3"/>
  <c r="D1483" i="3"/>
  <c r="H1482" i="3"/>
  <c r="J1482" i="3" s="1"/>
  <c r="G1482" i="3"/>
  <c r="F1482" i="3"/>
  <c r="E1482" i="3"/>
  <c r="D1482" i="3"/>
  <c r="H1481" i="3"/>
  <c r="J1481" i="3" s="1"/>
  <c r="G1481" i="3"/>
  <c r="F1481" i="3"/>
  <c r="E1481" i="3"/>
  <c r="D1481" i="3"/>
  <c r="H1480" i="3"/>
  <c r="J1480" i="3" s="1"/>
  <c r="G1480" i="3"/>
  <c r="F1480" i="3"/>
  <c r="H1476" i="3"/>
  <c r="J1476" i="3" s="1"/>
  <c r="G1476" i="3"/>
  <c r="F1476" i="3"/>
  <c r="H1475" i="3"/>
  <c r="J1475" i="3" s="1"/>
  <c r="G1475" i="3"/>
  <c r="F1475" i="3"/>
  <c r="H1474" i="3"/>
  <c r="J1474" i="3" s="1"/>
  <c r="G1474" i="3"/>
  <c r="F1474" i="3"/>
  <c r="H1473" i="3"/>
  <c r="J1473" i="3" s="1"/>
  <c r="G1473" i="3"/>
  <c r="F1473" i="3"/>
  <c r="H1472" i="3"/>
  <c r="J1472" i="3" s="1"/>
  <c r="G1472" i="3"/>
  <c r="F1472" i="3"/>
  <c r="H1471" i="3"/>
  <c r="J1471" i="3" s="1"/>
  <c r="G1471" i="3"/>
  <c r="F1471" i="3"/>
  <c r="E1471" i="3"/>
  <c r="D1471" i="3"/>
  <c r="H1470" i="3"/>
  <c r="J1470" i="3" s="1"/>
  <c r="G1470" i="3"/>
  <c r="F1470" i="3"/>
  <c r="E1470" i="3"/>
  <c r="D1470" i="3"/>
  <c r="I1469" i="3"/>
  <c r="H1469" i="3"/>
  <c r="J1469" i="3" s="1"/>
  <c r="G1469" i="3"/>
  <c r="F1469" i="3"/>
  <c r="E1469" i="3"/>
  <c r="D1469" i="3"/>
  <c r="H1468" i="3"/>
  <c r="J1468" i="3" s="1"/>
  <c r="G1468" i="3"/>
  <c r="F1468" i="3"/>
  <c r="E1468" i="3"/>
  <c r="D1468" i="3"/>
  <c r="H1467" i="3"/>
  <c r="J1467" i="3" s="1"/>
  <c r="G1467" i="3"/>
  <c r="F1467" i="3"/>
  <c r="E1467" i="3"/>
  <c r="D1467" i="3"/>
  <c r="H1466" i="3"/>
  <c r="J1466" i="3" s="1"/>
  <c r="G1466" i="3"/>
  <c r="F1466" i="3"/>
  <c r="E1466" i="3"/>
  <c r="D1466" i="3"/>
  <c r="H1465" i="3"/>
  <c r="J1465" i="3" s="1"/>
  <c r="G1465" i="3"/>
  <c r="F1465" i="3"/>
  <c r="H1461" i="3"/>
  <c r="J1461" i="3" s="1"/>
  <c r="G1461" i="3"/>
  <c r="F1461" i="3"/>
  <c r="H1460" i="3"/>
  <c r="J1460" i="3" s="1"/>
  <c r="G1460" i="3"/>
  <c r="F1460" i="3"/>
  <c r="H1459" i="3"/>
  <c r="J1459" i="3" s="1"/>
  <c r="G1459" i="3"/>
  <c r="F1459" i="3"/>
  <c r="H1458" i="3"/>
  <c r="J1458" i="3" s="1"/>
  <c r="G1458" i="3"/>
  <c r="F1458" i="3"/>
  <c r="H1457" i="3"/>
  <c r="J1457" i="3" s="1"/>
  <c r="G1457" i="3"/>
  <c r="F1457" i="3"/>
  <c r="H1456" i="3"/>
  <c r="J1456" i="3" s="1"/>
  <c r="G1456" i="3"/>
  <c r="F1456" i="3"/>
  <c r="H1455" i="3"/>
  <c r="J1455" i="3" s="1"/>
  <c r="G1455" i="3"/>
  <c r="F1455" i="3"/>
  <c r="E1455" i="3"/>
  <c r="D1455" i="3"/>
  <c r="I1454" i="3"/>
  <c r="H1454" i="3"/>
  <c r="J1454" i="3" s="1"/>
  <c r="G1454" i="3"/>
  <c r="F1454" i="3"/>
  <c r="E1454" i="3"/>
  <c r="D1454" i="3"/>
  <c r="H1453" i="3"/>
  <c r="J1453" i="3" s="1"/>
  <c r="G1453" i="3"/>
  <c r="F1453" i="3"/>
  <c r="E1453" i="3"/>
  <c r="D1453" i="3"/>
  <c r="H1452" i="3"/>
  <c r="J1452" i="3" s="1"/>
  <c r="G1452" i="3"/>
  <c r="F1452" i="3"/>
  <c r="E1452" i="3"/>
  <c r="D1452" i="3"/>
  <c r="H1451" i="3"/>
  <c r="J1451" i="3" s="1"/>
  <c r="G1451" i="3"/>
  <c r="F1451" i="3"/>
  <c r="E1451" i="3"/>
  <c r="D1451" i="3"/>
  <c r="H1450" i="3"/>
  <c r="J1450" i="3" s="1"/>
  <c r="G1450" i="3"/>
  <c r="F1450" i="3"/>
  <c r="H1446" i="3"/>
  <c r="J1446" i="3" s="1"/>
  <c r="G1446" i="3"/>
  <c r="F1446" i="3"/>
  <c r="H1445" i="3"/>
  <c r="J1445" i="3" s="1"/>
  <c r="G1445" i="3"/>
  <c r="F1445" i="3"/>
  <c r="H1444" i="3"/>
  <c r="J1444" i="3" s="1"/>
  <c r="G1444" i="3"/>
  <c r="F1444" i="3"/>
  <c r="H1443" i="3"/>
  <c r="J1443" i="3" s="1"/>
  <c r="G1443" i="3"/>
  <c r="F1443" i="3"/>
  <c r="H1442" i="3"/>
  <c r="J1442" i="3" s="1"/>
  <c r="G1442" i="3"/>
  <c r="F1442" i="3"/>
  <c r="H1441" i="3"/>
  <c r="J1441" i="3" s="1"/>
  <c r="G1441" i="3"/>
  <c r="F1441" i="3"/>
  <c r="H1440" i="3"/>
  <c r="J1440" i="3" s="1"/>
  <c r="G1440" i="3"/>
  <c r="F1440" i="3"/>
  <c r="E1440" i="3"/>
  <c r="D1440" i="3"/>
  <c r="H1439" i="3"/>
  <c r="J1439" i="3" s="1"/>
  <c r="G1439" i="3"/>
  <c r="F1439" i="3"/>
  <c r="E1439" i="3"/>
  <c r="D1439" i="3"/>
  <c r="I1438" i="3"/>
  <c r="H1438" i="3"/>
  <c r="J1438" i="3" s="1"/>
  <c r="G1438" i="3"/>
  <c r="F1438" i="3"/>
  <c r="E1438" i="3"/>
  <c r="D1438" i="3"/>
  <c r="H1437" i="3"/>
  <c r="J1437" i="3" s="1"/>
  <c r="G1437" i="3"/>
  <c r="F1437" i="3"/>
  <c r="E1437" i="3"/>
  <c r="D1437" i="3"/>
  <c r="H1436" i="3"/>
  <c r="J1436" i="3" s="1"/>
  <c r="G1436" i="3"/>
  <c r="F1436" i="3"/>
  <c r="H1432" i="3"/>
  <c r="J1432" i="3" s="1"/>
  <c r="G1432" i="3"/>
  <c r="F1432" i="3"/>
  <c r="H1431" i="3"/>
  <c r="J1431" i="3" s="1"/>
  <c r="G1431" i="3"/>
  <c r="F1431" i="3"/>
  <c r="H1430" i="3"/>
  <c r="J1430" i="3" s="1"/>
  <c r="G1430" i="3"/>
  <c r="F1430" i="3"/>
  <c r="H1429" i="3"/>
  <c r="J1429" i="3" s="1"/>
  <c r="G1429" i="3"/>
  <c r="F1429" i="3"/>
  <c r="H1428" i="3"/>
  <c r="J1428" i="3" s="1"/>
  <c r="G1428" i="3"/>
  <c r="F1428" i="3"/>
  <c r="H1427" i="3"/>
  <c r="J1427" i="3" s="1"/>
  <c r="G1427" i="3"/>
  <c r="F1427" i="3"/>
  <c r="H1426" i="3"/>
  <c r="J1426" i="3" s="1"/>
  <c r="G1426" i="3"/>
  <c r="F1426" i="3"/>
  <c r="H1425" i="3"/>
  <c r="J1425" i="3" s="1"/>
  <c r="G1425" i="3"/>
  <c r="F1425" i="3"/>
  <c r="H1424" i="3"/>
  <c r="J1424" i="3" s="1"/>
  <c r="G1424" i="3"/>
  <c r="F1424" i="3"/>
  <c r="H1423" i="3"/>
  <c r="J1423" i="3" s="1"/>
  <c r="G1423" i="3"/>
  <c r="F1423" i="3"/>
  <c r="E1423" i="3"/>
  <c r="D1423" i="3"/>
  <c r="H1422" i="3"/>
  <c r="J1422" i="3" s="1"/>
  <c r="G1422" i="3"/>
  <c r="F1422" i="3"/>
  <c r="E1422" i="3"/>
  <c r="D1422" i="3"/>
  <c r="H1421" i="3"/>
  <c r="G1421" i="3"/>
  <c r="F1421" i="3"/>
  <c r="E1421" i="3"/>
  <c r="D1421" i="3"/>
  <c r="H1420" i="3"/>
  <c r="J1420" i="3" s="1"/>
  <c r="G1420" i="3"/>
  <c r="F1420" i="3"/>
  <c r="E1420" i="3"/>
  <c r="D1420" i="3"/>
  <c r="H1419" i="3"/>
  <c r="J1419" i="3" s="1"/>
  <c r="G1419" i="3"/>
  <c r="F1419" i="3"/>
  <c r="E1419" i="3"/>
  <c r="D1419" i="3"/>
  <c r="I1418" i="3"/>
  <c r="I1421" i="3" s="1"/>
  <c r="H1418" i="3"/>
  <c r="J1418" i="3" s="1"/>
  <c r="G1418" i="3"/>
  <c r="F1418" i="3"/>
  <c r="E1418" i="3"/>
  <c r="D1418" i="3"/>
  <c r="H1417" i="3"/>
  <c r="G1417" i="3"/>
  <c r="F1417" i="3"/>
  <c r="E1417" i="3"/>
  <c r="D1417" i="3"/>
  <c r="I1416" i="3"/>
  <c r="H1416" i="3"/>
  <c r="J1416" i="3" s="1"/>
  <c r="G1416" i="3"/>
  <c r="F1416" i="3"/>
  <c r="E1416" i="3"/>
  <c r="D1416" i="3"/>
  <c r="H1415" i="3"/>
  <c r="J1415" i="3" s="1"/>
  <c r="G1415" i="3"/>
  <c r="F1415" i="3"/>
  <c r="H1411" i="3"/>
  <c r="J1411" i="3" s="1"/>
  <c r="G1411" i="3"/>
  <c r="F1411" i="3"/>
  <c r="H1410" i="3"/>
  <c r="J1410" i="3" s="1"/>
  <c r="G1410" i="3"/>
  <c r="F1410" i="3"/>
  <c r="H1409" i="3"/>
  <c r="J1409" i="3" s="1"/>
  <c r="G1409" i="3"/>
  <c r="F1409" i="3"/>
  <c r="H1408" i="3"/>
  <c r="J1408" i="3" s="1"/>
  <c r="G1408" i="3"/>
  <c r="F1408" i="3"/>
  <c r="H1407" i="3"/>
  <c r="J1407" i="3" s="1"/>
  <c r="G1407" i="3"/>
  <c r="F1407" i="3"/>
  <c r="H1406" i="3"/>
  <c r="J1406" i="3" s="1"/>
  <c r="G1406" i="3"/>
  <c r="F1406" i="3"/>
  <c r="H1405" i="3"/>
  <c r="J1405" i="3" s="1"/>
  <c r="G1405" i="3"/>
  <c r="F1405" i="3"/>
  <c r="H1404" i="3"/>
  <c r="J1404" i="3" s="1"/>
  <c r="G1404" i="3"/>
  <c r="F1404" i="3"/>
  <c r="E1404" i="3"/>
  <c r="D1404" i="3"/>
  <c r="H1403" i="3"/>
  <c r="J1403" i="3" s="1"/>
  <c r="G1403" i="3"/>
  <c r="F1403" i="3"/>
  <c r="E1403" i="3"/>
  <c r="D1403" i="3"/>
  <c r="H1402" i="3"/>
  <c r="J1402" i="3" s="1"/>
  <c r="G1402" i="3"/>
  <c r="F1402" i="3"/>
  <c r="E1402" i="3"/>
  <c r="D1402" i="3"/>
  <c r="H1401" i="3"/>
  <c r="J1401" i="3" s="1"/>
  <c r="G1401" i="3"/>
  <c r="F1401" i="3"/>
  <c r="H1397" i="3"/>
  <c r="J1397" i="3" s="1"/>
  <c r="G1397" i="3"/>
  <c r="F1397" i="3"/>
  <c r="H1396" i="3"/>
  <c r="J1396" i="3" s="1"/>
  <c r="G1396" i="3"/>
  <c r="F1396" i="3"/>
  <c r="H1395" i="3"/>
  <c r="J1395" i="3" s="1"/>
  <c r="G1395" i="3"/>
  <c r="F1395" i="3"/>
  <c r="H1394" i="3"/>
  <c r="J1394" i="3" s="1"/>
  <c r="G1394" i="3"/>
  <c r="F1394" i="3"/>
  <c r="H1393" i="3"/>
  <c r="J1393" i="3" s="1"/>
  <c r="G1393" i="3"/>
  <c r="F1393" i="3"/>
  <c r="H1392" i="3"/>
  <c r="J1392" i="3" s="1"/>
  <c r="G1392" i="3"/>
  <c r="F1392" i="3"/>
  <c r="H1391" i="3"/>
  <c r="J1391" i="3" s="1"/>
  <c r="G1391" i="3"/>
  <c r="F1391" i="3"/>
  <c r="H1390" i="3"/>
  <c r="J1390" i="3" s="1"/>
  <c r="G1390" i="3"/>
  <c r="F1390" i="3"/>
  <c r="H1389" i="3"/>
  <c r="J1389" i="3" s="1"/>
  <c r="G1389" i="3"/>
  <c r="F1389" i="3"/>
  <c r="H1388" i="3"/>
  <c r="J1388" i="3" s="1"/>
  <c r="G1388" i="3"/>
  <c r="F1388" i="3"/>
  <c r="E1388" i="3"/>
  <c r="D1388" i="3"/>
  <c r="J1387" i="3"/>
  <c r="J1385" i="3" s="1"/>
  <c r="H1387" i="3"/>
  <c r="G1387" i="3"/>
  <c r="F1387" i="3"/>
  <c r="H1383" i="3"/>
  <c r="J1383" i="3" s="1"/>
  <c r="G1383" i="3"/>
  <c r="F1383" i="3"/>
  <c r="H1382" i="3"/>
  <c r="J1382" i="3" s="1"/>
  <c r="G1382" i="3"/>
  <c r="F1382" i="3"/>
  <c r="H1381" i="3"/>
  <c r="J1381" i="3" s="1"/>
  <c r="G1381" i="3"/>
  <c r="F1381" i="3"/>
  <c r="H1380" i="3"/>
  <c r="J1380" i="3" s="1"/>
  <c r="G1380" i="3"/>
  <c r="F1380" i="3"/>
  <c r="E1380" i="3"/>
  <c r="D1380" i="3"/>
  <c r="H1379" i="3"/>
  <c r="J1379" i="3" s="1"/>
  <c r="G1379" i="3"/>
  <c r="F1379" i="3"/>
  <c r="E1379" i="3"/>
  <c r="D1379" i="3"/>
  <c r="H1378" i="3"/>
  <c r="J1378" i="3" s="1"/>
  <c r="G1378" i="3"/>
  <c r="F1378" i="3"/>
  <c r="E1378" i="3"/>
  <c r="D1378" i="3"/>
  <c r="I1377" i="3"/>
  <c r="H1377" i="3"/>
  <c r="J1377" i="3" s="1"/>
  <c r="G1377" i="3"/>
  <c r="F1377" i="3"/>
  <c r="E1377" i="3"/>
  <c r="D1377" i="3"/>
  <c r="I1376" i="3"/>
  <c r="H1376" i="3"/>
  <c r="J1376" i="3" s="1"/>
  <c r="G1376" i="3"/>
  <c r="F1376" i="3"/>
  <c r="E1376" i="3"/>
  <c r="D1376" i="3"/>
  <c r="I1375" i="3"/>
  <c r="H1375" i="3"/>
  <c r="J1375" i="3" s="1"/>
  <c r="G1375" i="3"/>
  <c r="F1375" i="3"/>
  <c r="E1375" i="3"/>
  <c r="D1375" i="3"/>
  <c r="I1374" i="3"/>
  <c r="H1374" i="3"/>
  <c r="J1374" i="3" s="1"/>
  <c r="G1374" i="3"/>
  <c r="F1374" i="3"/>
  <c r="E1374" i="3"/>
  <c r="D1374" i="3"/>
  <c r="H1373" i="3"/>
  <c r="J1373" i="3" s="1"/>
  <c r="G1373" i="3"/>
  <c r="F1373" i="3"/>
  <c r="H1369" i="3"/>
  <c r="J1369" i="3" s="1"/>
  <c r="G1369" i="3"/>
  <c r="F1369" i="3"/>
  <c r="J1368" i="3"/>
  <c r="H1368" i="3"/>
  <c r="G1368" i="3"/>
  <c r="F1368" i="3"/>
  <c r="H1367" i="3"/>
  <c r="J1367" i="3" s="1"/>
  <c r="G1367" i="3"/>
  <c r="F1367" i="3"/>
  <c r="H1366" i="3"/>
  <c r="J1366" i="3" s="1"/>
  <c r="G1366" i="3"/>
  <c r="F1366" i="3"/>
  <c r="J1365" i="3"/>
  <c r="H1365" i="3"/>
  <c r="G1365" i="3"/>
  <c r="F1365" i="3"/>
  <c r="H1364" i="3"/>
  <c r="J1364" i="3" s="1"/>
  <c r="G1364" i="3"/>
  <c r="F1364" i="3"/>
  <c r="H1363" i="3"/>
  <c r="J1363" i="3" s="1"/>
  <c r="G1363" i="3"/>
  <c r="F1363" i="3"/>
  <c r="J1362" i="3"/>
  <c r="H1362" i="3"/>
  <c r="G1362" i="3"/>
  <c r="F1362" i="3"/>
  <c r="H1361" i="3"/>
  <c r="J1361" i="3" s="1"/>
  <c r="G1361" i="3"/>
  <c r="F1361" i="3"/>
  <c r="H1360" i="3"/>
  <c r="J1360" i="3" s="1"/>
  <c r="G1360" i="3"/>
  <c r="F1360" i="3"/>
  <c r="E1360" i="3"/>
  <c r="D1360" i="3"/>
  <c r="H1359" i="3"/>
  <c r="J1359" i="3" s="1"/>
  <c r="G1359" i="3"/>
  <c r="F1359" i="3"/>
  <c r="H1355" i="3"/>
  <c r="J1355" i="3" s="1"/>
  <c r="G1355" i="3"/>
  <c r="F1355" i="3"/>
  <c r="H1354" i="3"/>
  <c r="J1354" i="3" s="1"/>
  <c r="G1354" i="3"/>
  <c r="F1354" i="3"/>
  <c r="H1353" i="3"/>
  <c r="J1353" i="3" s="1"/>
  <c r="G1353" i="3"/>
  <c r="F1353" i="3"/>
  <c r="H1352" i="3"/>
  <c r="J1352" i="3" s="1"/>
  <c r="G1352" i="3"/>
  <c r="F1352" i="3"/>
  <c r="H1351" i="3"/>
  <c r="J1351" i="3" s="1"/>
  <c r="G1351" i="3"/>
  <c r="F1351" i="3"/>
  <c r="H1350" i="3"/>
  <c r="J1350" i="3" s="1"/>
  <c r="G1350" i="3"/>
  <c r="F1350" i="3"/>
  <c r="H1349" i="3"/>
  <c r="J1349" i="3" s="1"/>
  <c r="G1349" i="3"/>
  <c r="F1349" i="3"/>
  <c r="H1348" i="3"/>
  <c r="J1348" i="3" s="1"/>
  <c r="G1348" i="3"/>
  <c r="F1348" i="3"/>
  <c r="H1347" i="3"/>
  <c r="J1347" i="3" s="1"/>
  <c r="G1347" i="3"/>
  <c r="F1347" i="3"/>
  <c r="H1346" i="3"/>
  <c r="J1346" i="3" s="1"/>
  <c r="G1346" i="3"/>
  <c r="F1346" i="3"/>
  <c r="E1346" i="3"/>
  <c r="D1346" i="3"/>
  <c r="H1345" i="3"/>
  <c r="J1345" i="3" s="1"/>
  <c r="G1345" i="3"/>
  <c r="F1345" i="3"/>
  <c r="H1341" i="3"/>
  <c r="J1341" i="3" s="1"/>
  <c r="G1341" i="3"/>
  <c r="F1341" i="3"/>
  <c r="H1340" i="3"/>
  <c r="J1340" i="3" s="1"/>
  <c r="G1340" i="3"/>
  <c r="F1340" i="3"/>
  <c r="H1339" i="3"/>
  <c r="J1339" i="3" s="1"/>
  <c r="G1339" i="3"/>
  <c r="F1339" i="3"/>
  <c r="H1338" i="3"/>
  <c r="J1338" i="3" s="1"/>
  <c r="G1338" i="3"/>
  <c r="F1338" i="3"/>
  <c r="H1337" i="3"/>
  <c r="J1337" i="3" s="1"/>
  <c r="G1337" i="3"/>
  <c r="F1337" i="3"/>
  <c r="H1336" i="3"/>
  <c r="J1336" i="3" s="1"/>
  <c r="G1336" i="3"/>
  <c r="F1336" i="3"/>
  <c r="H1335" i="3"/>
  <c r="J1335" i="3" s="1"/>
  <c r="G1335" i="3"/>
  <c r="F1335" i="3"/>
  <c r="H1334" i="3"/>
  <c r="J1334" i="3" s="1"/>
  <c r="G1334" i="3"/>
  <c r="F1334" i="3"/>
  <c r="H1333" i="3"/>
  <c r="J1333" i="3" s="1"/>
  <c r="G1333" i="3"/>
  <c r="F1333" i="3"/>
  <c r="H1332" i="3"/>
  <c r="J1332" i="3" s="1"/>
  <c r="G1332" i="3"/>
  <c r="F1332" i="3"/>
  <c r="E1332" i="3"/>
  <c r="D1332" i="3"/>
  <c r="J1331" i="3"/>
  <c r="J1329" i="3" s="1"/>
  <c r="H1331" i="3"/>
  <c r="G1331" i="3"/>
  <c r="F1331" i="3"/>
  <c r="H1327" i="3"/>
  <c r="J1327" i="3" s="1"/>
  <c r="G1327" i="3"/>
  <c r="F1327" i="3"/>
  <c r="H1326" i="3"/>
  <c r="J1326" i="3" s="1"/>
  <c r="G1326" i="3"/>
  <c r="F1326" i="3"/>
  <c r="H1325" i="3"/>
  <c r="J1325" i="3" s="1"/>
  <c r="G1325" i="3"/>
  <c r="F1325" i="3"/>
  <c r="H1324" i="3"/>
  <c r="J1324" i="3" s="1"/>
  <c r="G1324" i="3"/>
  <c r="F1324" i="3"/>
  <c r="H1323" i="3"/>
  <c r="J1323" i="3" s="1"/>
  <c r="G1323" i="3"/>
  <c r="F1323" i="3"/>
  <c r="H1322" i="3"/>
  <c r="J1322" i="3" s="1"/>
  <c r="G1322" i="3"/>
  <c r="F1322" i="3"/>
  <c r="H1321" i="3"/>
  <c r="J1321" i="3" s="1"/>
  <c r="G1321" i="3"/>
  <c r="F1321" i="3"/>
  <c r="H1320" i="3"/>
  <c r="J1320" i="3" s="1"/>
  <c r="G1320" i="3"/>
  <c r="F1320" i="3"/>
  <c r="H1319" i="3"/>
  <c r="J1319" i="3" s="1"/>
  <c r="G1319" i="3"/>
  <c r="F1319" i="3"/>
  <c r="H1318" i="3"/>
  <c r="J1318" i="3" s="1"/>
  <c r="G1318" i="3"/>
  <c r="F1318" i="3"/>
  <c r="E1318" i="3"/>
  <c r="D1318" i="3"/>
  <c r="H1317" i="3"/>
  <c r="J1317" i="3" s="1"/>
  <c r="G1317" i="3"/>
  <c r="F1317" i="3"/>
  <c r="H1313" i="3"/>
  <c r="J1313" i="3" s="1"/>
  <c r="G1313" i="3"/>
  <c r="F1313" i="3"/>
  <c r="J1312" i="3"/>
  <c r="H1312" i="3"/>
  <c r="G1312" i="3"/>
  <c r="F1312" i="3"/>
  <c r="H1311" i="3"/>
  <c r="J1311" i="3" s="1"/>
  <c r="G1311" i="3"/>
  <c r="F1311" i="3"/>
  <c r="H1310" i="3"/>
  <c r="J1310" i="3" s="1"/>
  <c r="G1310" i="3"/>
  <c r="F1310" i="3"/>
  <c r="J1309" i="3"/>
  <c r="H1309" i="3"/>
  <c r="G1309" i="3"/>
  <c r="F1309" i="3"/>
  <c r="H1308" i="3"/>
  <c r="J1308" i="3" s="1"/>
  <c r="G1308" i="3"/>
  <c r="F1308" i="3"/>
  <c r="H1307" i="3"/>
  <c r="J1307" i="3" s="1"/>
  <c r="G1307" i="3"/>
  <c r="F1307" i="3"/>
  <c r="J1306" i="3"/>
  <c r="H1306" i="3"/>
  <c r="G1306" i="3"/>
  <c r="F1306" i="3"/>
  <c r="H1305" i="3"/>
  <c r="J1305" i="3" s="1"/>
  <c r="G1305" i="3"/>
  <c r="F1305" i="3"/>
  <c r="H1304" i="3"/>
  <c r="J1304" i="3" s="1"/>
  <c r="G1304" i="3"/>
  <c r="F1304" i="3"/>
  <c r="E1304" i="3"/>
  <c r="D1304" i="3"/>
  <c r="H1303" i="3"/>
  <c r="J1303" i="3" s="1"/>
  <c r="G1303" i="3"/>
  <c r="F1303" i="3"/>
  <c r="H1299" i="3"/>
  <c r="J1299" i="3" s="1"/>
  <c r="G1299" i="3"/>
  <c r="F1299" i="3"/>
  <c r="H1298" i="3"/>
  <c r="J1298" i="3" s="1"/>
  <c r="G1298" i="3"/>
  <c r="F1298" i="3"/>
  <c r="H1297" i="3"/>
  <c r="J1297" i="3" s="1"/>
  <c r="G1297" i="3"/>
  <c r="F1297" i="3"/>
  <c r="H1296" i="3"/>
  <c r="J1296" i="3" s="1"/>
  <c r="G1296" i="3"/>
  <c r="F1296" i="3"/>
  <c r="H1295" i="3"/>
  <c r="J1295" i="3" s="1"/>
  <c r="G1295" i="3"/>
  <c r="F1295" i="3"/>
  <c r="H1294" i="3"/>
  <c r="J1294" i="3" s="1"/>
  <c r="G1294" i="3"/>
  <c r="F1294" i="3"/>
  <c r="H1293" i="3"/>
  <c r="J1293" i="3" s="1"/>
  <c r="G1293" i="3"/>
  <c r="F1293" i="3"/>
  <c r="H1292" i="3"/>
  <c r="J1292" i="3" s="1"/>
  <c r="G1292" i="3"/>
  <c r="F1292" i="3"/>
  <c r="H1291" i="3"/>
  <c r="J1291" i="3" s="1"/>
  <c r="G1291" i="3"/>
  <c r="F1291" i="3"/>
  <c r="H1290" i="3"/>
  <c r="J1290" i="3" s="1"/>
  <c r="G1290" i="3"/>
  <c r="F1290" i="3"/>
  <c r="E1290" i="3"/>
  <c r="D1290" i="3"/>
  <c r="H1289" i="3"/>
  <c r="J1289" i="3" s="1"/>
  <c r="G1289" i="3"/>
  <c r="F1289" i="3"/>
  <c r="H1285" i="3"/>
  <c r="J1285" i="3" s="1"/>
  <c r="G1285" i="3"/>
  <c r="F1285" i="3"/>
  <c r="H1284" i="3"/>
  <c r="J1284" i="3" s="1"/>
  <c r="G1284" i="3"/>
  <c r="F1284" i="3"/>
  <c r="H1283" i="3"/>
  <c r="J1283" i="3" s="1"/>
  <c r="G1283" i="3"/>
  <c r="F1283" i="3"/>
  <c r="H1282" i="3"/>
  <c r="J1282" i="3" s="1"/>
  <c r="G1282" i="3"/>
  <c r="F1282" i="3"/>
  <c r="H1281" i="3"/>
  <c r="J1281" i="3" s="1"/>
  <c r="G1281" i="3"/>
  <c r="F1281" i="3"/>
  <c r="H1280" i="3"/>
  <c r="J1280" i="3" s="1"/>
  <c r="G1280" i="3"/>
  <c r="F1280" i="3"/>
  <c r="H1279" i="3"/>
  <c r="J1279" i="3" s="1"/>
  <c r="G1279" i="3"/>
  <c r="F1279" i="3"/>
  <c r="H1278" i="3"/>
  <c r="J1278" i="3" s="1"/>
  <c r="G1278" i="3"/>
  <c r="F1278" i="3"/>
  <c r="H1277" i="3"/>
  <c r="J1277" i="3" s="1"/>
  <c r="G1277" i="3"/>
  <c r="F1277" i="3"/>
  <c r="H1276" i="3"/>
  <c r="J1276" i="3" s="1"/>
  <c r="G1276" i="3"/>
  <c r="F1276" i="3"/>
  <c r="E1276" i="3"/>
  <c r="D1276" i="3"/>
  <c r="J1275" i="3"/>
  <c r="H1275" i="3"/>
  <c r="G1275" i="3"/>
  <c r="F1275" i="3"/>
  <c r="H1271" i="3"/>
  <c r="J1271" i="3" s="1"/>
  <c r="G1271" i="3"/>
  <c r="F1271" i="3"/>
  <c r="H1270" i="3"/>
  <c r="J1270" i="3" s="1"/>
  <c r="G1270" i="3"/>
  <c r="F1270" i="3"/>
  <c r="H1269" i="3"/>
  <c r="J1269" i="3" s="1"/>
  <c r="G1269" i="3"/>
  <c r="F1269" i="3"/>
  <c r="H1268" i="3"/>
  <c r="J1268" i="3" s="1"/>
  <c r="G1268" i="3"/>
  <c r="F1268" i="3"/>
  <c r="H1267" i="3"/>
  <c r="J1267" i="3" s="1"/>
  <c r="G1267" i="3"/>
  <c r="F1267" i="3"/>
  <c r="H1266" i="3"/>
  <c r="J1266" i="3" s="1"/>
  <c r="G1266" i="3"/>
  <c r="F1266" i="3"/>
  <c r="H1265" i="3"/>
  <c r="J1265" i="3" s="1"/>
  <c r="G1265" i="3"/>
  <c r="F1265" i="3"/>
  <c r="H1264" i="3"/>
  <c r="J1264" i="3" s="1"/>
  <c r="G1264" i="3"/>
  <c r="F1264" i="3"/>
  <c r="H1263" i="3"/>
  <c r="J1263" i="3" s="1"/>
  <c r="G1263" i="3"/>
  <c r="F1263" i="3"/>
  <c r="H1262" i="3"/>
  <c r="J1262" i="3" s="1"/>
  <c r="G1262" i="3"/>
  <c r="F1262" i="3"/>
  <c r="E1262" i="3"/>
  <c r="D1262" i="3"/>
  <c r="H1261" i="3"/>
  <c r="J1261" i="3" s="1"/>
  <c r="G1261" i="3"/>
  <c r="F1261" i="3"/>
  <c r="J1257" i="3"/>
  <c r="H1257" i="3"/>
  <c r="G1257" i="3"/>
  <c r="F1257" i="3"/>
  <c r="H1256" i="3"/>
  <c r="J1256" i="3" s="1"/>
  <c r="G1256" i="3"/>
  <c r="F1256" i="3"/>
  <c r="J1255" i="3"/>
  <c r="H1255" i="3"/>
  <c r="G1255" i="3"/>
  <c r="F1255" i="3"/>
  <c r="J1254" i="3"/>
  <c r="H1254" i="3"/>
  <c r="G1254" i="3"/>
  <c r="F1254" i="3"/>
  <c r="H1253" i="3"/>
  <c r="J1253" i="3" s="1"/>
  <c r="G1253" i="3"/>
  <c r="F1253" i="3"/>
  <c r="J1252" i="3"/>
  <c r="H1252" i="3"/>
  <c r="G1252" i="3"/>
  <c r="F1252" i="3"/>
  <c r="J1251" i="3"/>
  <c r="H1251" i="3"/>
  <c r="G1251" i="3"/>
  <c r="F1251" i="3"/>
  <c r="H1250" i="3"/>
  <c r="J1250" i="3" s="1"/>
  <c r="G1250" i="3"/>
  <c r="F1250" i="3"/>
  <c r="J1249" i="3"/>
  <c r="H1249" i="3"/>
  <c r="G1249" i="3"/>
  <c r="F1249" i="3"/>
  <c r="J1248" i="3"/>
  <c r="H1248" i="3"/>
  <c r="G1248" i="3"/>
  <c r="F1248" i="3"/>
  <c r="E1248" i="3"/>
  <c r="D1248" i="3"/>
  <c r="H1247" i="3"/>
  <c r="J1247" i="3" s="1"/>
  <c r="G1247" i="3"/>
  <c r="F1247" i="3"/>
  <c r="H1243" i="3"/>
  <c r="J1243" i="3" s="1"/>
  <c r="G1243" i="3"/>
  <c r="F1243" i="3"/>
  <c r="H1242" i="3"/>
  <c r="J1242" i="3" s="1"/>
  <c r="G1242" i="3"/>
  <c r="F1242" i="3"/>
  <c r="H1241" i="3"/>
  <c r="J1241" i="3" s="1"/>
  <c r="G1241" i="3"/>
  <c r="F1241" i="3"/>
  <c r="H1240" i="3"/>
  <c r="J1240" i="3" s="1"/>
  <c r="G1240" i="3"/>
  <c r="F1240" i="3"/>
  <c r="H1239" i="3"/>
  <c r="J1239" i="3" s="1"/>
  <c r="G1239" i="3"/>
  <c r="F1239" i="3"/>
  <c r="H1238" i="3"/>
  <c r="J1238" i="3" s="1"/>
  <c r="G1238" i="3"/>
  <c r="F1238" i="3"/>
  <c r="H1237" i="3"/>
  <c r="J1237" i="3" s="1"/>
  <c r="G1237" i="3"/>
  <c r="F1237" i="3"/>
  <c r="H1236" i="3"/>
  <c r="J1236" i="3" s="1"/>
  <c r="G1236" i="3"/>
  <c r="F1236" i="3"/>
  <c r="H1235" i="3"/>
  <c r="J1235" i="3" s="1"/>
  <c r="G1235" i="3"/>
  <c r="F1235" i="3"/>
  <c r="H1234" i="3"/>
  <c r="J1234" i="3" s="1"/>
  <c r="G1234" i="3"/>
  <c r="F1234" i="3"/>
  <c r="E1234" i="3"/>
  <c r="D1234" i="3"/>
  <c r="H1233" i="3"/>
  <c r="J1233" i="3" s="1"/>
  <c r="G1233" i="3"/>
  <c r="F1233" i="3"/>
  <c r="H1229" i="3"/>
  <c r="J1229" i="3" s="1"/>
  <c r="G1229" i="3"/>
  <c r="F1229" i="3"/>
  <c r="H1228" i="3"/>
  <c r="J1228" i="3" s="1"/>
  <c r="G1228" i="3"/>
  <c r="F1228" i="3"/>
  <c r="H1227" i="3"/>
  <c r="J1227" i="3" s="1"/>
  <c r="G1227" i="3"/>
  <c r="F1227" i="3"/>
  <c r="H1226" i="3"/>
  <c r="J1226" i="3" s="1"/>
  <c r="G1226" i="3"/>
  <c r="F1226" i="3"/>
  <c r="H1225" i="3"/>
  <c r="J1225" i="3" s="1"/>
  <c r="G1225" i="3"/>
  <c r="F1225" i="3"/>
  <c r="H1224" i="3"/>
  <c r="J1224" i="3" s="1"/>
  <c r="G1224" i="3"/>
  <c r="F1224" i="3"/>
  <c r="H1223" i="3"/>
  <c r="J1223" i="3" s="1"/>
  <c r="G1223" i="3"/>
  <c r="F1223" i="3"/>
  <c r="H1222" i="3"/>
  <c r="J1222" i="3" s="1"/>
  <c r="G1222" i="3"/>
  <c r="F1222" i="3"/>
  <c r="H1221" i="3"/>
  <c r="J1221" i="3" s="1"/>
  <c r="G1221" i="3"/>
  <c r="F1221" i="3"/>
  <c r="H1220" i="3"/>
  <c r="J1220" i="3" s="1"/>
  <c r="G1220" i="3"/>
  <c r="F1220" i="3"/>
  <c r="E1220" i="3"/>
  <c r="D1220" i="3"/>
  <c r="H1219" i="3"/>
  <c r="J1219" i="3" s="1"/>
  <c r="J1217" i="3" s="1"/>
  <c r="G1219" i="3"/>
  <c r="F1219" i="3"/>
  <c r="H1215" i="3"/>
  <c r="J1215" i="3" s="1"/>
  <c r="G1215" i="3"/>
  <c r="F1215" i="3"/>
  <c r="H1214" i="3"/>
  <c r="J1214" i="3" s="1"/>
  <c r="G1214" i="3"/>
  <c r="F1214" i="3"/>
  <c r="H1213" i="3"/>
  <c r="J1213" i="3" s="1"/>
  <c r="G1213" i="3"/>
  <c r="F1213" i="3"/>
  <c r="H1212" i="3"/>
  <c r="J1212" i="3" s="1"/>
  <c r="G1212" i="3"/>
  <c r="F1212" i="3"/>
  <c r="H1211" i="3"/>
  <c r="J1211" i="3" s="1"/>
  <c r="G1211" i="3"/>
  <c r="F1211" i="3"/>
  <c r="H1210" i="3"/>
  <c r="J1210" i="3" s="1"/>
  <c r="G1210" i="3"/>
  <c r="F1210" i="3"/>
  <c r="H1209" i="3"/>
  <c r="J1209" i="3" s="1"/>
  <c r="G1209" i="3"/>
  <c r="F1209" i="3"/>
  <c r="H1208" i="3"/>
  <c r="J1208" i="3" s="1"/>
  <c r="G1208" i="3"/>
  <c r="F1208" i="3"/>
  <c r="H1207" i="3"/>
  <c r="J1207" i="3" s="1"/>
  <c r="G1207" i="3"/>
  <c r="F1207" i="3"/>
  <c r="H1206" i="3"/>
  <c r="J1206" i="3" s="1"/>
  <c r="G1206" i="3"/>
  <c r="F1206" i="3"/>
  <c r="E1206" i="3"/>
  <c r="D1206" i="3"/>
  <c r="H1205" i="3"/>
  <c r="J1205" i="3" s="1"/>
  <c r="G1205" i="3"/>
  <c r="F1205" i="3"/>
  <c r="J1201" i="3"/>
  <c r="H1201" i="3"/>
  <c r="G1201" i="3"/>
  <c r="F1201" i="3"/>
  <c r="J1200" i="3"/>
  <c r="H1200" i="3"/>
  <c r="G1200" i="3"/>
  <c r="F1200" i="3"/>
  <c r="H1199" i="3"/>
  <c r="J1199" i="3" s="1"/>
  <c r="G1199" i="3"/>
  <c r="F1199" i="3"/>
  <c r="J1198" i="3"/>
  <c r="H1198" i="3"/>
  <c r="G1198" i="3"/>
  <c r="F1198" i="3"/>
  <c r="J1197" i="3"/>
  <c r="H1197" i="3"/>
  <c r="G1197" i="3"/>
  <c r="F1197" i="3"/>
  <c r="H1196" i="3"/>
  <c r="J1196" i="3" s="1"/>
  <c r="G1196" i="3"/>
  <c r="F1196" i="3"/>
  <c r="J1195" i="3"/>
  <c r="H1195" i="3"/>
  <c r="G1195" i="3"/>
  <c r="F1195" i="3"/>
  <c r="J1194" i="3"/>
  <c r="H1194" i="3"/>
  <c r="G1194" i="3"/>
  <c r="F1194" i="3"/>
  <c r="H1193" i="3"/>
  <c r="J1193" i="3" s="1"/>
  <c r="G1193" i="3"/>
  <c r="F1193" i="3"/>
  <c r="J1192" i="3"/>
  <c r="H1192" i="3"/>
  <c r="G1192" i="3"/>
  <c r="F1192" i="3"/>
  <c r="E1192" i="3"/>
  <c r="D1192" i="3"/>
  <c r="H1191" i="3"/>
  <c r="J1191" i="3" s="1"/>
  <c r="G1191" i="3"/>
  <c r="F1191" i="3"/>
  <c r="H1187" i="3"/>
  <c r="J1187" i="3" s="1"/>
  <c r="G1187" i="3"/>
  <c r="F1187" i="3"/>
  <c r="H1186" i="3"/>
  <c r="J1186" i="3" s="1"/>
  <c r="G1186" i="3"/>
  <c r="F1186" i="3"/>
  <c r="H1185" i="3"/>
  <c r="J1185" i="3" s="1"/>
  <c r="G1185" i="3"/>
  <c r="F1185" i="3"/>
  <c r="H1184" i="3"/>
  <c r="J1184" i="3" s="1"/>
  <c r="G1184" i="3"/>
  <c r="F1184" i="3"/>
  <c r="H1183" i="3"/>
  <c r="J1183" i="3" s="1"/>
  <c r="G1183" i="3"/>
  <c r="F1183" i="3"/>
  <c r="H1182" i="3"/>
  <c r="J1182" i="3" s="1"/>
  <c r="G1182" i="3"/>
  <c r="F1182" i="3"/>
  <c r="H1181" i="3"/>
  <c r="J1181" i="3" s="1"/>
  <c r="G1181" i="3"/>
  <c r="F1181" i="3"/>
  <c r="H1180" i="3"/>
  <c r="J1180" i="3" s="1"/>
  <c r="G1180" i="3"/>
  <c r="F1180" i="3"/>
  <c r="H1179" i="3"/>
  <c r="J1179" i="3" s="1"/>
  <c r="G1179" i="3"/>
  <c r="F1179" i="3"/>
  <c r="H1178" i="3"/>
  <c r="J1178" i="3" s="1"/>
  <c r="G1178" i="3"/>
  <c r="F1178" i="3"/>
  <c r="E1178" i="3"/>
  <c r="D1178" i="3"/>
  <c r="H1177" i="3"/>
  <c r="J1177" i="3" s="1"/>
  <c r="G1177" i="3"/>
  <c r="F1177" i="3"/>
  <c r="H1173" i="3"/>
  <c r="J1173" i="3" s="1"/>
  <c r="G1173" i="3"/>
  <c r="F1173" i="3"/>
  <c r="H1172" i="3"/>
  <c r="J1172" i="3" s="1"/>
  <c r="G1172" i="3"/>
  <c r="F1172" i="3"/>
  <c r="H1171" i="3"/>
  <c r="J1171" i="3" s="1"/>
  <c r="G1171" i="3"/>
  <c r="F1171" i="3"/>
  <c r="H1170" i="3"/>
  <c r="J1170" i="3" s="1"/>
  <c r="G1170" i="3"/>
  <c r="F1170" i="3"/>
  <c r="H1169" i="3"/>
  <c r="J1169" i="3" s="1"/>
  <c r="G1169" i="3"/>
  <c r="F1169" i="3"/>
  <c r="H1168" i="3"/>
  <c r="J1168" i="3" s="1"/>
  <c r="G1168" i="3"/>
  <c r="F1168" i="3"/>
  <c r="H1167" i="3"/>
  <c r="J1167" i="3" s="1"/>
  <c r="G1167" i="3"/>
  <c r="F1167" i="3"/>
  <c r="I1166" i="3"/>
  <c r="H1166" i="3"/>
  <c r="J1166" i="3" s="1"/>
  <c r="G1166" i="3"/>
  <c r="F1166" i="3"/>
  <c r="E1166" i="3"/>
  <c r="D1166" i="3"/>
  <c r="I1165" i="3"/>
  <c r="H1165" i="3"/>
  <c r="J1165" i="3" s="1"/>
  <c r="G1165" i="3"/>
  <c r="F1165" i="3"/>
  <c r="E1165" i="3"/>
  <c r="D1165" i="3"/>
  <c r="H1164" i="3"/>
  <c r="J1164" i="3" s="1"/>
  <c r="G1164" i="3"/>
  <c r="F1164" i="3"/>
  <c r="E1164" i="3"/>
  <c r="D1164" i="3"/>
  <c r="H1163" i="3"/>
  <c r="J1163" i="3" s="1"/>
  <c r="G1163" i="3"/>
  <c r="F1163" i="3"/>
  <c r="E1163" i="3"/>
  <c r="D1163" i="3"/>
  <c r="H1162" i="3"/>
  <c r="J1162" i="3" s="1"/>
  <c r="G1162" i="3"/>
  <c r="F1162" i="3"/>
  <c r="E1162" i="3"/>
  <c r="D1162" i="3"/>
  <c r="H1161" i="3"/>
  <c r="J1161" i="3" s="1"/>
  <c r="G1161" i="3"/>
  <c r="F1161" i="3"/>
  <c r="H1157" i="3"/>
  <c r="J1157" i="3" s="1"/>
  <c r="G1157" i="3"/>
  <c r="F1157" i="3"/>
  <c r="H1156" i="3"/>
  <c r="J1156" i="3" s="1"/>
  <c r="G1156" i="3"/>
  <c r="F1156" i="3"/>
  <c r="H1155" i="3"/>
  <c r="J1155" i="3" s="1"/>
  <c r="G1155" i="3"/>
  <c r="F1155" i="3"/>
  <c r="H1154" i="3"/>
  <c r="J1154" i="3" s="1"/>
  <c r="G1154" i="3"/>
  <c r="F1154" i="3"/>
  <c r="H1153" i="3"/>
  <c r="J1153" i="3" s="1"/>
  <c r="G1153" i="3"/>
  <c r="F1153" i="3"/>
  <c r="H1152" i="3"/>
  <c r="J1152" i="3" s="1"/>
  <c r="G1152" i="3"/>
  <c r="F1152" i="3"/>
  <c r="H1151" i="3"/>
  <c r="J1151" i="3" s="1"/>
  <c r="G1151" i="3"/>
  <c r="F1151" i="3"/>
  <c r="H1150" i="3"/>
  <c r="J1150" i="3" s="1"/>
  <c r="G1150" i="3"/>
  <c r="F1150" i="3"/>
  <c r="H1149" i="3"/>
  <c r="J1149" i="3" s="1"/>
  <c r="G1149" i="3"/>
  <c r="F1149" i="3"/>
  <c r="H1148" i="3"/>
  <c r="J1148" i="3" s="1"/>
  <c r="G1148" i="3"/>
  <c r="F1148" i="3"/>
  <c r="E1148" i="3"/>
  <c r="D1148" i="3"/>
  <c r="H1147" i="3"/>
  <c r="J1147" i="3" s="1"/>
  <c r="G1147" i="3"/>
  <c r="F1147" i="3"/>
  <c r="H1143" i="3"/>
  <c r="J1143" i="3" s="1"/>
  <c r="G1143" i="3"/>
  <c r="F1143" i="3"/>
  <c r="H1142" i="3"/>
  <c r="J1142" i="3" s="1"/>
  <c r="G1142" i="3"/>
  <c r="F1142" i="3"/>
  <c r="H1141" i="3"/>
  <c r="J1141" i="3" s="1"/>
  <c r="G1141" i="3"/>
  <c r="F1141" i="3"/>
  <c r="H1140" i="3"/>
  <c r="J1140" i="3" s="1"/>
  <c r="G1140" i="3"/>
  <c r="F1140" i="3"/>
  <c r="H1139" i="3"/>
  <c r="J1139" i="3" s="1"/>
  <c r="G1139" i="3"/>
  <c r="F1139" i="3"/>
  <c r="H1138" i="3"/>
  <c r="J1138" i="3" s="1"/>
  <c r="G1138" i="3"/>
  <c r="F1138" i="3"/>
  <c r="H1137" i="3"/>
  <c r="J1137" i="3" s="1"/>
  <c r="G1137" i="3"/>
  <c r="F1137" i="3"/>
  <c r="H1136" i="3"/>
  <c r="J1136" i="3" s="1"/>
  <c r="G1136" i="3"/>
  <c r="F1136" i="3"/>
  <c r="H1135" i="3"/>
  <c r="J1135" i="3" s="1"/>
  <c r="G1135" i="3"/>
  <c r="F1135" i="3"/>
  <c r="H1134" i="3"/>
  <c r="J1134" i="3" s="1"/>
  <c r="G1134" i="3"/>
  <c r="F1134" i="3"/>
  <c r="E1134" i="3"/>
  <c r="D1134" i="3"/>
  <c r="H1133" i="3"/>
  <c r="J1133" i="3" s="1"/>
  <c r="G1133" i="3"/>
  <c r="F1133" i="3"/>
  <c r="H1129" i="3"/>
  <c r="J1129" i="3" s="1"/>
  <c r="G1129" i="3"/>
  <c r="F1129" i="3"/>
  <c r="H1128" i="3"/>
  <c r="J1128" i="3" s="1"/>
  <c r="G1128" i="3"/>
  <c r="F1128" i="3"/>
  <c r="H1127" i="3"/>
  <c r="J1127" i="3" s="1"/>
  <c r="G1127" i="3"/>
  <c r="F1127" i="3"/>
  <c r="H1126" i="3"/>
  <c r="J1126" i="3" s="1"/>
  <c r="G1126" i="3"/>
  <c r="F1126" i="3"/>
  <c r="H1125" i="3"/>
  <c r="J1125" i="3" s="1"/>
  <c r="G1125" i="3"/>
  <c r="F1125" i="3"/>
  <c r="H1124" i="3"/>
  <c r="J1124" i="3" s="1"/>
  <c r="G1124" i="3"/>
  <c r="F1124" i="3"/>
  <c r="H1123" i="3"/>
  <c r="J1123" i="3" s="1"/>
  <c r="G1123" i="3"/>
  <c r="F1123" i="3"/>
  <c r="H1122" i="3"/>
  <c r="J1122" i="3" s="1"/>
  <c r="G1122" i="3"/>
  <c r="F1122" i="3"/>
  <c r="H1121" i="3"/>
  <c r="J1121" i="3" s="1"/>
  <c r="G1121" i="3"/>
  <c r="F1121" i="3"/>
  <c r="H1120" i="3"/>
  <c r="J1120" i="3" s="1"/>
  <c r="G1120" i="3"/>
  <c r="F1120" i="3"/>
  <c r="E1120" i="3"/>
  <c r="D1120" i="3"/>
  <c r="H1119" i="3"/>
  <c r="J1119" i="3" s="1"/>
  <c r="G1119" i="3"/>
  <c r="F1119" i="3"/>
  <c r="J1115" i="3"/>
  <c r="H1115" i="3"/>
  <c r="G1115" i="3"/>
  <c r="F1115" i="3"/>
  <c r="J1114" i="3"/>
  <c r="H1114" i="3"/>
  <c r="G1114" i="3"/>
  <c r="F1114" i="3"/>
  <c r="J1113" i="3"/>
  <c r="H1113" i="3"/>
  <c r="G1113" i="3"/>
  <c r="F1113" i="3"/>
  <c r="J1112" i="3"/>
  <c r="H1112" i="3"/>
  <c r="G1112" i="3"/>
  <c r="F1112" i="3"/>
  <c r="J1111" i="3"/>
  <c r="H1111" i="3"/>
  <c r="G1111" i="3"/>
  <c r="F1111" i="3"/>
  <c r="J1110" i="3"/>
  <c r="H1110" i="3"/>
  <c r="G1110" i="3"/>
  <c r="F1110" i="3"/>
  <c r="J1109" i="3"/>
  <c r="H1109" i="3"/>
  <c r="G1109" i="3"/>
  <c r="F1109" i="3"/>
  <c r="J1108" i="3"/>
  <c r="H1108" i="3"/>
  <c r="G1108" i="3"/>
  <c r="F1108" i="3"/>
  <c r="J1107" i="3"/>
  <c r="H1107" i="3"/>
  <c r="G1107" i="3"/>
  <c r="F1107" i="3"/>
  <c r="J1106" i="3"/>
  <c r="H1106" i="3"/>
  <c r="G1106" i="3"/>
  <c r="F1106" i="3"/>
  <c r="E1106" i="3"/>
  <c r="D1106" i="3"/>
  <c r="H1105" i="3"/>
  <c r="J1105" i="3" s="1"/>
  <c r="J1103" i="3" s="1"/>
  <c r="G1105" i="3"/>
  <c r="F1105" i="3"/>
  <c r="H1101" i="3"/>
  <c r="J1101" i="3" s="1"/>
  <c r="G1101" i="3"/>
  <c r="F1101" i="3"/>
  <c r="H1100" i="3"/>
  <c r="J1100" i="3" s="1"/>
  <c r="G1100" i="3"/>
  <c r="F1100" i="3"/>
  <c r="H1099" i="3"/>
  <c r="J1099" i="3" s="1"/>
  <c r="G1099" i="3"/>
  <c r="F1099" i="3"/>
  <c r="H1098" i="3"/>
  <c r="J1098" i="3" s="1"/>
  <c r="G1098" i="3"/>
  <c r="F1098" i="3"/>
  <c r="H1097" i="3"/>
  <c r="J1097" i="3" s="1"/>
  <c r="G1097" i="3"/>
  <c r="F1097" i="3"/>
  <c r="H1096" i="3"/>
  <c r="J1096" i="3" s="1"/>
  <c r="G1096" i="3"/>
  <c r="F1096" i="3"/>
  <c r="H1095" i="3"/>
  <c r="J1095" i="3" s="1"/>
  <c r="G1095" i="3"/>
  <c r="F1095" i="3"/>
  <c r="H1094" i="3"/>
  <c r="J1094" i="3" s="1"/>
  <c r="G1094" i="3"/>
  <c r="F1094" i="3"/>
  <c r="H1093" i="3"/>
  <c r="J1093" i="3" s="1"/>
  <c r="G1093" i="3"/>
  <c r="F1093" i="3"/>
  <c r="H1092" i="3"/>
  <c r="J1092" i="3" s="1"/>
  <c r="G1092" i="3"/>
  <c r="F1092" i="3"/>
  <c r="E1092" i="3"/>
  <c r="D1092" i="3"/>
  <c r="H1091" i="3"/>
  <c r="J1091" i="3" s="1"/>
  <c r="G1091" i="3"/>
  <c r="F1091" i="3"/>
  <c r="H1087" i="3"/>
  <c r="J1087" i="3" s="1"/>
  <c r="G1087" i="3"/>
  <c r="F1087" i="3"/>
  <c r="J1086" i="3"/>
  <c r="H1086" i="3"/>
  <c r="G1086" i="3"/>
  <c r="F1086" i="3"/>
  <c r="J1085" i="3"/>
  <c r="H1085" i="3"/>
  <c r="G1085" i="3"/>
  <c r="F1085" i="3"/>
  <c r="H1084" i="3"/>
  <c r="J1084" i="3" s="1"/>
  <c r="G1084" i="3"/>
  <c r="F1084" i="3"/>
  <c r="J1083" i="3"/>
  <c r="H1083" i="3"/>
  <c r="G1083" i="3"/>
  <c r="F1083" i="3"/>
  <c r="J1082" i="3"/>
  <c r="H1082" i="3"/>
  <c r="G1082" i="3"/>
  <c r="F1082" i="3"/>
  <c r="H1081" i="3"/>
  <c r="J1081" i="3" s="1"/>
  <c r="G1081" i="3"/>
  <c r="F1081" i="3"/>
  <c r="J1080" i="3"/>
  <c r="H1080" i="3"/>
  <c r="G1080" i="3"/>
  <c r="F1080" i="3"/>
  <c r="J1079" i="3"/>
  <c r="H1079" i="3"/>
  <c r="G1079" i="3"/>
  <c r="F1079" i="3"/>
  <c r="E1079" i="3"/>
  <c r="D1079" i="3"/>
  <c r="H1078" i="3"/>
  <c r="J1078" i="3" s="1"/>
  <c r="G1078" i="3"/>
  <c r="F1078" i="3"/>
  <c r="E1078" i="3"/>
  <c r="D1078" i="3"/>
  <c r="J1077" i="3"/>
  <c r="H1077" i="3"/>
  <c r="G1077" i="3"/>
  <c r="F1077" i="3"/>
  <c r="H1073" i="3"/>
  <c r="J1073" i="3" s="1"/>
  <c r="G1073" i="3"/>
  <c r="F1073" i="3"/>
  <c r="H1072" i="3"/>
  <c r="J1072" i="3" s="1"/>
  <c r="G1072" i="3"/>
  <c r="F1072" i="3"/>
  <c r="H1071" i="3"/>
  <c r="J1071" i="3" s="1"/>
  <c r="G1071" i="3"/>
  <c r="F1071" i="3"/>
  <c r="H1070" i="3"/>
  <c r="J1070" i="3" s="1"/>
  <c r="G1070" i="3"/>
  <c r="F1070" i="3"/>
  <c r="H1069" i="3"/>
  <c r="J1069" i="3" s="1"/>
  <c r="G1069" i="3"/>
  <c r="F1069" i="3"/>
  <c r="H1068" i="3"/>
  <c r="J1068" i="3" s="1"/>
  <c r="G1068" i="3"/>
  <c r="F1068" i="3"/>
  <c r="H1067" i="3"/>
  <c r="J1067" i="3" s="1"/>
  <c r="G1067" i="3"/>
  <c r="F1067" i="3"/>
  <c r="H1066" i="3"/>
  <c r="J1066" i="3" s="1"/>
  <c r="G1066" i="3"/>
  <c r="F1066" i="3"/>
  <c r="H1065" i="3"/>
  <c r="J1065" i="3" s="1"/>
  <c r="G1065" i="3"/>
  <c r="F1065" i="3"/>
  <c r="E1065" i="3"/>
  <c r="D1065" i="3"/>
  <c r="H1064" i="3"/>
  <c r="J1064" i="3" s="1"/>
  <c r="G1064" i="3"/>
  <c r="F1064" i="3"/>
  <c r="E1064" i="3"/>
  <c r="D1064" i="3"/>
  <c r="H1063" i="3"/>
  <c r="J1063" i="3" s="1"/>
  <c r="G1063" i="3"/>
  <c r="F1063" i="3"/>
  <c r="H1059" i="3"/>
  <c r="J1059" i="3" s="1"/>
  <c r="G1059" i="3"/>
  <c r="F1059" i="3"/>
  <c r="H1058" i="3"/>
  <c r="J1058" i="3" s="1"/>
  <c r="G1058" i="3"/>
  <c r="F1058" i="3"/>
  <c r="J1057" i="3"/>
  <c r="H1057" i="3"/>
  <c r="G1057" i="3"/>
  <c r="F1057" i="3"/>
  <c r="H1056" i="3"/>
  <c r="J1056" i="3" s="1"/>
  <c r="G1056" i="3"/>
  <c r="F1056" i="3"/>
  <c r="H1055" i="3"/>
  <c r="J1055" i="3" s="1"/>
  <c r="G1055" i="3"/>
  <c r="F1055" i="3"/>
  <c r="H1054" i="3"/>
  <c r="J1054" i="3" s="1"/>
  <c r="G1054" i="3"/>
  <c r="F1054" i="3"/>
  <c r="H1053" i="3"/>
  <c r="J1053" i="3" s="1"/>
  <c r="G1053" i="3"/>
  <c r="F1053" i="3"/>
  <c r="H1052" i="3"/>
  <c r="J1052" i="3" s="1"/>
  <c r="G1052" i="3"/>
  <c r="F1052" i="3"/>
  <c r="H1051" i="3"/>
  <c r="J1051" i="3" s="1"/>
  <c r="G1051" i="3"/>
  <c r="F1051" i="3"/>
  <c r="E1051" i="3"/>
  <c r="D1051" i="3"/>
  <c r="H1050" i="3"/>
  <c r="J1050" i="3" s="1"/>
  <c r="G1050" i="3"/>
  <c r="F1050" i="3"/>
  <c r="E1050" i="3"/>
  <c r="D1050" i="3"/>
  <c r="H1049" i="3"/>
  <c r="J1049" i="3" s="1"/>
  <c r="G1049" i="3"/>
  <c r="F1049" i="3"/>
  <c r="H1045" i="3"/>
  <c r="J1045" i="3" s="1"/>
  <c r="G1045" i="3"/>
  <c r="F1045" i="3"/>
  <c r="H1044" i="3"/>
  <c r="J1044" i="3" s="1"/>
  <c r="G1044" i="3"/>
  <c r="F1044" i="3"/>
  <c r="H1043" i="3"/>
  <c r="J1043" i="3" s="1"/>
  <c r="G1043" i="3"/>
  <c r="F1043" i="3"/>
  <c r="H1042" i="3"/>
  <c r="J1042" i="3" s="1"/>
  <c r="G1042" i="3"/>
  <c r="F1042" i="3"/>
  <c r="H1041" i="3"/>
  <c r="J1041" i="3" s="1"/>
  <c r="G1041" i="3"/>
  <c r="F1041" i="3"/>
  <c r="H1040" i="3"/>
  <c r="J1040" i="3" s="1"/>
  <c r="G1040" i="3"/>
  <c r="F1040" i="3"/>
  <c r="H1039" i="3"/>
  <c r="J1039" i="3" s="1"/>
  <c r="G1039" i="3"/>
  <c r="F1039" i="3"/>
  <c r="H1038" i="3"/>
  <c r="J1038" i="3" s="1"/>
  <c r="G1038" i="3"/>
  <c r="F1038" i="3"/>
  <c r="H1037" i="3"/>
  <c r="J1037" i="3" s="1"/>
  <c r="G1037" i="3"/>
  <c r="F1037" i="3"/>
  <c r="E1037" i="3"/>
  <c r="D1037" i="3"/>
  <c r="H1036" i="3"/>
  <c r="J1036" i="3" s="1"/>
  <c r="G1036" i="3"/>
  <c r="F1036" i="3"/>
  <c r="E1036" i="3"/>
  <c r="D1036" i="3"/>
  <c r="H1035" i="3"/>
  <c r="J1035" i="3" s="1"/>
  <c r="G1035" i="3"/>
  <c r="F1035" i="3"/>
  <c r="J1031" i="3"/>
  <c r="H1031" i="3"/>
  <c r="G1031" i="3"/>
  <c r="F1031" i="3"/>
  <c r="H1030" i="3"/>
  <c r="J1030" i="3" s="1"/>
  <c r="G1030" i="3"/>
  <c r="F1030" i="3"/>
  <c r="H1029" i="3"/>
  <c r="J1029" i="3" s="1"/>
  <c r="G1029" i="3"/>
  <c r="F1029" i="3"/>
  <c r="J1028" i="3"/>
  <c r="H1028" i="3"/>
  <c r="G1028" i="3"/>
  <c r="F1028" i="3"/>
  <c r="H1027" i="3"/>
  <c r="J1027" i="3" s="1"/>
  <c r="G1027" i="3"/>
  <c r="F1027" i="3"/>
  <c r="H1026" i="3"/>
  <c r="J1026" i="3" s="1"/>
  <c r="G1026" i="3"/>
  <c r="F1026" i="3"/>
  <c r="J1025" i="3"/>
  <c r="H1025" i="3"/>
  <c r="G1025" i="3"/>
  <c r="F1025" i="3"/>
  <c r="H1024" i="3"/>
  <c r="J1024" i="3" s="1"/>
  <c r="G1024" i="3"/>
  <c r="F1024" i="3"/>
  <c r="H1023" i="3"/>
  <c r="J1023" i="3" s="1"/>
  <c r="G1023" i="3"/>
  <c r="F1023" i="3"/>
  <c r="J1022" i="3"/>
  <c r="H1022" i="3"/>
  <c r="G1022" i="3"/>
  <c r="F1022" i="3"/>
  <c r="E1022" i="3"/>
  <c r="D1022" i="3"/>
  <c r="H1021" i="3"/>
  <c r="J1021" i="3" s="1"/>
  <c r="G1021" i="3"/>
  <c r="F1021" i="3"/>
  <c r="H1017" i="3"/>
  <c r="J1017" i="3" s="1"/>
  <c r="G1017" i="3"/>
  <c r="F1017" i="3"/>
  <c r="H1016" i="3"/>
  <c r="J1016" i="3" s="1"/>
  <c r="G1016" i="3"/>
  <c r="F1016" i="3"/>
  <c r="H1015" i="3"/>
  <c r="J1015" i="3" s="1"/>
  <c r="G1015" i="3"/>
  <c r="F1015" i="3"/>
  <c r="H1014" i="3"/>
  <c r="J1014" i="3" s="1"/>
  <c r="G1014" i="3"/>
  <c r="F1014" i="3"/>
  <c r="H1013" i="3"/>
  <c r="J1013" i="3" s="1"/>
  <c r="G1013" i="3"/>
  <c r="F1013" i="3"/>
  <c r="H1012" i="3"/>
  <c r="J1012" i="3" s="1"/>
  <c r="G1012" i="3"/>
  <c r="F1012" i="3"/>
  <c r="H1011" i="3"/>
  <c r="J1011" i="3" s="1"/>
  <c r="G1011" i="3"/>
  <c r="F1011" i="3"/>
  <c r="H1010" i="3"/>
  <c r="J1010" i="3" s="1"/>
  <c r="G1010" i="3"/>
  <c r="F1010" i="3"/>
  <c r="H1009" i="3"/>
  <c r="J1009" i="3" s="1"/>
  <c r="G1009" i="3"/>
  <c r="F1009" i="3"/>
  <c r="I1008" i="3"/>
  <c r="H1008" i="3"/>
  <c r="J1008" i="3" s="1"/>
  <c r="G1008" i="3"/>
  <c r="F1008" i="3"/>
  <c r="E1008" i="3"/>
  <c r="D1008" i="3"/>
  <c r="J1007" i="3"/>
  <c r="H1007" i="3"/>
  <c r="G1007" i="3"/>
  <c r="F1007" i="3"/>
  <c r="H1003" i="3"/>
  <c r="J1003" i="3" s="1"/>
  <c r="G1003" i="3"/>
  <c r="F1003" i="3"/>
  <c r="H1002" i="3"/>
  <c r="J1002" i="3" s="1"/>
  <c r="G1002" i="3"/>
  <c r="F1002" i="3"/>
  <c r="H1001" i="3"/>
  <c r="J1001" i="3" s="1"/>
  <c r="G1001" i="3"/>
  <c r="F1001" i="3"/>
  <c r="H1000" i="3"/>
  <c r="J1000" i="3" s="1"/>
  <c r="G1000" i="3"/>
  <c r="F1000" i="3"/>
  <c r="H999" i="3"/>
  <c r="J999" i="3" s="1"/>
  <c r="G999" i="3"/>
  <c r="F999" i="3"/>
  <c r="H998" i="3"/>
  <c r="J998" i="3" s="1"/>
  <c r="G998" i="3"/>
  <c r="F998" i="3"/>
  <c r="H997" i="3"/>
  <c r="J997" i="3" s="1"/>
  <c r="G997" i="3"/>
  <c r="F997" i="3"/>
  <c r="H996" i="3"/>
  <c r="J996" i="3" s="1"/>
  <c r="G996" i="3"/>
  <c r="F996" i="3"/>
  <c r="H995" i="3"/>
  <c r="J995" i="3" s="1"/>
  <c r="G995" i="3"/>
  <c r="F995" i="3"/>
  <c r="E995" i="3"/>
  <c r="D995" i="3"/>
  <c r="H994" i="3"/>
  <c r="J994" i="3" s="1"/>
  <c r="G994" i="3"/>
  <c r="F994" i="3"/>
  <c r="E994" i="3"/>
  <c r="D994" i="3"/>
  <c r="H993" i="3"/>
  <c r="J993" i="3" s="1"/>
  <c r="G993" i="3"/>
  <c r="F993" i="3"/>
  <c r="H989" i="3"/>
  <c r="J989" i="3" s="1"/>
  <c r="G989" i="3"/>
  <c r="F989" i="3"/>
  <c r="H988" i="3"/>
  <c r="J988" i="3" s="1"/>
  <c r="G988" i="3"/>
  <c r="F988" i="3"/>
  <c r="J987" i="3"/>
  <c r="H987" i="3"/>
  <c r="G987" i="3"/>
  <c r="F987" i="3"/>
  <c r="H986" i="3"/>
  <c r="J986" i="3" s="1"/>
  <c r="G986" i="3"/>
  <c r="F986" i="3"/>
  <c r="H985" i="3"/>
  <c r="J985" i="3" s="1"/>
  <c r="G985" i="3"/>
  <c r="F985" i="3"/>
  <c r="J984" i="3"/>
  <c r="H984" i="3"/>
  <c r="G984" i="3"/>
  <c r="F984" i="3"/>
  <c r="H983" i="3"/>
  <c r="J983" i="3" s="1"/>
  <c r="G983" i="3"/>
  <c r="F983" i="3"/>
  <c r="H982" i="3"/>
  <c r="J982" i="3" s="1"/>
  <c r="G982" i="3"/>
  <c r="F982" i="3"/>
  <c r="J981" i="3"/>
  <c r="H981" i="3"/>
  <c r="G981" i="3"/>
  <c r="F981" i="3"/>
  <c r="E981" i="3"/>
  <c r="D981" i="3"/>
  <c r="H980" i="3"/>
  <c r="J980" i="3" s="1"/>
  <c r="G980" i="3"/>
  <c r="F980" i="3"/>
  <c r="E980" i="3"/>
  <c r="D980" i="3"/>
  <c r="J979" i="3"/>
  <c r="H979" i="3"/>
  <c r="G979" i="3"/>
  <c r="F979" i="3"/>
  <c r="H975" i="3"/>
  <c r="J975" i="3" s="1"/>
  <c r="G975" i="3"/>
  <c r="F975" i="3"/>
  <c r="H974" i="3"/>
  <c r="J974" i="3" s="1"/>
  <c r="G974" i="3"/>
  <c r="F974" i="3"/>
  <c r="H973" i="3"/>
  <c r="J973" i="3" s="1"/>
  <c r="G973" i="3"/>
  <c r="F973" i="3"/>
  <c r="H972" i="3"/>
  <c r="J972" i="3" s="1"/>
  <c r="G972" i="3"/>
  <c r="F972" i="3"/>
  <c r="H971" i="3"/>
  <c r="J971" i="3" s="1"/>
  <c r="G971" i="3"/>
  <c r="F971" i="3"/>
  <c r="H970" i="3"/>
  <c r="J970" i="3" s="1"/>
  <c r="G970" i="3"/>
  <c r="F970" i="3"/>
  <c r="H969" i="3"/>
  <c r="J969" i="3" s="1"/>
  <c r="G969" i="3"/>
  <c r="F969" i="3"/>
  <c r="H968" i="3"/>
  <c r="J968" i="3" s="1"/>
  <c r="G968" i="3"/>
  <c r="F968" i="3"/>
  <c r="E968" i="3"/>
  <c r="D968" i="3"/>
  <c r="H967" i="3"/>
  <c r="J967" i="3" s="1"/>
  <c r="G967" i="3"/>
  <c r="F967" i="3"/>
  <c r="E967" i="3"/>
  <c r="D967" i="3"/>
  <c r="H966" i="3"/>
  <c r="J966" i="3" s="1"/>
  <c r="G966" i="3"/>
  <c r="F966" i="3"/>
  <c r="E966" i="3"/>
  <c r="D966" i="3"/>
  <c r="H965" i="3"/>
  <c r="J965" i="3" s="1"/>
  <c r="G965" i="3"/>
  <c r="F965" i="3"/>
  <c r="H961" i="3"/>
  <c r="J961" i="3" s="1"/>
  <c r="G961" i="3"/>
  <c r="F961" i="3"/>
  <c r="J960" i="3"/>
  <c r="H960" i="3"/>
  <c r="G960" i="3"/>
  <c r="F960" i="3"/>
  <c r="J959" i="3"/>
  <c r="H959" i="3"/>
  <c r="G959" i="3"/>
  <c r="F959" i="3"/>
  <c r="H958" i="3"/>
  <c r="J958" i="3" s="1"/>
  <c r="G958" i="3"/>
  <c r="F958" i="3"/>
  <c r="J957" i="3"/>
  <c r="H957" i="3"/>
  <c r="G957" i="3"/>
  <c r="F957" i="3"/>
  <c r="J956" i="3"/>
  <c r="H956" i="3"/>
  <c r="G956" i="3"/>
  <c r="F956" i="3"/>
  <c r="H955" i="3"/>
  <c r="J955" i="3" s="1"/>
  <c r="G955" i="3"/>
  <c r="F955" i="3"/>
  <c r="J954" i="3"/>
  <c r="H954" i="3"/>
  <c r="G954" i="3"/>
  <c r="F954" i="3"/>
  <c r="J953" i="3"/>
  <c r="H953" i="3"/>
  <c r="G953" i="3"/>
  <c r="F953" i="3"/>
  <c r="E953" i="3"/>
  <c r="D953" i="3"/>
  <c r="H952" i="3"/>
  <c r="J952" i="3" s="1"/>
  <c r="G952" i="3"/>
  <c r="F952" i="3"/>
  <c r="E952" i="3"/>
  <c r="D952" i="3"/>
  <c r="J951" i="3"/>
  <c r="H951" i="3"/>
  <c r="G951" i="3"/>
  <c r="F951" i="3"/>
  <c r="E951" i="3"/>
  <c r="D951" i="3"/>
  <c r="H950" i="3"/>
  <c r="J950" i="3" s="1"/>
  <c r="G950" i="3"/>
  <c r="F950" i="3"/>
  <c r="H946" i="3"/>
  <c r="J946" i="3" s="1"/>
  <c r="G946" i="3"/>
  <c r="F946" i="3"/>
  <c r="H945" i="3"/>
  <c r="J945" i="3" s="1"/>
  <c r="G945" i="3"/>
  <c r="F945" i="3"/>
  <c r="H944" i="3"/>
  <c r="J944" i="3" s="1"/>
  <c r="G944" i="3"/>
  <c r="F944" i="3"/>
  <c r="H943" i="3"/>
  <c r="J943" i="3" s="1"/>
  <c r="G943" i="3"/>
  <c r="F943" i="3"/>
  <c r="H942" i="3"/>
  <c r="J942" i="3" s="1"/>
  <c r="G942" i="3"/>
  <c r="F942" i="3"/>
  <c r="H941" i="3"/>
  <c r="J941" i="3" s="1"/>
  <c r="G941" i="3"/>
  <c r="F941" i="3"/>
  <c r="H940" i="3"/>
  <c r="J940" i="3" s="1"/>
  <c r="G940" i="3"/>
  <c r="F940" i="3"/>
  <c r="H939" i="3"/>
  <c r="J939" i="3" s="1"/>
  <c r="G939" i="3"/>
  <c r="F939" i="3"/>
  <c r="H938" i="3"/>
  <c r="J938" i="3" s="1"/>
  <c r="G938" i="3"/>
  <c r="F938" i="3"/>
  <c r="E938" i="3"/>
  <c r="D938" i="3"/>
  <c r="H937" i="3"/>
  <c r="J937" i="3" s="1"/>
  <c r="G937" i="3"/>
  <c r="F937" i="3"/>
  <c r="E937" i="3"/>
  <c r="D937" i="3"/>
  <c r="H936" i="3"/>
  <c r="J936" i="3" s="1"/>
  <c r="G936" i="3"/>
  <c r="F936" i="3"/>
  <c r="E936" i="3"/>
  <c r="D936" i="3"/>
  <c r="H935" i="3"/>
  <c r="J935" i="3" s="1"/>
  <c r="G935" i="3"/>
  <c r="F935" i="3"/>
  <c r="J931" i="3"/>
  <c r="H931" i="3"/>
  <c r="G931" i="3"/>
  <c r="F931" i="3"/>
  <c r="H930" i="3"/>
  <c r="J930" i="3" s="1"/>
  <c r="G930" i="3"/>
  <c r="F930" i="3"/>
  <c r="H929" i="3"/>
  <c r="J929" i="3" s="1"/>
  <c r="G929" i="3"/>
  <c r="F929" i="3"/>
  <c r="J928" i="3"/>
  <c r="H928" i="3"/>
  <c r="G928" i="3"/>
  <c r="F928" i="3"/>
  <c r="H927" i="3"/>
  <c r="J927" i="3" s="1"/>
  <c r="G927" i="3"/>
  <c r="F927" i="3"/>
  <c r="H926" i="3"/>
  <c r="J926" i="3" s="1"/>
  <c r="G926" i="3"/>
  <c r="F926" i="3"/>
  <c r="J925" i="3"/>
  <c r="H925" i="3"/>
  <c r="G925" i="3"/>
  <c r="F925" i="3"/>
  <c r="H924" i="3"/>
  <c r="J924" i="3" s="1"/>
  <c r="G924" i="3"/>
  <c r="F924" i="3"/>
  <c r="H923" i="3"/>
  <c r="J923" i="3" s="1"/>
  <c r="G923" i="3"/>
  <c r="F923" i="3"/>
  <c r="J922" i="3"/>
  <c r="H922" i="3"/>
  <c r="G922" i="3"/>
  <c r="F922" i="3"/>
  <c r="E922" i="3"/>
  <c r="D922" i="3"/>
  <c r="J921" i="3"/>
  <c r="H921" i="3"/>
  <c r="G921" i="3"/>
  <c r="F921" i="3"/>
  <c r="E921" i="3"/>
  <c r="D921" i="3"/>
  <c r="J920" i="3"/>
  <c r="H920" i="3"/>
  <c r="G920" i="3"/>
  <c r="F920" i="3"/>
  <c r="H916" i="3"/>
  <c r="J916" i="3" s="1"/>
  <c r="G916" i="3"/>
  <c r="F916" i="3"/>
  <c r="H915" i="3"/>
  <c r="J915" i="3" s="1"/>
  <c r="G915" i="3"/>
  <c r="F915" i="3"/>
  <c r="H914" i="3"/>
  <c r="J914" i="3" s="1"/>
  <c r="G914" i="3"/>
  <c r="F914" i="3"/>
  <c r="H913" i="3"/>
  <c r="J913" i="3" s="1"/>
  <c r="G913" i="3"/>
  <c r="F913" i="3"/>
  <c r="H912" i="3"/>
  <c r="J912" i="3" s="1"/>
  <c r="G912" i="3"/>
  <c r="F912" i="3"/>
  <c r="H911" i="3"/>
  <c r="J911" i="3" s="1"/>
  <c r="G911" i="3"/>
  <c r="F911" i="3"/>
  <c r="H910" i="3"/>
  <c r="J910" i="3" s="1"/>
  <c r="G910" i="3"/>
  <c r="F910" i="3"/>
  <c r="H909" i="3"/>
  <c r="J909" i="3" s="1"/>
  <c r="G909" i="3"/>
  <c r="F909" i="3"/>
  <c r="H908" i="3"/>
  <c r="J908" i="3" s="1"/>
  <c r="G908" i="3"/>
  <c r="F908" i="3"/>
  <c r="H907" i="3"/>
  <c r="J907" i="3" s="1"/>
  <c r="G907" i="3"/>
  <c r="F907" i="3"/>
  <c r="E907" i="3"/>
  <c r="D907" i="3"/>
  <c r="H906" i="3"/>
  <c r="J906" i="3" s="1"/>
  <c r="G906" i="3"/>
  <c r="F906" i="3"/>
  <c r="E906" i="3"/>
  <c r="D906" i="3"/>
  <c r="H905" i="3"/>
  <c r="J905" i="3" s="1"/>
  <c r="J903" i="3" s="1"/>
  <c r="G905" i="3"/>
  <c r="F905" i="3"/>
  <c r="H901" i="3"/>
  <c r="J901" i="3" s="1"/>
  <c r="G901" i="3"/>
  <c r="F901" i="3"/>
  <c r="H900" i="3"/>
  <c r="J900" i="3" s="1"/>
  <c r="G900" i="3"/>
  <c r="F900" i="3"/>
  <c r="H899" i="3"/>
  <c r="J899" i="3" s="1"/>
  <c r="G899" i="3"/>
  <c r="F899" i="3"/>
  <c r="H898" i="3"/>
  <c r="J898" i="3" s="1"/>
  <c r="G898" i="3"/>
  <c r="F898" i="3"/>
  <c r="H897" i="3"/>
  <c r="J897" i="3" s="1"/>
  <c r="G897" i="3"/>
  <c r="F897" i="3"/>
  <c r="H896" i="3"/>
  <c r="J896" i="3" s="1"/>
  <c r="G896" i="3"/>
  <c r="F896" i="3"/>
  <c r="H895" i="3"/>
  <c r="J895" i="3" s="1"/>
  <c r="G895" i="3"/>
  <c r="F895" i="3"/>
  <c r="H894" i="3"/>
  <c r="J894" i="3" s="1"/>
  <c r="G894" i="3"/>
  <c r="F894" i="3"/>
  <c r="H893" i="3"/>
  <c r="J893" i="3" s="1"/>
  <c r="G893" i="3"/>
  <c r="F893" i="3"/>
  <c r="H892" i="3"/>
  <c r="J892" i="3" s="1"/>
  <c r="G892" i="3"/>
  <c r="F892" i="3"/>
  <c r="E892" i="3"/>
  <c r="D892" i="3"/>
  <c r="H891" i="3"/>
  <c r="J891" i="3" s="1"/>
  <c r="G891" i="3"/>
  <c r="F891" i="3"/>
  <c r="F889" i="3"/>
  <c r="H887" i="3"/>
  <c r="J887" i="3" s="1"/>
  <c r="G887" i="3"/>
  <c r="F887" i="3"/>
  <c r="H886" i="3"/>
  <c r="J886" i="3" s="1"/>
  <c r="G886" i="3"/>
  <c r="F886" i="3"/>
  <c r="H885" i="3"/>
  <c r="J885" i="3" s="1"/>
  <c r="G885" i="3"/>
  <c r="F885" i="3"/>
  <c r="H884" i="3"/>
  <c r="J884" i="3" s="1"/>
  <c r="G884" i="3"/>
  <c r="F884" i="3"/>
  <c r="H883" i="3"/>
  <c r="J883" i="3" s="1"/>
  <c r="G883" i="3"/>
  <c r="F883" i="3"/>
  <c r="H882" i="3"/>
  <c r="J882" i="3" s="1"/>
  <c r="G882" i="3"/>
  <c r="F882" i="3"/>
  <c r="H881" i="3"/>
  <c r="J881" i="3" s="1"/>
  <c r="G881" i="3"/>
  <c r="F881" i="3"/>
  <c r="H880" i="3"/>
  <c r="J880" i="3" s="1"/>
  <c r="G880" i="3"/>
  <c r="F880" i="3"/>
  <c r="H879" i="3"/>
  <c r="J879" i="3" s="1"/>
  <c r="G879" i="3"/>
  <c r="F879" i="3"/>
  <c r="H878" i="3"/>
  <c r="J878" i="3" s="1"/>
  <c r="G878" i="3"/>
  <c r="F878" i="3"/>
  <c r="E878" i="3"/>
  <c r="D878" i="3"/>
  <c r="J877" i="3"/>
  <c r="H877" i="3"/>
  <c r="G877" i="3"/>
  <c r="F877" i="3"/>
  <c r="F875" i="3"/>
  <c r="H873" i="3"/>
  <c r="J873" i="3" s="1"/>
  <c r="G873" i="3"/>
  <c r="F873" i="3"/>
  <c r="H872" i="3"/>
  <c r="J872" i="3" s="1"/>
  <c r="G872" i="3"/>
  <c r="F872" i="3"/>
  <c r="H871" i="3"/>
  <c r="J871" i="3" s="1"/>
  <c r="G871" i="3"/>
  <c r="F871" i="3"/>
  <c r="H870" i="3"/>
  <c r="J870" i="3" s="1"/>
  <c r="G870" i="3"/>
  <c r="F870" i="3"/>
  <c r="H869" i="3"/>
  <c r="J869" i="3" s="1"/>
  <c r="G869" i="3"/>
  <c r="F869" i="3"/>
  <c r="H868" i="3"/>
  <c r="J868" i="3" s="1"/>
  <c r="G868" i="3"/>
  <c r="F868" i="3"/>
  <c r="H867" i="3"/>
  <c r="J867" i="3" s="1"/>
  <c r="G867" i="3"/>
  <c r="F867" i="3"/>
  <c r="H866" i="3"/>
  <c r="J866" i="3" s="1"/>
  <c r="G866" i="3"/>
  <c r="F866" i="3"/>
  <c r="H865" i="3"/>
  <c r="J865" i="3" s="1"/>
  <c r="G865" i="3"/>
  <c r="F865" i="3"/>
  <c r="H864" i="3"/>
  <c r="J864" i="3" s="1"/>
  <c r="G864" i="3"/>
  <c r="F864" i="3"/>
  <c r="E864" i="3"/>
  <c r="D864" i="3"/>
  <c r="J863" i="3"/>
  <c r="H863" i="3"/>
  <c r="G863" i="3"/>
  <c r="F863" i="3"/>
  <c r="F861" i="3"/>
  <c r="H859" i="3"/>
  <c r="J859" i="3" s="1"/>
  <c r="G859" i="3"/>
  <c r="F859" i="3"/>
  <c r="H858" i="3"/>
  <c r="J858" i="3" s="1"/>
  <c r="G858" i="3"/>
  <c r="F858" i="3"/>
  <c r="H857" i="3"/>
  <c r="J857" i="3" s="1"/>
  <c r="G857" i="3"/>
  <c r="F857" i="3"/>
  <c r="H856" i="3"/>
  <c r="J856" i="3" s="1"/>
  <c r="G856" i="3"/>
  <c r="F856" i="3"/>
  <c r="H855" i="3"/>
  <c r="J855" i="3" s="1"/>
  <c r="G855" i="3"/>
  <c r="F855" i="3"/>
  <c r="H854" i="3"/>
  <c r="J854" i="3" s="1"/>
  <c r="G854" i="3"/>
  <c r="F854" i="3"/>
  <c r="H853" i="3"/>
  <c r="J853" i="3" s="1"/>
  <c r="G853" i="3"/>
  <c r="F853" i="3"/>
  <c r="H852" i="3"/>
  <c r="J852" i="3" s="1"/>
  <c r="G852" i="3"/>
  <c r="F852" i="3"/>
  <c r="H851" i="3"/>
  <c r="J851" i="3" s="1"/>
  <c r="G851" i="3"/>
  <c r="F851" i="3"/>
  <c r="H850" i="3"/>
  <c r="J850" i="3" s="1"/>
  <c r="G850" i="3"/>
  <c r="F850" i="3"/>
  <c r="E850" i="3"/>
  <c r="D850" i="3"/>
  <c r="J849" i="3"/>
  <c r="H849" i="3"/>
  <c r="G849" i="3"/>
  <c r="F849" i="3"/>
  <c r="F847" i="3"/>
  <c r="H845" i="3"/>
  <c r="J845" i="3" s="1"/>
  <c r="G845" i="3"/>
  <c r="F845" i="3"/>
  <c r="H844" i="3"/>
  <c r="J844" i="3" s="1"/>
  <c r="G844" i="3"/>
  <c r="F844" i="3"/>
  <c r="H843" i="3"/>
  <c r="J843" i="3" s="1"/>
  <c r="G843" i="3"/>
  <c r="F843" i="3"/>
  <c r="H842" i="3"/>
  <c r="J842" i="3" s="1"/>
  <c r="G842" i="3"/>
  <c r="F842" i="3"/>
  <c r="H841" i="3"/>
  <c r="J841" i="3" s="1"/>
  <c r="G841" i="3"/>
  <c r="F841" i="3"/>
  <c r="H840" i="3"/>
  <c r="J840" i="3" s="1"/>
  <c r="G840" i="3"/>
  <c r="F840" i="3"/>
  <c r="H839" i="3"/>
  <c r="J839" i="3" s="1"/>
  <c r="G839" i="3"/>
  <c r="F839" i="3"/>
  <c r="H838" i="3"/>
  <c r="J838" i="3" s="1"/>
  <c r="G838" i="3"/>
  <c r="F838" i="3"/>
  <c r="H837" i="3"/>
  <c r="J837" i="3" s="1"/>
  <c r="G837" i="3"/>
  <c r="F837" i="3"/>
  <c r="H836" i="3"/>
  <c r="J836" i="3" s="1"/>
  <c r="G836" i="3"/>
  <c r="F836" i="3"/>
  <c r="E836" i="3"/>
  <c r="D836" i="3"/>
  <c r="H835" i="3"/>
  <c r="J835" i="3" s="1"/>
  <c r="G835" i="3"/>
  <c r="F835" i="3"/>
  <c r="F833" i="3"/>
  <c r="H831" i="3"/>
  <c r="J831" i="3" s="1"/>
  <c r="G831" i="3"/>
  <c r="F831" i="3"/>
  <c r="H830" i="3"/>
  <c r="J830" i="3" s="1"/>
  <c r="G830" i="3"/>
  <c r="F830" i="3"/>
  <c r="H829" i="3"/>
  <c r="J829" i="3" s="1"/>
  <c r="G829" i="3"/>
  <c r="F829" i="3"/>
  <c r="H828" i="3"/>
  <c r="J828" i="3" s="1"/>
  <c r="G828" i="3"/>
  <c r="F828" i="3"/>
  <c r="H827" i="3"/>
  <c r="J827" i="3" s="1"/>
  <c r="G827" i="3"/>
  <c r="F827" i="3"/>
  <c r="H826" i="3"/>
  <c r="J826" i="3" s="1"/>
  <c r="G826" i="3"/>
  <c r="F826" i="3"/>
  <c r="H825" i="3"/>
  <c r="J825" i="3" s="1"/>
  <c r="G825" i="3"/>
  <c r="F825" i="3"/>
  <c r="H824" i="3"/>
  <c r="J824" i="3" s="1"/>
  <c r="G824" i="3"/>
  <c r="F824" i="3"/>
  <c r="H823" i="3"/>
  <c r="J823" i="3" s="1"/>
  <c r="G823" i="3"/>
  <c r="F823" i="3"/>
  <c r="H822" i="3"/>
  <c r="J822" i="3" s="1"/>
  <c r="G822" i="3"/>
  <c r="F822" i="3"/>
  <c r="E822" i="3"/>
  <c r="D822" i="3"/>
  <c r="J821" i="3"/>
  <c r="H821" i="3"/>
  <c r="G821" i="3"/>
  <c r="F821" i="3"/>
  <c r="F819" i="3"/>
  <c r="H817" i="3"/>
  <c r="J817" i="3" s="1"/>
  <c r="G817" i="3"/>
  <c r="F817" i="3"/>
  <c r="H816" i="3"/>
  <c r="J816" i="3" s="1"/>
  <c r="G816" i="3"/>
  <c r="F816" i="3"/>
  <c r="H815" i="3"/>
  <c r="J815" i="3" s="1"/>
  <c r="G815" i="3"/>
  <c r="F815" i="3"/>
  <c r="H814" i="3"/>
  <c r="J814" i="3" s="1"/>
  <c r="G814" i="3"/>
  <c r="F814" i="3"/>
  <c r="H813" i="3"/>
  <c r="J813" i="3" s="1"/>
  <c r="G813" i="3"/>
  <c r="F813" i="3"/>
  <c r="H812" i="3"/>
  <c r="J812" i="3" s="1"/>
  <c r="G812" i="3"/>
  <c r="F812" i="3"/>
  <c r="H811" i="3"/>
  <c r="J811" i="3" s="1"/>
  <c r="G811" i="3"/>
  <c r="F811" i="3"/>
  <c r="H810" i="3"/>
  <c r="J810" i="3" s="1"/>
  <c r="G810" i="3"/>
  <c r="F810" i="3"/>
  <c r="H809" i="3"/>
  <c r="J809" i="3" s="1"/>
  <c r="G809" i="3"/>
  <c r="F809" i="3"/>
  <c r="H808" i="3"/>
  <c r="J808" i="3" s="1"/>
  <c r="G808" i="3"/>
  <c r="F808" i="3"/>
  <c r="E808" i="3"/>
  <c r="D808" i="3"/>
  <c r="J807" i="3"/>
  <c r="H807" i="3"/>
  <c r="G807" i="3"/>
  <c r="F807" i="3"/>
  <c r="F805" i="3"/>
  <c r="H803" i="3"/>
  <c r="J803" i="3" s="1"/>
  <c r="G803" i="3"/>
  <c r="F803" i="3"/>
  <c r="H802" i="3"/>
  <c r="J802" i="3" s="1"/>
  <c r="G802" i="3"/>
  <c r="F802" i="3"/>
  <c r="H801" i="3"/>
  <c r="J801" i="3" s="1"/>
  <c r="G801" i="3"/>
  <c r="F801" i="3"/>
  <c r="H800" i="3"/>
  <c r="J800" i="3" s="1"/>
  <c r="G800" i="3"/>
  <c r="F800" i="3"/>
  <c r="H799" i="3"/>
  <c r="J799" i="3" s="1"/>
  <c r="G799" i="3"/>
  <c r="F799" i="3"/>
  <c r="H798" i="3"/>
  <c r="J798" i="3" s="1"/>
  <c r="G798" i="3"/>
  <c r="F798" i="3"/>
  <c r="H797" i="3"/>
  <c r="J797" i="3" s="1"/>
  <c r="G797" i="3"/>
  <c r="F797" i="3"/>
  <c r="H796" i="3"/>
  <c r="J796" i="3" s="1"/>
  <c r="G796" i="3"/>
  <c r="F796" i="3"/>
  <c r="H795" i="3"/>
  <c r="J795" i="3" s="1"/>
  <c r="G795" i="3"/>
  <c r="F795" i="3"/>
  <c r="H794" i="3"/>
  <c r="J794" i="3" s="1"/>
  <c r="G794" i="3"/>
  <c r="F794" i="3"/>
  <c r="E794" i="3"/>
  <c r="D794" i="3"/>
  <c r="H793" i="3"/>
  <c r="J793" i="3" s="1"/>
  <c r="G793" i="3"/>
  <c r="F793" i="3"/>
  <c r="F791" i="3"/>
  <c r="H789" i="3"/>
  <c r="J789" i="3" s="1"/>
  <c r="G789" i="3"/>
  <c r="F789" i="3"/>
  <c r="H788" i="3"/>
  <c r="J788" i="3" s="1"/>
  <c r="G788" i="3"/>
  <c r="F788" i="3"/>
  <c r="H787" i="3"/>
  <c r="J787" i="3" s="1"/>
  <c r="G787" i="3"/>
  <c r="F787" i="3"/>
  <c r="H786" i="3"/>
  <c r="J786" i="3" s="1"/>
  <c r="G786" i="3"/>
  <c r="F786" i="3"/>
  <c r="H785" i="3"/>
  <c r="J785" i="3" s="1"/>
  <c r="G785" i="3"/>
  <c r="F785" i="3"/>
  <c r="H784" i="3"/>
  <c r="J784" i="3" s="1"/>
  <c r="G784" i="3"/>
  <c r="F784" i="3"/>
  <c r="H783" i="3"/>
  <c r="J783" i="3" s="1"/>
  <c r="G783" i="3"/>
  <c r="F783" i="3"/>
  <c r="H782" i="3"/>
  <c r="J782" i="3" s="1"/>
  <c r="G782" i="3"/>
  <c r="F782" i="3"/>
  <c r="H781" i="3"/>
  <c r="J781" i="3" s="1"/>
  <c r="G781" i="3"/>
  <c r="F781" i="3"/>
  <c r="H780" i="3"/>
  <c r="J780" i="3" s="1"/>
  <c r="G780" i="3"/>
  <c r="F780" i="3"/>
  <c r="E780" i="3"/>
  <c r="D780" i="3"/>
  <c r="J779" i="3"/>
  <c r="H779" i="3"/>
  <c r="G779" i="3"/>
  <c r="F779" i="3"/>
  <c r="F777" i="3"/>
  <c r="H775" i="3"/>
  <c r="J775" i="3" s="1"/>
  <c r="G775" i="3"/>
  <c r="F775" i="3"/>
  <c r="H774" i="3"/>
  <c r="J774" i="3" s="1"/>
  <c r="G774" i="3"/>
  <c r="F774" i="3"/>
  <c r="H773" i="3"/>
  <c r="J773" i="3" s="1"/>
  <c r="G773" i="3"/>
  <c r="F773" i="3"/>
  <c r="H772" i="3"/>
  <c r="J772" i="3" s="1"/>
  <c r="G772" i="3"/>
  <c r="F772" i="3"/>
  <c r="H771" i="3"/>
  <c r="J771" i="3" s="1"/>
  <c r="G771" i="3"/>
  <c r="F771" i="3"/>
  <c r="H770" i="3"/>
  <c r="J770" i="3" s="1"/>
  <c r="G770" i="3"/>
  <c r="F770" i="3"/>
  <c r="H769" i="3"/>
  <c r="J769" i="3" s="1"/>
  <c r="G769" i="3"/>
  <c r="F769" i="3"/>
  <c r="H768" i="3"/>
  <c r="J768" i="3" s="1"/>
  <c r="G768" i="3"/>
  <c r="F768" i="3"/>
  <c r="H767" i="3"/>
  <c r="J767" i="3" s="1"/>
  <c r="G767" i="3"/>
  <c r="F767" i="3"/>
  <c r="H766" i="3"/>
  <c r="J766" i="3" s="1"/>
  <c r="G766" i="3"/>
  <c r="F766" i="3"/>
  <c r="E766" i="3"/>
  <c r="D766" i="3"/>
  <c r="J765" i="3"/>
  <c r="H765" i="3"/>
  <c r="G765" i="3"/>
  <c r="F765" i="3"/>
  <c r="F763" i="3"/>
  <c r="H761" i="3"/>
  <c r="J761" i="3" s="1"/>
  <c r="G761" i="3"/>
  <c r="F761" i="3"/>
  <c r="H760" i="3"/>
  <c r="J760" i="3" s="1"/>
  <c r="G760" i="3"/>
  <c r="F760" i="3"/>
  <c r="H759" i="3"/>
  <c r="J759" i="3" s="1"/>
  <c r="G759" i="3"/>
  <c r="F759" i="3"/>
  <c r="H758" i="3"/>
  <c r="J758" i="3" s="1"/>
  <c r="G758" i="3"/>
  <c r="F758" i="3"/>
  <c r="H757" i="3"/>
  <c r="J757" i="3" s="1"/>
  <c r="G757" i="3"/>
  <c r="F757" i="3"/>
  <c r="H756" i="3"/>
  <c r="J756" i="3" s="1"/>
  <c r="G756" i="3"/>
  <c r="F756" i="3"/>
  <c r="H755" i="3"/>
  <c r="J755" i="3" s="1"/>
  <c r="G755" i="3"/>
  <c r="F755" i="3"/>
  <c r="H754" i="3"/>
  <c r="J754" i="3" s="1"/>
  <c r="G754" i="3"/>
  <c r="F754" i="3"/>
  <c r="H753" i="3"/>
  <c r="J753" i="3" s="1"/>
  <c r="G753" i="3"/>
  <c r="F753" i="3"/>
  <c r="H752" i="3"/>
  <c r="J752" i="3" s="1"/>
  <c r="G752" i="3"/>
  <c r="F752" i="3"/>
  <c r="E752" i="3"/>
  <c r="D752" i="3"/>
  <c r="H751" i="3"/>
  <c r="J751" i="3" s="1"/>
  <c r="J749" i="3" s="1"/>
  <c r="G751" i="3"/>
  <c r="F751" i="3"/>
  <c r="E751" i="3"/>
  <c r="D751" i="3"/>
  <c r="F749" i="3"/>
  <c r="J747" i="3"/>
  <c r="H747" i="3"/>
  <c r="G747" i="3"/>
  <c r="F747" i="3"/>
  <c r="J746" i="3"/>
  <c r="H746" i="3"/>
  <c r="G746" i="3"/>
  <c r="F746" i="3"/>
  <c r="J745" i="3"/>
  <c r="H745" i="3"/>
  <c r="G745" i="3"/>
  <c r="F745" i="3"/>
  <c r="J744" i="3"/>
  <c r="H744" i="3"/>
  <c r="G744" i="3"/>
  <c r="F744" i="3"/>
  <c r="J743" i="3"/>
  <c r="H743" i="3"/>
  <c r="G743" i="3"/>
  <c r="F743" i="3"/>
  <c r="J742" i="3"/>
  <c r="H742" i="3"/>
  <c r="G742" i="3"/>
  <c r="F742" i="3"/>
  <c r="J741" i="3"/>
  <c r="H741" i="3"/>
  <c r="G741" i="3"/>
  <c r="F741" i="3"/>
  <c r="J740" i="3"/>
  <c r="H740" i="3"/>
  <c r="G740" i="3"/>
  <c r="F740" i="3"/>
  <c r="J739" i="3"/>
  <c r="H739" i="3"/>
  <c r="G739" i="3"/>
  <c r="F739" i="3"/>
  <c r="E739" i="3"/>
  <c r="D739" i="3"/>
  <c r="H738" i="3"/>
  <c r="J738" i="3" s="1"/>
  <c r="G738" i="3"/>
  <c r="F738" i="3"/>
  <c r="E738" i="3"/>
  <c r="D738" i="3"/>
  <c r="H737" i="3"/>
  <c r="J737" i="3" s="1"/>
  <c r="G737" i="3"/>
  <c r="F737" i="3"/>
  <c r="F735" i="3"/>
  <c r="H733" i="3"/>
  <c r="J733" i="3" s="1"/>
  <c r="G733" i="3"/>
  <c r="F733" i="3"/>
  <c r="H732" i="3"/>
  <c r="J732" i="3" s="1"/>
  <c r="G732" i="3"/>
  <c r="F732" i="3"/>
  <c r="H731" i="3"/>
  <c r="J731" i="3" s="1"/>
  <c r="G731" i="3"/>
  <c r="F731" i="3"/>
  <c r="H730" i="3"/>
  <c r="J730" i="3" s="1"/>
  <c r="G730" i="3"/>
  <c r="F730" i="3"/>
  <c r="H729" i="3"/>
  <c r="J729" i="3" s="1"/>
  <c r="G729" i="3"/>
  <c r="F729" i="3"/>
  <c r="H728" i="3"/>
  <c r="J728" i="3" s="1"/>
  <c r="G728" i="3"/>
  <c r="F728" i="3"/>
  <c r="H727" i="3"/>
  <c r="J727" i="3" s="1"/>
  <c r="G727" i="3"/>
  <c r="F727" i="3"/>
  <c r="H726" i="3"/>
  <c r="J726" i="3" s="1"/>
  <c r="G726" i="3"/>
  <c r="F726" i="3"/>
  <c r="H725" i="3"/>
  <c r="J725" i="3" s="1"/>
  <c r="G725" i="3"/>
  <c r="F725" i="3"/>
  <c r="H724" i="3"/>
  <c r="J724" i="3" s="1"/>
  <c r="G724" i="3"/>
  <c r="F724" i="3"/>
  <c r="E724" i="3"/>
  <c r="D724" i="3"/>
  <c r="J723" i="3"/>
  <c r="H723" i="3"/>
  <c r="G723" i="3"/>
  <c r="F723" i="3"/>
  <c r="H719" i="3"/>
  <c r="J719" i="3" s="1"/>
  <c r="G719" i="3"/>
  <c r="F719" i="3"/>
  <c r="H718" i="3"/>
  <c r="J718" i="3" s="1"/>
  <c r="G718" i="3"/>
  <c r="F718" i="3"/>
  <c r="H717" i="3"/>
  <c r="J717" i="3" s="1"/>
  <c r="G717" i="3"/>
  <c r="F717" i="3"/>
  <c r="H716" i="3"/>
  <c r="J716" i="3" s="1"/>
  <c r="G716" i="3"/>
  <c r="F716" i="3"/>
  <c r="H715" i="3"/>
  <c r="J715" i="3" s="1"/>
  <c r="G715" i="3"/>
  <c r="F715" i="3"/>
  <c r="H714" i="3"/>
  <c r="J714" i="3" s="1"/>
  <c r="G714" i="3"/>
  <c r="F714" i="3"/>
  <c r="H713" i="3"/>
  <c r="J713" i="3" s="1"/>
  <c r="G713" i="3"/>
  <c r="F713" i="3"/>
  <c r="H712" i="3"/>
  <c r="J712" i="3" s="1"/>
  <c r="G712" i="3"/>
  <c r="F712" i="3"/>
  <c r="H711" i="3"/>
  <c r="J711" i="3" s="1"/>
  <c r="G711" i="3"/>
  <c r="F711" i="3"/>
  <c r="H710" i="3"/>
  <c r="J710" i="3" s="1"/>
  <c r="G710" i="3"/>
  <c r="F710" i="3"/>
  <c r="E710" i="3"/>
  <c r="D710" i="3"/>
  <c r="H709" i="3"/>
  <c r="J709" i="3" s="1"/>
  <c r="G709" i="3"/>
  <c r="F709" i="3"/>
  <c r="H705" i="3"/>
  <c r="J705" i="3" s="1"/>
  <c r="G705" i="3"/>
  <c r="F705" i="3"/>
  <c r="J704" i="3"/>
  <c r="H704" i="3"/>
  <c r="G704" i="3"/>
  <c r="F704" i="3"/>
  <c r="H703" i="3"/>
  <c r="J703" i="3" s="1"/>
  <c r="G703" i="3"/>
  <c r="F703" i="3"/>
  <c r="H702" i="3"/>
  <c r="J702" i="3" s="1"/>
  <c r="G702" i="3"/>
  <c r="F702" i="3"/>
  <c r="J701" i="3"/>
  <c r="H701" i="3"/>
  <c r="G701" i="3"/>
  <c r="F701" i="3"/>
  <c r="H700" i="3"/>
  <c r="J700" i="3" s="1"/>
  <c r="G700" i="3"/>
  <c r="F700" i="3"/>
  <c r="H699" i="3"/>
  <c r="J699" i="3" s="1"/>
  <c r="G699" i="3"/>
  <c r="F699" i="3"/>
  <c r="J698" i="3"/>
  <c r="H698" i="3"/>
  <c r="G698" i="3"/>
  <c r="F698" i="3"/>
  <c r="H697" i="3"/>
  <c r="J697" i="3" s="1"/>
  <c r="G697" i="3"/>
  <c r="F697" i="3"/>
  <c r="H696" i="3"/>
  <c r="J696" i="3" s="1"/>
  <c r="G696" i="3"/>
  <c r="F696" i="3"/>
  <c r="E696" i="3"/>
  <c r="D696" i="3"/>
  <c r="H695" i="3"/>
  <c r="J695" i="3" s="1"/>
  <c r="G695" i="3"/>
  <c r="F695" i="3"/>
  <c r="H691" i="3"/>
  <c r="J691" i="3" s="1"/>
  <c r="G691" i="3"/>
  <c r="F691" i="3"/>
  <c r="H690" i="3"/>
  <c r="J690" i="3" s="1"/>
  <c r="G690" i="3"/>
  <c r="F690" i="3"/>
  <c r="H689" i="3"/>
  <c r="J689" i="3" s="1"/>
  <c r="G689" i="3"/>
  <c r="F689" i="3"/>
  <c r="H688" i="3"/>
  <c r="J688" i="3" s="1"/>
  <c r="G688" i="3"/>
  <c r="F688" i="3"/>
  <c r="H687" i="3"/>
  <c r="J687" i="3" s="1"/>
  <c r="G687" i="3"/>
  <c r="F687" i="3"/>
  <c r="H686" i="3"/>
  <c r="J686" i="3" s="1"/>
  <c r="G686" i="3"/>
  <c r="F686" i="3"/>
  <c r="H685" i="3"/>
  <c r="J685" i="3" s="1"/>
  <c r="G685" i="3"/>
  <c r="F685" i="3"/>
  <c r="H684" i="3"/>
  <c r="J684" i="3" s="1"/>
  <c r="G684" i="3"/>
  <c r="F684" i="3"/>
  <c r="H683" i="3"/>
  <c r="J683" i="3" s="1"/>
  <c r="G683" i="3"/>
  <c r="F683" i="3"/>
  <c r="H682" i="3"/>
  <c r="J682" i="3" s="1"/>
  <c r="G682" i="3"/>
  <c r="F682" i="3"/>
  <c r="E682" i="3"/>
  <c r="D682" i="3"/>
  <c r="H681" i="3"/>
  <c r="J681" i="3" s="1"/>
  <c r="G681" i="3"/>
  <c r="F681" i="3"/>
  <c r="H677" i="3"/>
  <c r="J677" i="3" s="1"/>
  <c r="G677" i="3"/>
  <c r="F677" i="3"/>
  <c r="H676" i="3"/>
  <c r="J676" i="3" s="1"/>
  <c r="G676" i="3"/>
  <c r="F676" i="3"/>
  <c r="H675" i="3"/>
  <c r="J675" i="3" s="1"/>
  <c r="G675" i="3"/>
  <c r="F675" i="3"/>
  <c r="H674" i="3"/>
  <c r="J674" i="3" s="1"/>
  <c r="G674" i="3"/>
  <c r="F674" i="3"/>
  <c r="H673" i="3"/>
  <c r="J673" i="3" s="1"/>
  <c r="G673" i="3"/>
  <c r="F673" i="3"/>
  <c r="H672" i="3"/>
  <c r="J672" i="3" s="1"/>
  <c r="G672" i="3"/>
  <c r="F672" i="3"/>
  <c r="H671" i="3"/>
  <c r="J671" i="3" s="1"/>
  <c r="G671" i="3"/>
  <c r="F671" i="3"/>
  <c r="H670" i="3"/>
  <c r="J670" i="3" s="1"/>
  <c r="G670" i="3"/>
  <c r="F670" i="3"/>
  <c r="H669" i="3"/>
  <c r="J669" i="3" s="1"/>
  <c r="G669" i="3"/>
  <c r="F669" i="3"/>
  <c r="H668" i="3"/>
  <c r="J668" i="3" s="1"/>
  <c r="G668" i="3"/>
  <c r="F668" i="3"/>
  <c r="E668" i="3"/>
  <c r="D668" i="3"/>
  <c r="J667" i="3"/>
  <c r="H667" i="3"/>
  <c r="G667" i="3"/>
  <c r="F667" i="3"/>
  <c r="H663" i="3"/>
  <c r="J663" i="3" s="1"/>
  <c r="G663" i="3"/>
  <c r="F663" i="3"/>
  <c r="H662" i="3"/>
  <c r="J662" i="3" s="1"/>
  <c r="G662" i="3"/>
  <c r="F662" i="3"/>
  <c r="H661" i="3"/>
  <c r="J661" i="3" s="1"/>
  <c r="G661" i="3"/>
  <c r="F661" i="3"/>
  <c r="H660" i="3"/>
  <c r="J660" i="3" s="1"/>
  <c r="G660" i="3"/>
  <c r="F660" i="3"/>
  <c r="H659" i="3"/>
  <c r="J659" i="3" s="1"/>
  <c r="G659" i="3"/>
  <c r="F659" i="3"/>
  <c r="H658" i="3"/>
  <c r="J658" i="3" s="1"/>
  <c r="G658" i="3"/>
  <c r="F658" i="3"/>
  <c r="H657" i="3"/>
  <c r="J657" i="3" s="1"/>
  <c r="G657" i="3"/>
  <c r="F657" i="3"/>
  <c r="H656" i="3"/>
  <c r="J656" i="3" s="1"/>
  <c r="G656" i="3"/>
  <c r="F656" i="3"/>
  <c r="H655" i="3"/>
  <c r="J655" i="3" s="1"/>
  <c r="G655" i="3"/>
  <c r="F655" i="3"/>
  <c r="H654" i="3"/>
  <c r="J654" i="3" s="1"/>
  <c r="G654" i="3"/>
  <c r="F654" i="3"/>
  <c r="E654" i="3"/>
  <c r="D654" i="3"/>
  <c r="H653" i="3"/>
  <c r="J653" i="3" s="1"/>
  <c r="G653" i="3"/>
  <c r="F653" i="3"/>
  <c r="H649" i="3"/>
  <c r="J649" i="3" s="1"/>
  <c r="G649" i="3"/>
  <c r="F649" i="3"/>
  <c r="J648" i="3"/>
  <c r="H648" i="3"/>
  <c r="G648" i="3"/>
  <c r="F648" i="3"/>
  <c r="H647" i="3"/>
  <c r="J647" i="3" s="1"/>
  <c r="G647" i="3"/>
  <c r="F647" i="3"/>
  <c r="H646" i="3"/>
  <c r="J646" i="3" s="1"/>
  <c r="G646" i="3"/>
  <c r="F646" i="3"/>
  <c r="J645" i="3"/>
  <c r="H645" i="3"/>
  <c r="G645" i="3"/>
  <c r="F645" i="3"/>
  <c r="H644" i="3"/>
  <c r="J644" i="3" s="1"/>
  <c r="G644" i="3"/>
  <c r="F644" i="3"/>
  <c r="H643" i="3"/>
  <c r="J643" i="3" s="1"/>
  <c r="G643" i="3"/>
  <c r="F643" i="3"/>
  <c r="J642" i="3"/>
  <c r="H642" i="3"/>
  <c r="G642" i="3"/>
  <c r="F642" i="3"/>
  <c r="H641" i="3"/>
  <c r="J641" i="3" s="1"/>
  <c r="G641" i="3"/>
  <c r="F641" i="3"/>
  <c r="H640" i="3"/>
  <c r="J640" i="3" s="1"/>
  <c r="G640" i="3"/>
  <c r="F640" i="3"/>
  <c r="E640" i="3"/>
  <c r="D640" i="3"/>
  <c r="H639" i="3"/>
  <c r="J639" i="3" s="1"/>
  <c r="G639" i="3"/>
  <c r="F639" i="3"/>
  <c r="H635" i="3"/>
  <c r="J635" i="3" s="1"/>
  <c r="G635" i="3"/>
  <c r="F635" i="3"/>
  <c r="H634" i="3"/>
  <c r="J634" i="3" s="1"/>
  <c r="G634" i="3"/>
  <c r="F634" i="3"/>
  <c r="H633" i="3"/>
  <c r="J633" i="3" s="1"/>
  <c r="G633" i="3"/>
  <c r="F633" i="3"/>
  <c r="H632" i="3"/>
  <c r="J632" i="3" s="1"/>
  <c r="G632" i="3"/>
  <c r="F632" i="3"/>
  <c r="H631" i="3"/>
  <c r="J631" i="3" s="1"/>
  <c r="G631" i="3"/>
  <c r="F631" i="3"/>
  <c r="H630" i="3"/>
  <c r="J630" i="3" s="1"/>
  <c r="G630" i="3"/>
  <c r="F630" i="3"/>
  <c r="H629" i="3"/>
  <c r="J629" i="3" s="1"/>
  <c r="G629" i="3"/>
  <c r="F629" i="3"/>
  <c r="H628" i="3"/>
  <c r="J628" i="3" s="1"/>
  <c r="G628" i="3"/>
  <c r="F628" i="3"/>
  <c r="H627" i="3"/>
  <c r="J627" i="3" s="1"/>
  <c r="G627" i="3"/>
  <c r="F627" i="3"/>
  <c r="H626" i="3"/>
  <c r="J626" i="3" s="1"/>
  <c r="G626" i="3"/>
  <c r="F626" i="3"/>
  <c r="E626" i="3"/>
  <c r="D626" i="3"/>
  <c r="H625" i="3"/>
  <c r="J625" i="3" s="1"/>
  <c r="G625" i="3"/>
  <c r="F625" i="3"/>
  <c r="H621" i="3"/>
  <c r="J621" i="3" s="1"/>
  <c r="G621" i="3"/>
  <c r="F621" i="3"/>
  <c r="H620" i="3"/>
  <c r="J620" i="3" s="1"/>
  <c r="G620" i="3"/>
  <c r="F620" i="3"/>
  <c r="H619" i="3"/>
  <c r="J619" i="3" s="1"/>
  <c r="G619" i="3"/>
  <c r="F619" i="3"/>
  <c r="H618" i="3"/>
  <c r="J618" i="3" s="1"/>
  <c r="G618" i="3"/>
  <c r="F618" i="3"/>
  <c r="H617" i="3"/>
  <c r="J617" i="3" s="1"/>
  <c r="G617" i="3"/>
  <c r="F617" i="3"/>
  <c r="H616" i="3"/>
  <c r="J616" i="3" s="1"/>
  <c r="G616" i="3"/>
  <c r="F616" i="3"/>
  <c r="H615" i="3"/>
  <c r="J615" i="3" s="1"/>
  <c r="G615" i="3"/>
  <c r="F615" i="3"/>
  <c r="H614" i="3"/>
  <c r="J614" i="3" s="1"/>
  <c r="G614" i="3"/>
  <c r="F614" i="3"/>
  <c r="H613" i="3"/>
  <c r="J613" i="3" s="1"/>
  <c r="G613" i="3"/>
  <c r="F613" i="3"/>
  <c r="H612" i="3"/>
  <c r="J612" i="3" s="1"/>
  <c r="G612" i="3"/>
  <c r="F612" i="3"/>
  <c r="H611" i="3"/>
  <c r="J611" i="3" s="1"/>
  <c r="G611" i="3"/>
  <c r="F611" i="3"/>
  <c r="E611" i="3"/>
  <c r="D611" i="3"/>
  <c r="J610" i="3"/>
  <c r="H610" i="3"/>
  <c r="G610" i="3"/>
  <c r="F610" i="3"/>
  <c r="H606" i="3"/>
  <c r="J606" i="3" s="1"/>
  <c r="G606" i="3"/>
  <c r="F606" i="3"/>
  <c r="H605" i="3"/>
  <c r="J605" i="3" s="1"/>
  <c r="G605" i="3"/>
  <c r="F605" i="3"/>
  <c r="H604" i="3"/>
  <c r="J604" i="3" s="1"/>
  <c r="G604" i="3"/>
  <c r="F604" i="3"/>
  <c r="H603" i="3"/>
  <c r="J603" i="3" s="1"/>
  <c r="G603" i="3"/>
  <c r="F603" i="3"/>
  <c r="H602" i="3"/>
  <c r="J602" i="3" s="1"/>
  <c r="G602" i="3"/>
  <c r="F602" i="3"/>
  <c r="H601" i="3"/>
  <c r="J601" i="3" s="1"/>
  <c r="G601" i="3"/>
  <c r="F601" i="3"/>
  <c r="H600" i="3"/>
  <c r="J600" i="3" s="1"/>
  <c r="G600" i="3"/>
  <c r="F600" i="3"/>
  <c r="H599" i="3"/>
  <c r="J599" i="3" s="1"/>
  <c r="G599" i="3"/>
  <c r="F599" i="3"/>
  <c r="H598" i="3"/>
  <c r="J598" i="3" s="1"/>
  <c r="G598" i="3"/>
  <c r="F598" i="3"/>
  <c r="H597" i="3"/>
  <c r="J597" i="3" s="1"/>
  <c r="G597" i="3"/>
  <c r="F597" i="3"/>
  <c r="H596" i="3"/>
  <c r="J596" i="3" s="1"/>
  <c r="G596" i="3"/>
  <c r="F596" i="3"/>
  <c r="E596" i="3"/>
  <c r="D596" i="3"/>
  <c r="H595" i="3"/>
  <c r="J595" i="3" s="1"/>
  <c r="G595" i="3"/>
  <c r="F595" i="3"/>
  <c r="H591" i="3"/>
  <c r="J591" i="3" s="1"/>
  <c r="G591" i="3"/>
  <c r="F591" i="3"/>
  <c r="H590" i="3"/>
  <c r="J590" i="3" s="1"/>
  <c r="G590" i="3"/>
  <c r="F590" i="3"/>
  <c r="J589" i="3"/>
  <c r="H589" i="3"/>
  <c r="G589" i="3"/>
  <c r="F589" i="3"/>
  <c r="H588" i="3"/>
  <c r="J588" i="3" s="1"/>
  <c r="G588" i="3"/>
  <c r="F588" i="3"/>
  <c r="H587" i="3"/>
  <c r="J587" i="3" s="1"/>
  <c r="G587" i="3"/>
  <c r="F587" i="3"/>
  <c r="J586" i="3"/>
  <c r="H586" i="3"/>
  <c r="G586" i="3"/>
  <c r="F586" i="3"/>
  <c r="H585" i="3"/>
  <c r="J585" i="3" s="1"/>
  <c r="G585" i="3"/>
  <c r="F585" i="3"/>
  <c r="H584" i="3"/>
  <c r="J584" i="3" s="1"/>
  <c r="G584" i="3"/>
  <c r="F584" i="3"/>
  <c r="J583" i="3"/>
  <c r="H583" i="3"/>
  <c r="G583" i="3"/>
  <c r="F583" i="3"/>
  <c r="H582" i="3"/>
  <c r="J582" i="3" s="1"/>
  <c r="G582" i="3"/>
  <c r="F582" i="3"/>
  <c r="E582" i="3"/>
  <c r="D582" i="3"/>
  <c r="J581" i="3"/>
  <c r="H581" i="3"/>
  <c r="G581" i="3"/>
  <c r="F581" i="3"/>
  <c r="H577" i="3"/>
  <c r="J577" i="3" s="1"/>
  <c r="G577" i="3"/>
  <c r="F577" i="3"/>
  <c r="H576" i="3"/>
  <c r="J576" i="3" s="1"/>
  <c r="G576" i="3"/>
  <c r="F576" i="3"/>
  <c r="H575" i="3"/>
  <c r="J575" i="3" s="1"/>
  <c r="G575" i="3"/>
  <c r="F575" i="3"/>
  <c r="H574" i="3"/>
  <c r="J574" i="3" s="1"/>
  <c r="G574" i="3"/>
  <c r="F574" i="3"/>
  <c r="H573" i="3"/>
  <c r="J573" i="3" s="1"/>
  <c r="G573" i="3"/>
  <c r="F573" i="3"/>
  <c r="H572" i="3"/>
  <c r="J572" i="3" s="1"/>
  <c r="G572" i="3"/>
  <c r="F572" i="3"/>
  <c r="H571" i="3"/>
  <c r="J571" i="3" s="1"/>
  <c r="G571" i="3"/>
  <c r="F571" i="3"/>
  <c r="H570" i="3"/>
  <c r="J570" i="3" s="1"/>
  <c r="G570" i="3"/>
  <c r="F570" i="3"/>
  <c r="H569" i="3"/>
  <c r="J569" i="3" s="1"/>
  <c r="G569" i="3"/>
  <c r="F569" i="3"/>
  <c r="H568" i="3"/>
  <c r="J568" i="3" s="1"/>
  <c r="G568" i="3"/>
  <c r="F568" i="3"/>
  <c r="E568" i="3"/>
  <c r="D568" i="3"/>
  <c r="H567" i="3"/>
  <c r="J567" i="3" s="1"/>
  <c r="G567" i="3"/>
  <c r="F567" i="3"/>
  <c r="J563" i="3"/>
  <c r="H563" i="3"/>
  <c r="G563" i="3"/>
  <c r="F563" i="3"/>
  <c r="J562" i="3"/>
  <c r="H562" i="3"/>
  <c r="G562" i="3"/>
  <c r="F562" i="3"/>
  <c r="J561" i="3"/>
  <c r="H561" i="3"/>
  <c r="G561" i="3"/>
  <c r="F561" i="3"/>
  <c r="J560" i="3"/>
  <c r="H560" i="3"/>
  <c r="G560" i="3"/>
  <c r="F560" i="3"/>
  <c r="J559" i="3"/>
  <c r="H559" i="3"/>
  <c r="G559" i="3"/>
  <c r="F559" i="3"/>
  <c r="J558" i="3"/>
  <c r="H558" i="3"/>
  <c r="G558" i="3"/>
  <c r="F558" i="3"/>
  <c r="J557" i="3"/>
  <c r="H557" i="3"/>
  <c r="G557" i="3"/>
  <c r="F557" i="3"/>
  <c r="J556" i="3"/>
  <c r="H556" i="3"/>
  <c r="G556" i="3"/>
  <c r="F556" i="3"/>
  <c r="J555" i="3"/>
  <c r="H555" i="3"/>
  <c r="G555" i="3"/>
  <c r="F555" i="3"/>
  <c r="J554" i="3"/>
  <c r="H554" i="3"/>
  <c r="G554" i="3"/>
  <c r="F554" i="3"/>
  <c r="E554" i="3"/>
  <c r="D554" i="3"/>
  <c r="J553" i="3"/>
  <c r="H553" i="3"/>
  <c r="G553" i="3"/>
  <c r="F553" i="3"/>
  <c r="H549" i="3"/>
  <c r="J549" i="3" s="1"/>
  <c r="G549" i="3"/>
  <c r="F549" i="3"/>
  <c r="H548" i="3"/>
  <c r="J548" i="3" s="1"/>
  <c r="G548" i="3"/>
  <c r="F548" i="3"/>
  <c r="H547" i="3"/>
  <c r="J547" i="3" s="1"/>
  <c r="G547" i="3"/>
  <c r="F547" i="3"/>
  <c r="H546" i="3"/>
  <c r="J546" i="3" s="1"/>
  <c r="G546" i="3"/>
  <c r="F546" i="3"/>
  <c r="H545" i="3"/>
  <c r="J545" i="3" s="1"/>
  <c r="G545" i="3"/>
  <c r="F545" i="3"/>
  <c r="H544" i="3"/>
  <c r="J544" i="3" s="1"/>
  <c r="G544" i="3"/>
  <c r="F544" i="3"/>
  <c r="H543" i="3"/>
  <c r="J543" i="3" s="1"/>
  <c r="G543" i="3"/>
  <c r="F543" i="3"/>
  <c r="H542" i="3"/>
  <c r="J542" i="3" s="1"/>
  <c r="G542" i="3"/>
  <c r="F542" i="3"/>
  <c r="H541" i="3"/>
  <c r="J541" i="3" s="1"/>
  <c r="G541" i="3"/>
  <c r="F541" i="3"/>
  <c r="H540" i="3"/>
  <c r="J540" i="3" s="1"/>
  <c r="G540" i="3"/>
  <c r="F540" i="3"/>
  <c r="E540" i="3"/>
  <c r="D540" i="3"/>
  <c r="H539" i="3"/>
  <c r="J539" i="3" s="1"/>
  <c r="G539" i="3"/>
  <c r="F539" i="3"/>
  <c r="J535" i="3"/>
  <c r="H535" i="3"/>
  <c r="G535" i="3"/>
  <c r="F535" i="3"/>
  <c r="H534" i="3"/>
  <c r="J534" i="3" s="1"/>
  <c r="G534" i="3"/>
  <c r="F534" i="3"/>
  <c r="H533" i="3"/>
  <c r="J533" i="3" s="1"/>
  <c r="G533" i="3"/>
  <c r="F533" i="3"/>
  <c r="J532" i="3"/>
  <c r="H532" i="3"/>
  <c r="G532" i="3"/>
  <c r="F532" i="3"/>
  <c r="H531" i="3"/>
  <c r="J531" i="3" s="1"/>
  <c r="G531" i="3"/>
  <c r="F531" i="3"/>
  <c r="H530" i="3"/>
  <c r="J530" i="3" s="1"/>
  <c r="G530" i="3"/>
  <c r="F530" i="3"/>
  <c r="J529" i="3"/>
  <c r="H529" i="3"/>
  <c r="G529" i="3"/>
  <c r="F529" i="3"/>
  <c r="H528" i="3"/>
  <c r="J528" i="3" s="1"/>
  <c r="G528" i="3"/>
  <c r="F528" i="3"/>
  <c r="H527" i="3"/>
  <c r="J527" i="3" s="1"/>
  <c r="G527" i="3"/>
  <c r="F527" i="3"/>
  <c r="J526" i="3"/>
  <c r="H526" i="3"/>
  <c r="G526" i="3"/>
  <c r="F526" i="3"/>
  <c r="E526" i="3"/>
  <c r="D526" i="3"/>
  <c r="H525" i="3"/>
  <c r="J525" i="3" s="1"/>
  <c r="G525" i="3"/>
  <c r="F525" i="3"/>
  <c r="H521" i="3"/>
  <c r="J521" i="3" s="1"/>
  <c r="G521" i="3"/>
  <c r="F521" i="3"/>
  <c r="H520" i="3"/>
  <c r="J520" i="3" s="1"/>
  <c r="G520" i="3"/>
  <c r="F520" i="3"/>
  <c r="H519" i="3"/>
  <c r="J519" i="3" s="1"/>
  <c r="G519" i="3"/>
  <c r="F519" i="3"/>
  <c r="H518" i="3"/>
  <c r="J518" i="3" s="1"/>
  <c r="G518" i="3"/>
  <c r="F518" i="3"/>
  <c r="H517" i="3"/>
  <c r="J517" i="3" s="1"/>
  <c r="G517" i="3"/>
  <c r="F517" i="3"/>
  <c r="H516" i="3"/>
  <c r="J516" i="3" s="1"/>
  <c r="G516" i="3"/>
  <c r="F516" i="3"/>
  <c r="H515" i="3"/>
  <c r="J515" i="3" s="1"/>
  <c r="G515" i="3"/>
  <c r="F515" i="3"/>
  <c r="H514" i="3"/>
  <c r="J514" i="3" s="1"/>
  <c r="G514" i="3"/>
  <c r="F514" i="3"/>
  <c r="H513" i="3"/>
  <c r="J513" i="3" s="1"/>
  <c r="G513" i="3"/>
  <c r="F513" i="3"/>
  <c r="H512" i="3"/>
  <c r="J512" i="3" s="1"/>
  <c r="G512" i="3"/>
  <c r="F512" i="3"/>
  <c r="E512" i="3"/>
  <c r="D512" i="3"/>
  <c r="H511" i="3"/>
  <c r="J511" i="3" s="1"/>
  <c r="G511" i="3"/>
  <c r="F511" i="3"/>
  <c r="J507" i="3"/>
  <c r="H507" i="3"/>
  <c r="G507" i="3"/>
  <c r="F507" i="3"/>
  <c r="H506" i="3"/>
  <c r="J506" i="3" s="1"/>
  <c r="G506" i="3"/>
  <c r="F506" i="3"/>
  <c r="H505" i="3"/>
  <c r="J505" i="3" s="1"/>
  <c r="G505" i="3"/>
  <c r="F505" i="3"/>
  <c r="J504" i="3"/>
  <c r="H504" i="3"/>
  <c r="G504" i="3"/>
  <c r="F504" i="3"/>
  <c r="H503" i="3"/>
  <c r="J503" i="3" s="1"/>
  <c r="G503" i="3"/>
  <c r="F503" i="3"/>
  <c r="H502" i="3"/>
  <c r="J502" i="3" s="1"/>
  <c r="G502" i="3"/>
  <c r="F502" i="3"/>
  <c r="J501" i="3"/>
  <c r="H501" i="3"/>
  <c r="G501" i="3"/>
  <c r="F501" i="3"/>
  <c r="H500" i="3"/>
  <c r="J500" i="3" s="1"/>
  <c r="G500" i="3"/>
  <c r="F500" i="3"/>
  <c r="H499" i="3"/>
  <c r="J499" i="3" s="1"/>
  <c r="G499" i="3"/>
  <c r="F499" i="3"/>
  <c r="J498" i="3"/>
  <c r="H498" i="3"/>
  <c r="G498" i="3"/>
  <c r="F498" i="3"/>
  <c r="E498" i="3"/>
  <c r="D498" i="3"/>
  <c r="J497" i="3"/>
  <c r="H497" i="3"/>
  <c r="G497" i="3"/>
  <c r="F497" i="3"/>
  <c r="H493" i="3"/>
  <c r="J493" i="3" s="1"/>
  <c r="G493" i="3"/>
  <c r="F493" i="3"/>
  <c r="H492" i="3"/>
  <c r="J492" i="3" s="1"/>
  <c r="G492" i="3"/>
  <c r="F492" i="3"/>
  <c r="H491" i="3"/>
  <c r="J491" i="3" s="1"/>
  <c r="G491" i="3"/>
  <c r="F491" i="3"/>
  <c r="H490" i="3"/>
  <c r="J490" i="3" s="1"/>
  <c r="G490" i="3"/>
  <c r="F490" i="3"/>
  <c r="H489" i="3"/>
  <c r="J489" i="3" s="1"/>
  <c r="G489" i="3"/>
  <c r="F489" i="3"/>
  <c r="H488" i="3"/>
  <c r="J488" i="3" s="1"/>
  <c r="G488" i="3"/>
  <c r="F488" i="3"/>
  <c r="H487" i="3"/>
  <c r="J487" i="3" s="1"/>
  <c r="G487" i="3"/>
  <c r="F487" i="3"/>
  <c r="H486" i="3"/>
  <c r="J486" i="3" s="1"/>
  <c r="G486" i="3"/>
  <c r="F486" i="3"/>
  <c r="H485" i="3"/>
  <c r="J485" i="3" s="1"/>
  <c r="G485" i="3"/>
  <c r="F485" i="3"/>
  <c r="H484" i="3"/>
  <c r="J484" i="3" s="1"/>
  <c r="G484" i="3"/>
  <c r="F484" i="3"/>
  <c r="E484" i="3"/>
  <c r="D484" i="3"/>
  <c r="H483" i="3"/>
  <c r="J483" i="3" s="1"/>
  <c r="G483" i="3"/>
  <c r="F483" i="3"/>
  <c r="H479" i="3"/>
  <c r="J479" i="3" s="1"/>
  <c r="G479" i="3"/>
  <c r="F479" i="3"/>
  <c r="H478" i="3"/>
  <c r="J478" i="3" s="1"/>
  <c r="G478" i="3"/>
  <c r="F478" i="3"/>
  <c r="J477" i="3"/>
  <c r="H477" i="3"/>
  <c r="G477" i="3"/>
  <c r="F477" i="3"/>
  <c r="H476" i="3"/>
  <c r="J476" i="3" s="1"/>
  <c r="G476" i="3"/>
  <c r="F476" i="3"/>
  <c r="H475" i="3"/>
  <c r="J475" i="3" s="1"/>
  <c r="G475" i="3"/>
  <c r="F475" i="3"/>
  <c r="J474" i="3"/>
  <c r="H474" i="3"/>
  <c r="G474" i="3"/>
  <c r="F474" i="3"/>
  <c r="H473" i="3"/>
  <c r="J473" i="3" s="1"/>
  <c r="G473" i="3"/>
  <c r="F473" i="3"/>
  <c r="H472" i="3"/>
  <c r="J472" i="3" s="1"/>
  <c r="G472" i="3"/>
  <c r="F472" i="3"/>
  <c r="J471" i="3"/>
  <c r="H471" i="3"/>
  <c r="G471" i="3"/>
  <c r="F471" i="3"/>
  <c r="H470" i="3"/>
  <c r="J470" i="3" s="1"/>
  <c r="G470" i="3"/>
  <c r="F470" i="3"/>
  <c r="E470" i="3"/>
  <c r="D470" i="3"/>
  <c r="J469" i="3"/>
  <c r="H469" i="3"/>
  <c r="G469" i="3"/>
  <c r="F469" i="3"/>
  <c r="H465" i="3"/>
  <c r="J465" i="3" s="1"/>
  <c r="G465" i="3"/>
  <c r="F465" i="3"/>
  <c r="H464" i="3"/>
  <c r="J464" i="3" s="1"/>
  <c r="G464" i="3"/>
  <c r="F464" i="3"/>
  <c r="H463" i="3"/>
  <c r="J463" i="3" s="1"/>
  <c r="G463" i="3"/>
  <c r="F463" i="3"/>
  <c r="H462" i="3"/>
  <c r="J462" i="3" s="1"/>
  <c r="G462" i="3"/>
  <c r="F462" i="3"/>
  <c r="H461" i="3"/>
  <c r="J461" i="3" s="1"/>
  <c r="G461" i="3"/>
  <c r="F461" i="3"/>
  <c r="H460" i="3"/>
  <c r="J460" i="3" s="1"/>
  <c r="G460" i="3"/>
  <c r="F460" i="3"/>
  <c r="H459" i="3"/>
  <c r="J459" i="3" s="1"/>
  <c r="G459" i="3"/>
  <c r="F459" i="3"/>
  <c r="H458" i="3"/>
  <c r="J458" i="3" s="1"/>
  <c r="G458" i="3"/>
  <c r="F458" i="3"/>
  <c r="H457" i="3"/>
  <c r="J457" i="3" s="1"/>
  <c r="G457" i="3"/>
  <c r="F457" i="3"/>
  <c r="H456" i="3"/>
  <c r="J456" i="3" s="1"/>
  <c r="G456" i="3"/>
  <c r="F456" i="3"/>
  <c r="E456" i="3"/>
  <c r="D456" i="3"/>
  <c r="H455" i="3"/>
  <c r="J455" i="3" s="1"/>
  <c r="G455" i="3"/>
  <c r="F455" i="3"/>
  <c r="J451" i="3"/>
  <c r="H451" i="3"/>
  <c r="G451" i="3"/>
  <c r="F451" i="3"/>
  <c r="J450" i="3"/>
  <c r="H450" i="3"/>
  <c r="G450" i="3"/>
  <c r="F450" i="3"/>
  <c r="J449" i="3"/>
  <c r="H449" i="3"/>
  <c r="G449" i="3"/>
  <c r="F449" i="3"/>
  <c r="J448" i="3"/>
  <c r="H448" i="3"/>
  <c r="G448" i="3"/>
  <c r="F448" i="3"/>
  <c r="J447" i="3"/>
  <c r="H447" i="3"/>
  <c r="G447" i="3"/>
  <c r="F447" i="3"/>
  <c r="J446" i="3"/>
  <c r="H446" i="3"/>
  <c r="G446" i="3"/>
  <c r="F446" i="3"/>
  <c r="J445" i="3"/>
  <c r="H445" i="3"/>
  <c r="G445" i="3"/>
  <c r="F445" i="3"/>
  <c r="J444" i="3"/>
  <c r="H444" i="3"/>
  <c r="G444" i="3"/>
  <c r="F444" i="3"/>
  <c r="J443" i="3"/>
  <c r="H443" i="3"/>
  <c r="G443" i="3"/>
  <c r="F443" i="3"/>
  <c r="J442" i="3"/>
  <c r="H442" i="3"/>
  <c r="G442" i="3"/>
  <c r="F442" i="3"/>
  <c r="E442" i="3"/>
  <c r="D442" i="3"/>
  <c r="J441" i="3"/>
  <c r="J439" i="3" s="1"/>
  <c r="H441" i="3"/>
  <c r="G441" i="3"/>
  <c r="F441" i="3"/>
  <c r="H437" i="3"/>
  <c r="J437" i="3" s="1"/>
  <c r="G437" i="3"/>
  <c r="F437" i="3"/>
  <c r="H436" i="3"/>
  <c r="J436" i="3" s="1"/>
  <c r="G436" i="3"/>
  <c r="F436" i="3"/>
  <c r="H435" i="3"/>
  <c r="J435" i="3" s="1"/>
  <c r="G435" i="3"/>
  <c r="F435" i="3"/>
  <c r="H434" i="3"/>
  <c r="J434" i="3" s="1"/>
  <c r="G434" i="3"/>
  <c r="F434" i="3"/>
  <c r="H433" i="3"/>
  <c r="J433" i="3" s="1"/>
  <c r="G433" i="3"/>
  <c r="F433" i="3"/>
  <c r="H432" i="3"/>
  <c r="J432" i="3" s="1"/>
  <c r="G432" i="3"/>
  <c r="F432" i="3"/>
  <c r="H431" i="3"/>
  <c r="J431" i="3" s="1"/>
  <c r="G431" i="3"/>
  <c r="F431" i="3"/>
  <c r="H430" i="3"/>
  <c r="J430" i="3" s="1"/>
  <c r="G430" i="3"/>
  <c r="F430" i="3"/>
  <c r="H429" i="3"/>
  <c r="J429" i="3" s="1"/>
  <c r="G429" i="3"/>
  <c r="F429" i="3"/>
  <c r="H428" i="3"/>
  <c r="J428" i="3" s="1"/>
  <c r="G428" i="3"/>
  <c r="F428" i="3"/>
  <c r="E428" i="3"/>
  <c r="D428" i="3"/>
  <c r="H427" i="3"/>
  <c r="J427" i="3" s="1"/>
  <c r="G427" i="3"/>
  <c r="F427" i="3"/>
  <c r="H423" i="3"/>
  <c r="J423" i="3" s="1"/>
  <c r="G423" i="3"/>
  <c r="F423" i="3"/>
  <c r="J422" i="3"/>
  <c r="H422" i="3"/>
  <c r="G422" i="3"/>
  <c r="F422" i="3"/>
  <c r="J421" i="3"/>
  <c r="H421" i="3"/>
  <c r="G421" i="3"/>
  <c r="F421" i="3"/>
  <c r="H420" i="3"/>
  <c r="J420" i="3" s="1"/>
  <c r="G420" i="3"/>
  <c r="F420" i="3"/>
  <c r="J419" i="3"/>
  <c r="H419" i="3"/>
  <c r="G419" i="3"/>
  <c r="F419" i="3"/>
  <c r="J418" i="3"/>
  <c r="H418" i="3"/>
  <c r="G418" i="3"/>
  <c r="F418" i="3"/>
  <c r="H417" i="3"/>
  <c r="J417" i="3" s="1"/>
  <c r="G417" i="3"/>
  <c r="F417" i="3"/>
  <c r="E417" i="3"/>
  <c r="D417" i="3"/>
  <c r="J416" i="3"/>
  <c r="H416" i="3"/>
  <c r="G416" i="3"/>
  <c r="F416" i="3"/>
  <c r="E416" i="3"/>
  <c r="D416" i="3"/>
  <c r="H415" i="3"/>
  <c r="J415" i="3" s="1"/>
  <c r="G415" i="3"/>
  <c r="F415" i="3"/>
  <c r="E415" i="3"/>
  <c r="D415" i="3"/>
  <c r="J414" i="3"/>
  <c r="H414" i="3"/>
  <c r="G414" i="3"/>
  <c r="F414" i="3"/>
  <c r="E414" i="3"/>
  <c r="D414" i="3"/>
  <c r="H413" i="3"/>
  <c r="J413" i="3" s="1"/>
  <c r="J411" i="3" s="1"/>
  <c r="G413" i="3"/>
  <c r="F413" i="3"/>
  <c r="H409" i="3"/>
  <c r="J409" i="3" s="1"/>
  <c r="G409" i="3"/>
  <c r="F409" i="3"/>
  <c r="H408" i="3"/>
  <c r="J408" i="3" s="1"/>
  <c r="G408" i="3"/>
  <c r="F408" i="3"/>
  <c r="H407" i="3"/>
  <c r="J407" i="3" s="1"/>
  <c r="G407" i="3"/>
  <c r="F407" i="3"/>
  <c r="H406" i="3"/>
  <c r="J406" i="3" s="1"/>
  <c r="G406" i="3"/>
  <c r="F406" i="3"/>
  <c r="H405" i="3"/>
  <c r="J405" i="3" s="1"/>
  <c r="G405" i="3"/>
  <c r="F405" i="3"/>
  <c r="H404" i="3"/>
  <c r="J404" i="3" s="1"/>
  <c r="G404" i="3"/>
  <c r="F404" i="3"/>
  <c r="H403" i="3"/>
  <c r="J403" i="3" s="1"/>
  <c r="G403" i="3"/>
  <c r="F403" i="3"/>
  <c r="E403" i="3"/>
  <c r="D403" i="3"/>
  <c r="H402" i="3"/>
  <c r="J402" i="3" s="1"/>
  <c r="G402" i="3"/>
  <c r="F402" i="3"/>
  <c r="E402" i="3"/>
  <c r="D402" i="3"/>
  <c r="H401" i="3"/>
  <c r="J401" i="3" s="1"/>
  <c r="G401" i="3"/>
  <c r="F401" i="3"/>
  <c r="E401" i="3"/>
  <c r="D401" i="3"/>
  <c r="H400" i="3"/>
  <c r="J400" i="3" s="1"/>
  <c r="G400" i="3"/>
  <c r="F400" i="3"/>
  <c r="E400" i="3"/>
  <c r="D400" i="3"/>
  <c r="H399" i="3"/>
  <c r="J399" i="3" s="1"/>
  <c r="G399" i="3"/>
  <c r="F399" i="3"/>
  <c r="J395" i="3"/>
  <c r="H395" i="3"/>
  <c r="G395" i="3"/>
  <c r="F395" i="3"/>
  <c r="J394" i="3"/>
  <c r="H394" i="3"/>
  <c r="G394" i="3"/>
  <c r="F394" i="3"/>
  <c r="J393" i="3"/>
  <c r="H393" i="3"/>
  <c r="G393" i="3"/>
  <c r="F393" i="3"/>
  <c r="J392" i="3"/>
  <c r="H392" i="3"/>
  <c r="G392" i="3"/>
  <c r="F392" i="3"/>
  <c r="J391" i="3"/>
  <c r="H391" i="3"/>
  <c r="G391" i="3"/>
  <c r="F391" i="3"/>
  <c r="J390" i="3"/>
  <c r="H390" i="3"/>
  <c r="G390" i="3"/>
  <c r="F390" i="3"/>
  <c r="J389" i="3"/>
  <c r="H389" i="3"/>
  <c r="G389" i="3"/>
  <c r="F389" i="3"/>
  <c r="J388" i="3"/>
  <c r="H388" i="3"/>
  <c r="G388" i="3"/>
  <c r="F388" i="3"/>
  <c r="I387" i="3"/>
  <c r="H387" i="3"/>
  <c r="J387" i="3" s="1"/>
  <c r="G387" i="3"/>
  <c r="F387" i="3"/>
  <c r="E387" i="3"/>
  <c r="D387" i="3"/>
  <c r="H386" i="3"/>
  <c r="J386" i="3" s="1"/>
  <c r="G386" i="3"/>
  <c r="F386" i="3"/>
  <c r="E386" i="3"/>
  <c r="D386" i="3"/>
  <c r="H385" i="3"/>
  <c r="J385" i="3" s="1"/>
  <c r="G385" i="3"/>
  <c r="F385" i="3"/>
  <c r="J381" i="3"/>
  <c r="H381" i="3"/>
  <c r="G381" i="3"/>
  <c r="F381" i="3"/>
  <c r="H380" i="3"/>
  <c r="J380" i="3" s="1"/>
  <c r="G380" i="3"/>
  <c r="F380" i="3"/>
  <c r="J379" i="3"/>
  <c r="H379" i="3"/>
  <c r="G379" i="3"/>
  <c r="F379" i="3"/>
  <c r="J378" i="3"/>
  <c r="H378" i="3"/>
  <c r="G378" i="3"/>
  <c r="F378" i="3"/>
  <c r="H377" i="3"/>
  <c r="J377" i="3" s="1"/>
  <c r="G377" i="3"/>
  <c r="F377" i="3"/>
  <c r="J376" i="3"/>
  <c r="H376" i="3"/>
  <c r="G376" i="3"/>
  <c r="F376" i="3"/>
  <c r="J375" i="3"/>
  <c r="H375" i="3"/>
  <c r="G375" i="3"/>
  <c r="F375" i="3"/>
  <c r="H374" i="3"/>
  <c r="J374" i="3" s="1"/>
  <c r="G374" i="3"/>
  <c r="F374" i="3"/>
  <c r="I373" i="3"/>
  <c r="H373" i="3"/>
  <c r="J373" i="3" s="1"/>
  <c r="G373" i="3"/>
  <c r="F373" i="3"/>
  <c r="E373" i="3"/>
  <c r="D373" i="3"/>
  <c r="H372" i="3"/>
  <c r="J372" i="3" s="1"/>
  <c r="G372" i="3"/>
  <c r="F372" i="3"/>
  <c r="E372" i="3"/>
  <c r="D372" i="3"/>
  <c r="H371" i="3"/>
  <c r="J371" i="3" s="1"/>
  <c r="G371" i="3"/>
  <c r="F371" i="3"/>
  <c r="J367" i="3"/>
  <c r="H367" i="3"/>
  <c r="G367" i="3"/>
  <c r="F367" i="3"/>
  <c r="J366" i="3"/>
  <c r="H366" i="3"/>
  <c r="G366" i="3"/>
  <c r="F366" i="3"/>
  <c r="J365" i="3"/>
  <c r="H365" i="3"/>
  <c r="G365" i="3"/>
  <c r="F365" i="3"/>
  <c r="J364" i="3"/>
  <c r="H364" i="3"/>
  <c r="G364" i="3"/>
  <c r="F364" i="3"/>
  <c r="J363" i="3"/>
  <c r="H363" i="3"/>
  <c r="G363" i="3"/>
  <c r="F363" i="3"/>
  <c r="J362" i="3"/>
  <c r="H362" i="3"/>
  <c r="G362" i="3"/>
  <c r="F362" i="3"/>
  <c r="J361" i="3"/>
  <c r="H361" i="3"/>
  <c r="G361" i="3"/>
  <c r="F361" i="3"/>
  <c r="J360" i="3"/>
  <c r="H360" i="3"/>
  <c r="G360" i="3"/>
  <c r="F360" i="3"/>
  <c r="J359" i="3"/>
  <c r="H359" i="3"/>
  <c r="G359" i="3"/>
  <c r="F359" i="3"/>
  <c r="E359" i="3"/>
  <c r="D359" i="3"/>
  <c r="J358" i="3"/>
  <c r="H358" i="3"/>
  <c r="G358" i="3"/>
  <c r="F358" i="3"/>
  <c r="E358" i="3"/>
  <c r="D358" i="3"/>
  <c r="J357" i="3"/>
  <c r="H357" i="3"/>
  <c r="G357" i="3"/>
  <c r="F357" i="3"/>
  <c r="H353" i="3"/>
  <c r="J353" i="3" s="1"/>
  <c r="G353" i="3"/>
  <c r="F353" i="3"/>
  <c r="H352" i="3"/>
  <c r="J352" i="3" s="1"/>
  <c r="G352" i="3"/>
  <c r="F352" i="3"/>
  <c r="H351" i="3"/>
  <c r="J351" i="3" s="1"/>
  <c r="G351" i="3"/>
  <c r="F351" i="3"/>
  <c r="H350" i="3"/>
  <c r="J350" i="3" s="1"/>
  <c r="G350" i="3"/>
  <c r="F350" i="3"/>
  <c r="H349" i="3"/>
  <c r="J349" i="3" s="1"/>
  <c r="G349" i="3"/>
  <c r="F349" i="3"/>
  <c r="H348" i="3"/>
  <c r="J348" i="3" s="1"/>
  <c r="G348" i="3"/>
  <c r="F348" i="3"/>
  <c r="H347" i="3"/>
  <c r="J347" i="3" s="1"/>
  <c r="G347" i="3"/>
  <c r="F347" i="3"/>
  <c r="H346" i="3"/>
  <c r="J346" i="3" s="1"/>
  <c r="G346" i="3"/>
  <c r="F346" i="3"/>
  <c r="H345" i="3"/>
  <c r="J345" i="3" s="1"/>
  <c r="G345" i="3"/>
  <c r="F345" i="3"/>
  <c r="E345" i="3"/>
  <c r="D345" i="3"/>
  <c r="H344" i="3"/>
  <c r="J344" i="3" s="1"/>
  <c r="G344" i="3"/>
  <c r="F344" i="3"/>
  <c r="E344" i="3"/>
  <c r="D344" i="3"/>
  <c r="H343" i="3"/>
  <c r="J343" i="3" s="1"/>
  <c r="G343" i="3"/>
  <c r="F343" i="3"/>
  <c r="H339" i="3"/>
  <c r="J339" i="3" s="1"/>
  <c r="G339" i="3"/>
  <c r="F339" i="3"/>
  <c r="J338" i="3"/>
  <c r="H338" i="3"/>
  <c r="G338" i="3"/>
  <c r="F338" i="3"/>
  <c r="H337" i="3"/>
  <c r="J337" i="3" s="1"/>
  <c r="G337" i="3"/>
  <c r="F337" i="3"/>
  <c r="H336" i="3"/>
  <c r="J336" i="3" s="1"/>
  <c r="G336" i="3"/>
  <c r="F336" i="3"/>
  <c r="J335" i="3"/>
  <c r="H335" i="3"/>
  <c r="G335" i="3"/>
  <c r="F335" i="3"/>
  <c r="H334" i="3"/>
  <c r="J334" i="3" s="1"/>
  <c r="G334" i="3"/>
  <c r="F334" i="3"/>
  <c r="H333" i="3"/>
  <c r="J333" i="3" s="1"/>
  <c r="G333" i="3"/>
  <c r="F333" i="3"/>
  <c r="J332" i="3"/>
  <c r="H332" i="3"/>
  <c r="G332" i="3"/>
  <c r="F332" i="3"/>
  <c r="H331" i="3"/>
  <c r="J331" i="3" s="1"/>
  <c r="G331" i="3"/>
  <c r="F331" i="3"/>
  <c r="H330" i="3"/>
  <c r="J330" i="3" s="1"/>
  <c r="G330" i="3"/>
  <c r="F330" i="3"/>
  <c r="E330" i="3"/>
  <c r="D330" i="3"/>
  <c r="J329" i="3"/>
  <c r="H329" i="3"/>
  <c r="G329" i="3"/>
  <c r="F329" i="3"/>
  <c r="H325" i="3"/>
  <c r="J325" i="3" s="1"/>
  <c r="G325" i="3"/>
  <c r="F325" i="3"/>
  <c r="H324" i="3"/>
  <c r="J324" i="3" s="1"/>
  <c r="G324" i="3"/>
  <c r="F324" i="3"/>
  <c r="H323" i="3"/>
  <c r="J323" i="3" s="1"/>
  <c r="G323" i="3"/>
  <c r="F323" i="3"/>
  <c r="H322" i="3"/>
  <c r="J322" i="3" s="1"/>
  <c r="G322" i="3"/>
  <c r="F322" i="3"/>
  <c r="H321" i="3"/>
  <c r="J321" i="3" s="1"/>
  <c r="G321" i="3"/>
  <c r="F321" i="3"/>
  <c r="H320" i="3"/>
  <c r="J320" i="3" s="1"/>
  <c r="G320" i="3"/>
  <c r="F320" i="3"/>
  <c r="H319" i="3"/>
  <c r="J319" i="3" s="1"/>
  <c r="G319" i="3"/>
  <c r="F319" i="3"/>
  <c r="H318" i="3"/>
  <c r="J318" i="3" s="1"/>
  <c r="G318" i="3"/>
  <c r="F318" i="3"/>
  <c r="H317" i="3"/>
  <c r="J317" i="3" s="1"/>
  <c r="G317" i="3"/>
  <c r="F317" i="3"/>
  <c r="H316" i="3"/>
  <c r="J316" i="3" s="1"/>
  <c r="G316" i="3"/>
  <c r="F316" i="3"/>
  <c r="E316" i="3"/>
  <c r="D316" i="3"/>
  <c r="H315" i="3"/>
  <c r="J315" i="3" s="1"/>
  <c r="G315" i="3"/>
  <c r="F315" i="3"/>
  <c r="J311" i="3"/>
  <c r="H311" i="3"/>
  <c r="G311" i="3"/>
  <c r="F311" i="3"/>
  <c r="J310" i="3"/>
  <c r="H310" i="3"/>
  <c r="G310" i="3"/>
  <c r="F310" i="3"/>
  <c r="H309" i="3"/>
  <c r="J309" i="3" s="1"/>
  <c r="G309" i="3"/>
  <c r="F309" i="3"/>
  <c r="J308" i="3"/>
  <c r="H308" i="3"/>
  <c r="G308" i="3"/>
  <c r="F308" i="3"/>
  <c r="J307" i="3"/>
  <c r="H307" i="3"/>
  <c r="G307" i="3"/>
  <c r="F307" i="3"/>
  <c r="H306" i="3"/>
  <c r="J306" i="3" s="1"/>
  <c r="G306" i="3"/>
  <c r="F306" i="3"/>
  <c r="J305" i="3"/>
  <c r="H305" i="3"/>
  <c r="G305" i="3"/>
  <c r="F305" i="3"/>
  <c r="J304" i="3"/>
  <c r="H304" i="3"/>
  <c r="G304" i="3"/>
  <c r="F304" i="3"/>
  <c r="H303" i="3"/>
  <c r="J303" i="3" s="1"/>
  <c r="G303" i="3"/>
  <c r="F303" i="3"/>
  <c r="J302" i="3"/>
  <c r="H302" i="3"/>
  <c r="G302" i="3"/>
  <c r="F302" i="3"/>
  <c r="E302" i="3"/>
  <c r="D302" i="3"/>
  <c r="J301" i="3"/>
  <c r="H301" i="3"/>
  <c r="G301" i="3"/>
  <c r="F301" i="3"/>
  <c r="H297" i="3"/>
  <c r="J297" i="3" s="1"/>
  <c r="G297" i="3"/>
  <c r="F297" i="3"/>
  <c r="H296" i="3"/>
  <c r="J296" i="3" s="1"/>
  <c r="G296" i="3"/>
  <c r="F296" i="3"/>
  <c r="H295" i="3"/>
  <c r="J295" i="3" s="1"/>
  <c r="G295" i="3"/>
  <c r="F295" i="3"/>
  <c r="H294" i="3"/>
  <c r="J294" i="3" s="1"/>
  <c r="G294" i="3"/>
  <c r="F294" i="3"/>
  <c r="H293" i="3"/>
  <c r="J293" i="3" s="1"/>
  <c r="G293" i="3"/>
  <c r="F293" i="3"/>
  <c r="H292" i="3"/>
  <c r="J292" i="3" s="1"/>
  <c r="G292" i="3"/>
  <c r="F292" i="3"/>
  <c r="H291" i="3"/>
  <c r="J291" i="3" s="1"/>
  <c r="G291" i="3"/>
  <c r="F291" i="3"/>
  <c r="H290" i="3"/>
  <c r="J290" i="3" s="1"/>
  <c r="G290" i="3"/>
  <c r="F290" i="3"/>
  <c r="H289" i="3"/>
  <c r="J289" i="3" s="1"/>
  <c r="G289" i="3"/>
  <c r="F289" i="3"/>
  <c r="H288" i="3"/>
  <c r="J288" i="3" s="1"/>
  <c r="G288" i="3"/>
  <c r="F288" i="3"/>
  <c r="E288" i="3"/>
  <c r="D288" i="3"/>
  <c r="H287" i="3"/>
  <c r="J287" i="3" s="1"/>
  <c r="G287" i="3"/>
  <c r="F287" i="3"/>
  <c r="J283" i="3"/>
  <c r="H283" i="3"/>
  <c r="G283" i="3"/>
  <c r="F283" i="3"/>
  <c r="H282" i="3"/>
  <c r="J282" i="3" s="1"/>
  <c r="G282" i="3"/>
  <c r="F282" i="3"/>
  <c r="H281" i="3"/>
  <c r="J281" i="3" s="1"/>
  <c r="G281" i="3"/>
  <c r="F281" i="3"/>
  <c r="J280" i="3"/>
  <c r="H280" i="3"/>
  <c r="G280" i="3"/>
  <c r="F280" i="3"/>
  <c r="H279" i="3"/>
  <c r="J279" i="3" s="1"/>
  <c r="G279" i="3"/>
  <c r="F279" i="3"/>
  <c r="H278" i="3"/>
  <c r="J278" i="3" s="1"/>
  <c r="G278" i="3"/>
  <c r="F278" i="3"/>
  <c r="J277" i="3"/>
  <c r="H277" i="3"/>
  <c r="G277" i="3"/>
  <c r="F277" i="3"/>
  <c r="H276" i="3"/>
  <c r="J276" i="3" s="1"/>
  <c r="G276" i="3"/>
  <c r="F276" i="3"/>
  <c r="H275" i="3"/>
  <c r="J275" i="3" s="1"/>
  <c r="G275" i="3"/>
  <c r="F275" i="3"/>
  <c r="J274" i="3"/>
  <c r="H274" i="3"/>
  <c r="G274" i="3"/>
  <c r="F274" i="3"/>
  <c r="E274" i="3"/>
  <c r="D274" i="3"/>
  <c r="H273" i="3"/>
  <c r="J273" i="3" s="1"/>
  <c r="G273" i="3"/>
  <c r="F273" i="3"/>
  <c r="H269" i="3"/>
  <c r="J269" i="3" s="1"/>
  <c r="G269" i="3"/>
  <c r="F269" i="3"/>
  <c r="H268" i="3"/>
  <c r="J268" i="3" s="1"/>
  <c r="G268" i="3"/>
  <c r="F268" i="3"/>
  <c r="H267" i="3"/>
  <c r="J267" i="3" s="1"/>
  <c r="G267" i="3"/>
  <c r="F267" i="3"/>
  <c r="H266" i="3"/>
  <c r="J266" i="3" s="1"/>
  <c r="G266" i="3"/>
  <c r="F266" i="3"/>
  <c r="H265" i="3"/>
  <c r="J265" i="3" s="1"/>
  <c r="G265" i="3"/>
  <c r="F265" i="3"/>
  <c r="H264" i="3"/>
  <c r="J264" i="3" s="1"/>
  <c r="G264" i="3"/>
  <c r="F264" i="3"/>
  <c r="H263" i="3"/>
  <c r="J263" i="3" s="1"/>
  <c r="G263" i="3"/>
  <c r="F263" i="3"/>
  <c r="H262" i="3"/>
  <c r="J262" i="3" s="1"/>
  <c r="G262" i="3"/>
  <c r="F262" i="3"/>
  <c r="H261" i="3"/>
  <c r="J261" i="3" s="1"/>
  <c r="G261" i="3"/>
  <c r="F261" i="3"/>
  <c r="H260" i="3"/>
  <c r="J260" i="3" s="1"/>
  <c r="G260" i="3"/>
  <c r="F260" i="3"/>
  <c r="E260" i="3"/>
  <c r="D260" i="3"/>
  <c r="H259" i="3"/>
  <c r="J259" i="3" s="1"/>
  <c r="G259" i="3"/>
  <c r="F259" i="3"/>
  <c r="J255" i="3"/>
  <c r="H255" i="3"/>
  <c r="G255" i="3"/>
  <c r="F255" i="3"/>
  <c r="J254" i="3"/>
  <c r="H254" i="3"/>
  <c r="G254" i="3"/>
  <c r="F254" i="3"/>
  <c r="J253" i="3"/>
  <c r="H253" i="3"/>
  <c r="G253" i="3"/>
  <c r="F253" i="3"/>
  <c r="J252" i="3"/>
  <c r="H252" i="3"/>
  <c r="G252" i="3"/>
  <c r="F252" i="3"/>
  <c r="J251" i="3"/>
  <c r="H251" i="3"/>
  <c r="G251" i="3"/>
  <c r="F251" i="3"/>
  <c r="J250" i="3"/>
  <c r="H250" i="3"/>
  <c r="G250" i="3"/>
  <c r="F250" i="3"/>
  <c r="J249" i="3"/>
  <c r="H249" i="3"/>
  <c r="G249" i="3"/>
  <c r="F249" i="3"/>
  <c r="J248" i="3"/>
  <c r="H248" i="3"/>
  <c r="G248" i="3"/>
  <c r="F248" i="3"/>
  <c r="J247" i="3"/>
  <c r="H247" i="3"/>
  <c r="G247" i="3"/>
  <c r="F247" i="3"/>
  <c r="J246" i="3"/>
  <c r="H246" i="3"/>
  <c r="G246" i="3"/>
  <c r="F246" i="3"/>
  <c r="E246" i="3"/>
  <c r="D246" i="3"/>
  <c r="H245" i="3"/>
  <c r="J245" i="3" s="1"/>
  <c r="J243" i="3" s="1"/>
  <c r="G245" i="3"/>
  <c r="F245" i="3"/>
  <c r="H241" i="3"/>
  <c r="J241" i="3" s="1"/>
  <c r="G241" i="3"/>
  <c r="F241" i="3"/>
  <c r="H240" i="3"/>
  <c r="J240" i="3" s="1"/>
  <c r="G240" i="3"/>
  <c r="F240" i="3"/>
  <c r="H239" i="3"/>
  <c r="J239" i="3" s="1"/>
  <c r="G239" i="3"/>
  <c r="F239" i="3"/>
  <c r="H238" i="3"/>
  <c r="J238" i="3" s="1"/>
  <c r="G238" i="3"/>
  <c r="F238" i="3"/>
  <c r="H237" i="3"/>
  <c r="J237" i="3" s="1"/>
  <c r="G237" i="3"/>
  <c r="F237" i="3"/>
  <c r="H236" i="3"/>
  <c r="J236" i="3" s="1"/>
  <c r="G236" i="3"/>
  <c r="F236" i="3"/>
  <c r="H235" i="3"/>
  <c r="J235" i="3" s="1"/>
  <c r="G235" i="3"/>
  <c r="F235" i="3"/>
  <c r="H234" i="3"/>
  <c r="J234" i="3" s="1"/>
  <c r="G234" i="3"/>
  <c r="F234" i="3"/>
  <c r="H233" i="3"/>
  <c r="J233" i="3" s="1"/>
  <c r="G233" i="3"/>
  <c r="F233" i="3"/>
  <c r="H232" i="3"/>
  <c r="J232" i="3" s="1"/>
  <c r="G232" i="3"/>
  <c r="F232" i="3"/>
  <c r="E232" i="3"/>
  <c r="D232" i="3"/>
  <c r="H231" i="3"/>
  <c r="J231" i="3" s="1"/>
  <c r="G231" i="3"/>
  <c r="F231" i="3"/>
  <c r="H227" i="3"/>
  <c r="J227" i="3" s="1"/>
  <c r="G227" i="3"/>
  <c r="F227" i="3"/>
  <c r="J226" i="3"/>
  <c r="H226" i="3"/>
  <c r="G226" i="3"/>
  <c r="F226" i="3"/>
  <c r="H225" i="3"/>
  <c r="J225" i="3" s="1"/>
  <c r="G225" i="3"/>
  <c r="F225" i="3"/>
  <c r="H224" i="3"/>
  <c r="J224" i="3" s="1"/>
  <c r="G224" i="3"/>
  <c r="F224" i="3"/>
  <c r="J223" i="3"/>
  <c r="H223" i="3"/>
  <c r="G223" i="3"/>
  <c r="F223" i="3"/>
  <c r="H222" i="3"/>
  <c r="J222" i="3" s="1"/>
  <c r="G222" i="3"/>
  <c r="F222" i="3"/>
  <c r="H221" i="3"/>
  <c r="J221" i="3" s="1"/>
  <c r="G221" i="3"/>
  <c r="F221" i="3"/>
  <c r="J220" i="3"/>
  <c r="H220" i="3"/>
  <c r="G220" i="3"/>
  <c r="F220" i="3"/>
  <c r="H219" i="3"/>
  <c r="J219" i="3" s="1"/>
  <c r="G219" i="3"/>
  <c r="F219" i="3"/>
  <c r="H218" i="3"/>
  <c r="J218" i="3" s="1"/>
  <c r="G218" i="3"/>
  <c r="F218" i="3"/>
  <c r="E218" i="3"/>
  <c r="D218" i="3"/>
  <c r="J217" i="3"/>
  <c r="H217" i="3"/>
  <c r="G217" i="3"/>
  <c r="F217" i="3"/>
  <c r="H213" i="3"/>
  <c r="J213" i="3" s="1"/>
  <c r="G213" i="3"/>
  <c r="F213" i="3"/>
  <c r="H212" i="3"/>
  <c r="J212" i="3" s="1"/>
  <c r="G212" i="3"/>
  <c r="F212" i="3"/>
  <c r="H211" i="3"/>
  <c r="J211" i="3" s="1"/>
  <c r="G211" i="3"/>
  <c r="F211" i="3"/>
  <c r="H210" i="3"/>
  <c r="J210" i="3" s="1"/>
  <c r="G210" i="3"/>
  <c r="F210" i="3"/>
  <c r="H209" i="3"/>
  <c r="J209" i="3" s="1"/>
  <c r="G209" i="3"/>
  <c r="F209" i="3"/>
  <c r="H208" i="3"/>
  <c r="J208" i="3" s="1"/>
  <c r="G208" i="3"/>
  <c r="F208" i="3"/>
  <c r="H207" i="3"/>
  <c r="J207" i="3" s="1"/>
  <c r="G207" i="3"/>
  <c r="F207" i="3"/>
  <c r="H206" i="3"/>
  <c r="J206" i="3" s="1"/>
  <c r="G206" i="3"/>
  <c r="F206" i="3"/>
  <c r="H205" i="3"/>
  <c r="J205" i="3" s="1"/>
  <c r="G205" i="3"/>
  <c r="F205" i="3"/>
  <c r="H204" i="3"/>
  <c r="J204" i="3" s="1"/>
  <c r="G204" i="3"/>
  <c r="F204" i="3"/>
  <c r="E204" i="3"/>
  <c r="D204" i="3"/>
  <c r="H203" i="3"/>
  <c r="J203" i="3" s="1"/>
  <c r="G203" i="3"/>
  <c r="F203" i="3"/>
  <c r="H199" i="3"/>
  <c r="J199" i="3" s="1"/>
  <c r="G199" i="3"/>
  <c r="F199" i="3"/>
  <c r="J198" i="3"/>
  <c r="H198" i="3"/>
  <c r="G198" i="3"/>
  <c r="F198" i="3"/>
  <c r="H197" i="3"/>
  <c r="J197" i="3" s="1"/>
  <c r="G197" i="3"/>
  <c r="F197" i="3"/>
  <c r="H196" i="3"/>
  <c r="J196" i="3" s="1"/>
  <c r="G196" i="3"/>
  <c r="F196" i="3"/>
  <c r="J195" i="3"/>
  <c r="H195" i="3"/>
  <c r="G195" i="3"/>
  <c r="F195" i="3"/>
  <c r="H194" i="3"/>
  <c r="J194" i="3" s="1"/>
  <c r="G194" i="3"/>
  <c r="F194" i="3"/>
  <c r="H193" i="3"/>
  <c r="J193" i="3" s="1"/>
  <c r="G193" i="3"/>
  <c r="F193" i="3"/>
  <c r="J192" i="3"/>
  <c r="H192" i="3"/>
  <c r="G192" i="3"/>
  <c r="F192" i="3"/>
  <c r="H191" i="3"/>
  <c r="J191" i="3" s="1"/>
  <c r="G191" i="3"/>
  <c r="F191" i="3"/>
  <c r="H190" i="3"/>
  <c r="J190" i="3" s="1"/>
  <c r="G190" i="3"/>
  <c r="F190" i="3"/>
  <c r="E190" i="3"/>
  <c r="D190" i="3"/>
  <c r="J189" i="3"/>
  <c r="H189" i="3"/>
  <c r="G189" i="3"/>
  <c r="F189" i="3"/>
  <c r="H185" i="3"/>
  <c r="J185" i="3" s="1"/>
  <c r="G185" i="3"/>
  <c r="F185" i="3"/>
  <c r="H184" i="3"/>
  <c r="J184" i="3" s="1"/>
  <c r="G184" i="3"/>
  <c r="F184" i="3"/>
  <c r="H183" i="3"/>
  <c r="J183" i="3" s="1"/>
  <c r="G183" i="3"/>
  <c r="F183" i="3"/>
  <c r="H182" i="3"/>
  <c r="J182" i="3" s="1"/>
  <c r="G182" i="3"/>
  <c r="F182" i="3"/>
  <c r="H181" i="3"/>
  <c r="J181" i="3" s="1"/>
  <c r="G181" i="3"/>
  <c r="F181" i="3"/>
  <c r="H180" i="3"/>
  <c r="J180" i="3" s="1"/>
  <c r="G180" i="3"/>
  <c r="F180" i="3"/>
  <c r="H179" i="3"/>
  <c r="J179" i="3" s="1"/>
  <c r="G179" i="3"/>
  <c r="F179" i="3"/>
  <c r="H178" i="3"/>
  <c r="J178" i="3" s="1"/>
  <c r="G178" i="3"/>
  <c r="F178" i="3"/>
  <c r="H177" i="3"/>
  <c r="J177" i="3" s="1"/>
  <c r="G177" i="3"/>
  <c r="F177" i="3"/>
  <c r="H176" i="3"/>
  <c r="J176" i="3" s="1"/>
  <c r="G176" i="3"/>
  <c r="F176" i="3"/>
  <c r="E176" i="3"/>
  <c r="D176" i="3"/>
  <c r="H175" i="3"/>
  <c r="J175" i="3" s="1"/>
  <c r="G175" i="3"/>
  <c r="F175" i="3"/>
  <c r="J171" i="3"/>
  <c r="H171" i="3"/>
  <c r="G171" i="3"/>
  <c r="F171" i="3"/>
  <c r="H170" i="3"/>
  <c r="J170" i="3" s="1"/>
  <c r="G170" i="3"/>
  <c r="F170" i="3"/>
  <c r="H169" i="3"/>
  <c r="J169" i="3" s="1"/>
  <c r="G169" i="3"/>
  <c r="F169" i="3"/>
  <c r="J168" i="3"/>
  <c r="H168" i="3"/>
  <c r="G168" i="3"/>
  <c r="F168" i="3"/>
  <c r="H167" i="3"/>
  <c r="J167" i="3" s="1"/>
  <c r="G167" i="3"/>
  <c r="F167" i="3"/>
  <c r="H166" i="3"/>
  <c r="J166" i="3" s="1"/>
  <c r="G166" i="3"/>
  <c r="F166" i="3"/>
  <c r="J165" i="3"/>
  <c r="H165" i="3"/>
  <c r="G165" i="3"/>
  <c r="F165" i="3"/>
  <c r="H164" i="3"/>
  <c r="J164" i="3" s="1"/>
  <c r="G164" i="3"/>
  <c r="F164" i="3"/>
  <c r="E164" i="3"/>
  <c r="D164" i="3"/>
  <c r="J163" i="3"/>
  <c r="H163" i="3"/>
  <c r="G163" i="3"/>
  <c r="F163" i="3"/>
  <c r="E163" i="3"/>
  <c r="D163" i="3"/>
  <c r="H162" i="3"/>
  <c r="J162" i="3" s="1"/>
  <c r="G162" i="3"/>
  <c r="F162" i="3"/>
  <c r="E162" i="3"/>
  <c r="D162" i="3"/>
  <c r="J161" i="3"/>
  <c r="H161" i="3"/>
  <c r="G161" i="3"/>
  <c r="F161" i="3"/>
  <c r="H157" i="3"/>
  <c r="J157" i="3" s="1"/>
  <c r="G157" i="3"/>
  <c r="F157" i="3"/>
  <c r="H156" i="3"/>
  <c r="J156" i="3" s="1"/>
  <c r="G156" i="3"/>
  <c r="F156" i="3"/>
  <c r="H155" i="3"/>
  <c r="J155" i="3" s="1"/>
  <c r="G155" i="3"/>
  <c r="F155" i="3"/>
  <c r="H154" i="3"/>
  <c r="J154" i="3" s="1"/>
  <c r="G154" i="3"/>
  <c r="F154" i="3"/>
  <c r="H153" i="3"/>
  <c r="J153" i="3" s="1"/>
  <c r="G153" i="3"/>
  <c r="F153" i="3"/>
  <c r="H152" i="3"/>
  <c r="J152" i="3" s="1"/>
  <c r="G152" i="3"/>
  <c r="F152" i="3"/>
  <c r="H151" i="3"/>
  <c r="J151" i="3" s="1"/>
  <c r="G151" i="3"/>
  <c r="F151" i="3"/>
  <c r="H150" i="3"/>
  <c r="J150" i="3" s="1"/>
  <c r="G150" i="3"/>
  <c r="F150" i="3"/>
  <c r="E150" i="3"/>
  <c r="D150" i="3"/>
  <c r="H149" i="3"/>
  <c r="J149" i="3" s="1"/>
  <c r="G149" i="3"/>
  <c r="F149" i="3"/>
  <c r="E149" i="3"/>
  <c r="D149" i="3"/>
  <c r="H148" i="3"/>
  <c r="J148" i="3" s="1"/>
  <c r="G148" i="3"/>
  <c r="F148" i="3"/>
  <c r="E148" i="3"/>
  <c r="D148" i="3"/>
  <c r="H147" i="3"/>
  <c r="J147" i="3" s="1"/>
  <c r="G147" i="3"/>
  <c r="F147" i="3"/>
  <c r="J143" i="3"/>
  <c r="H143" i="3"/>
  <c r="G143" i="3"/>
  <c r="F143" i="3"/>
  <c r="J142" i="3"/>
  <c r="H142" i="3"/>
  <c r="G142" i="3"/>
  <c r="F142" i="3"/>
  <c r="J141" i="3"/>
  <c r="H141" i="3"/>
  <c r="G141" i="3"/>
  <c r="F141" i="3"/>
  <c r="J140" i="3"/>
  <c r="H140" i="3"/>
  <c r="G140" i="3"/>
  <c r="F140" i="3"/>
  <c r="J139" i="3"/>
  <c r="H139" i="3"/>
  <c r="G139" i="3"/>
  <c r="F139" i="3"/>
  <c r="J138" i="3"/>
  <c r="H138" i="3"/>
  <c r="G138" i="3"/>
  <c r="F138" i="3"/>
  <c r="J137" i="3"/>
  <c r="H137" i="3"/>
  <c r="G137" i="3"/>
  <c r="F137" i="3"/>
  <c r="J136" i="3"/>
  <c r="H136" i="3"/>
  <c r="G136" i="3"/>
  <c r="F136" i="3"/>
  <c r="E136" i="3"/>
  <c r="D136" i="3"/>
  <c r="H135" i="3"/>
  <c r="J135" i="3" s="1"/>
  <c r="G135" i="3"/>
  <c r="F135" i="3"/>
  <c r="E135" i="3"/>
  <c r="D135" i="3"/>
  <c r="J134" i="3"/>
  <c r="H134" i="3"/>
  <c r="G134" i="3"/>
  <c r="F134" i="3"/>
  <c r="E134" i="3"/>
  <c r="D134" i="3"/>
  <c r="H133" i="3"/>
  <c r="J133" i="3" s="1"/>
  <c r="J131" i="3" s="1"/>
  <c r="G133" i="3"/>
  <c r="F133" i="3"/>
  <c r="J130" i="3"/>
  <c r="J129" i="3"/>
  <c r="H129" i="3"/>
  <c r="G129" i="3"/>
  <c r="F129" i="3"/>
  <c r="J128" i="3"/>
  <c r="H128" i="3"/>
  <c r="G128" i="3"/>
  <c r="F128" i="3"/>
  <c r="J127" i="3"/>
  <c r="H127" i="3"/>
  <c r="G127" i="3"/>
  <c r="F127" i="3"/>
  <c r="J126" i="3"/>
  <c r="H126" i="3"/>
  <c r="G126" i="3"/>
  <c r="F126" i="3"/>
  <c r="J125" i="3"/>
  <c r="H125" i="3"/>
  <c r="G125" i="3"/>
  <c r="F125" i="3"/>
  <c r="J124" i="3"/>
  <c r="H124" i="3"/>
  <c r="G124" i="3"/>
  <c r="F124" i="3"/>
  <c r="J123" i="3"/>
  <c r="H123" i="3"/>
  <c r="G123" i="3"/>
  <c r="F123" i="3"/>
  <c r="J122" i="3"/>
  <c r="H122" i="3"/>
  <c r="G122" i="3"/>
  <c r="F122" i="3"/>
  <c r="E122" i="3"/>
  <c r="D122" i="3"/>
  <c r="J121" i="3"/>
  <c r="H121" i="3"/>
  <c r="G121" i="3"/>
  <c r="F121" i="3"/>
  <c r="E121" i="3"/>
  <c r="D121" i="3"/>
  <c r="J120" i="3"/>
  <c r="H120" i="3"/>
  <c r="G120" i="3"/>
  <c r="F120" i="3"/>
  <c r="E120" i="3"/>
  <c r="D120" i="3"/>
  <c r="J119" i="3"/>
  <c r="J117" i="3" s="1"/>
  <c r="H119" i="3"/>
  <c r="G119" i="3"/>
  <c r="F119" i="3"/>
  <c r="J116" i="3"/>
  <c r="J115" i="3"/>
  <c r="H115" i="3"/>
  <c r="G115" i="3"/>
  <c r="F115" i="3"/>
  <c r="J114" i="3"/>
  <c r="H114" i="3"/>
  <c r="G114" i="3"/>
  <c r="F114" i="3"/>
  <c r="J113" i="3"/>
  <c r="H113" i="3"/>
  <c r="G113" i="3"/>
  <c r="F113" i="3"/>
  <c r="J112" i="3"/>
  <c r="H112" i="3"/>
  <c r="G112" i="3"/>
  <c r="F112" i="3"/>
  <c r="J111" i="3"/>
  <c r="H111" i="3"/>
  <c r="G111" i="3"/>
  <c r="F111" i="3"/>
  <c r="J110" i="3"/>
  <c r="H110" i="3"/>
  <c r="G110" i="3"/>
  <c r="F110" i="3"/>
  <c r="J109" i="3"/>
  <c r="H109" i="3"/>
  <c r="G109" i="3"/>
  <c r="F109" i="3"/>
  <c r="J108" i="3"/>
  <c r="H108" i="3"/>
  <c r="G108" i="3"/>
  <c r="F108" i="3"/>
  <c r="J107" i="3"/>
  <c r="H107" i="3"/>
  <c r="G107" i="3"/>
  <c r="F107" i="3"/>
  <c r="C106" i="3"/>
  <c r="G106" i="3" s="1"/>
  <c r="H105" i="3"/>
  <c r="J105" i="3" s="1"/>
  <c r="G105" i="3"/>
  <c r="F105" i="3"/>
  <c r="F103" i="3"/>
  <c r="J102" i="3"/>
  <c r="J101" i="3"/>
  <c r="H101" i="3"/>
  <c r="G101" i="3"/>
  <c r="F101" i="3"/>
  <c r="H100" i="3"/>
  <c r="J100" i="3" s="1"/>
  <c r="G100" i="3"/>
  <c r="F100" i="3"/>
  <c r="H99" i="3"/>
  <c r="J99" i="3" s="1"/>
  <c r="G99" i="3"/>
  <c r="F99" i="3"/>
  <c r="J98" i="3"/>
  <c r="H98" i="3"/>
  <c r="G98" i="3"/>
  <c r="F98" i="3"/>
  <c r="H97" i="3"/>
  <c r="J97" i="3" s="1"/>
  <c r="G97" i="3"/>
  <c r="F97" i="3"/>
  <c r="H96" i="3"/>
  <c r="J96" i="3" s="1"/>
  <c r="G96" i="3"/>
  <c r="F96" i="3"/>
  <c r="J95" i="3"/>
  <c r="H95" i="3"/>
  <c r="G95" i="3"/>
  <c r="F95" i="3"/>
  <c r="H94" i="3"/>
  <c r="J94" i="3" s="1"/>
  <c r="G94" i="3"/>
  <c r="F94" i="3"/>
  <c r="H93" i="3"/>
  <c r="J93" i="3" s="1"/>
  <c r="G93" i="3"/>
  <c r="F93" i="3"/>
  <c r="C92" i="3"/>
  <c r="G92" i="3" s="1"/>
  <c r="H91" i="3"/>
  <c r="J91" i="3" s="1"/>
  <c r="G91" i="3"/>
  <c r="F91" i="3"/>
  <c r="F89" i="3"/>
  <c r="J88" i="3"/>
  <c r="J87" i="3"/>
  <c r="H87" i="3"/>
  <c r="G87" i="3"/>
  <c r="F87" i="3"/>
  <c r="J86" i="3"/>
  <c r="H86" i="3"/>
  <c r="G86" i="3"/>
  <c r="F86" i="3"/>
  <c r="J85" i="3"/>
  <c r="H85" i="3"/>
  <c r="G85" i="3"/>
  <c r="F85" i="3"/>
  <c r="J84" i="3"/>
  <c r="H84" i="3"/>
  <c r="G84" i="3"/>
  <c r="F84" i="3"/>
  <c r="J83" i="3"/>
  <c r="H83" i="3"/>
  <c r="G83" i="3"/>
  <c r="F83" i="3"/>
  <c r="J82" i="3"/>
  <c r="H82" i="3"/>
  <c r="G82" i="3"/>
  <c r="F82" i="3"/>
  <c r="J81" i="3"/>
  <c r="H81" i="3"/>
  <c r="G81" i="3"/>
  <c r="F81" i="3"/>
  <c r="J80" i="3"/>
  <c r="H80" i="3"/>
  <c r="G80" i="3"/>
  <c r="F80" i="3"/>
  <c r="J79" i="3"/>
  <c r="H79" i="3"/>
  <c r="G79" i="3"/>
  <c r="F79" i="3"/>
  <c r="C78" i="3"/>
  <c r="G78" i="3" s="1"/>
  <c r="H77" i="3"/>
  <c r="J77" i="3" s="1"/>
  <c r="G77" i="3"/>
  <c r="F77" i="3"/>
  <c r="F75" i="3"/>
  <c r="J74" i="3"/>
  <c r="J73" i="3"/>
  <c r="H73" i="3"/>
  <c r="G73" i="3"/>
  <c r="F73" i="3"/>
  <c r="H72" i="3"/>
  <c r="J72" i="3" s="1"/>
  <c r="G72" i="3"/>
  <c r="F72" i="3"/>
  <c r="H71" i="3"/>
  <c r="J71" i="3" s="1"/>
  <c r="G71" i="3"/>
  <c r="F71" i="3"/>
  <c r="J70" i="3"/>
  <c r="H70" i="3"/>
  <c r="G70" i="3"/>
  <c r="F70" i="3"/>
  <c r="H69" i="3"/>
  <c r="J69" i="3" s="1"/>
  <c r="G69" i="3"/>
  <c r="F69" i="3"/>
  <c r="H68" i="3"/>
  <c r="J68" i="3" s="1"/>
  <c r="G68" i="3"/>
  <c r="F68" i="3"/>
  <c r="J67" i="3"/>
  <c r="H67" i="3"/>
  <c r="G67" i="3"/>
  <c r="F67" i="3"/>
  <c r="H66" i="3"/>
  <c r="J66" i="3" s="1"/>
  <c r="G66" i="3"/>
  <c r="F66" i="3"/>
  <c r="H65" i="3"/>
  <c r="J65" i="3" s="1"/>
  <c r="G65" i="3"/>
  <c r="F65" i="3"/>
  <c r="C64" i="3"/>
  <c r="G64" i="3" s="1"/>
  <c r="H63" i="3"/>
  <c r="J63" i="3" s="1"/>
  <c r="G63" i="3"/>
  <c r="F63" i="3"/>
  <c r="F61" i="3"/>
  <c r="J60" i="3"/>
  <c r="J59" i="3"/>
  <c r="H59" i="3"/>
  <c r="G59" i="3"/>
  <c r="F59" i="3"/>
  <c r="J58" i="3"/>
  <c r="H58" i="3"/>
  <c r="G58" i="3"/>
  <c r="F58" i="3"/>
  <c r="J57" i="3"/>
  <c r="H57" i="3"/>
  <c r="G57" i="3"/>
  <c r="F57" i="3"/>
  <c r="J56" i="3"/>
  <c r="H56" i="3"/>
  <c r="G56" i="3"/>
  <c r="F56" i="3"/>
  <c r="J55" i="3"/>
  <c r="H55" i="3"/>
  <c r="G55" i="3"/>
  <c r="F55" i="3"/>
  <c r="J54" i="3"/>
  <c r="H54" i="3"/>
  <c r="G54" i="3"/>
  <c r="F54" i="3"/>
  <c r="J53" i="3"/>
  <c r="H53" i="3"/>
  <c r="G53" i="3"/>
  <c r="F53" i="3"/>
  <c r="J52" i="3"/>
  <c r="H52" i="3"/>
  <c r="G52" i="3"/>
  <c r="F52" i="3"/>
  <c r="J51" i="3"/>
  <c r="H51" i="3"/>
  <c r="G51" i="3"/>
  <c r="F51" i="3"/>
  <c r="H50" i="3"/>
  <c r="J50" i="3" s="1"/>
  <c r="G50" i="3"/>
  <c r="F50" i="3"/>
  <c r="E50" i="3"/>
  <c r="D50" i="3"/>
  <c r="H49" i="3"/>
  <c r="J49" i="3" s="1"/>
  <c r="G49" i="3"/>
  <c r="F49" i="3"/>
  <c r="F47" i="3"/>
  <c r="J46" i="3"/>
  <c r="H45" i="3"/>
  <c r="J45" i="3" s="1"/>
  <c r="G45" i="3"/>
  <c r="F45" i="3"/>
  <c r="H44" i="3"/>
  <c r="J44" i="3" s="1"/>
  <c r="G44" i="3"/>
  <c r="F44" i="3"/>
  <c r="H43" i="3"/>
  <c r="J43" i="3" s="1"/>
  <c r="G43" i="3"/>
  <c r="F43" i="3"/>
  <c r="H42" i="3"/>
  <c r="J42" i="3" s="1"/>
  <c r="G42" i="3"/>
  <c r="F42" i="3"/>
  <c r="H41" i="3"/>
  <c r="J41" i="3" s="1"/>
  <c r="G41" i="3"/>
  <c r="F41" i="3"/>
  <c r="H40" i="3"/>
  <c r="J40" i="3" s="1"/>
  <c r="G40" i="3"/>
  <c r="F40" i="3"/>
  <c r="H39" i="3"/>
  <c r="J39" i="3" s="1"/>
  <c r="G39" i="3"/>
  <c r="F39" i="3"/>
  <c r="H38" i="3"/>
  <c r="J38" i="3" s="1"/>
  <c r="G38" i="3"/>
  <c r="F38" i="3"/>
  <c r="H37" i="3"/>
  <c r="J37" i="3" s="1"/>
  <c r="G37" i="3"/>
  <c r="F37" i="3"/>
  <c r="H36" i="3"/>
  <c r="J36" i="3" s="1"/>
  <c r="G36" i="3"/>
  <c r="F36" i="3"/>
  <c r="H35" i="3"/>
  <c r="J35" i="3" s="1"/>
  <c r="G35" i="3"/>
  <c r="F35" i="3"/>
  <c r="F33" i="3"/>
  <c r="J32" i="3"/>
  <c r="H31" i="3"/>
  <c r="J31" i="3" s="1"/>
  <c r="G31" i="3"/>
  <c r="F31" i="3"/>
  <c r="H30" i="3"/>
  <c r="J30" i="3" s="1"/>
  <c r="G30" i="3"/>
  <c r="F30" i="3"/>
  <c r="H29" i="3"/>
  <c r="J29" i="3" s="1"/>
  <c r="G29" i="3"/>
  <c r="F29" i="3"/>
  <c r="H28" i="3"/>
  <c r="J28" i="3" s="1"/>
  <c r="G28" i="3"/>
  <c r="F28" i="3"/>
  <c r="H27" i="3"/>
  <c r="J27" i="3" s="1"/>
  <c r="G27" i="3"/>
  <c r="F27" i="3"/>
  <c r="H26" i="3"/>
  <c r="J26" i="3" s="1"/>
  <c r="G26" i="3"/>
  <c r="F26" i="3"/>
  <c r="H25" i="3"/>
  <c r="J25" i="3" s="1"/>
  <c r="G25" i="3"/>
  <c r="F25" i="3"/>
  <c r="H24" i="3"/>
  <c r="J24" i="3" s="1"/>
  <c r="G24" i="3"/>
  <c r="F24" i="3"/>
  <c r="H23" i="3"/>
  <c r="J23" i="3" s="1"/>
  <c r="G23" i="3"/>
  <c r="F23" i="3"/>
  <c r="H22" i="3"/>
  <c r="J22" i="3" s="1"/>
  <c r="G22" i="3"/>
  <c r="F22" i="3"/>
  <c r="E22" i="3"/>
  <c r="D22" i="3"/>
  <c r="J21" i="3"/>
  <c r="H21" i="3"/>
  <c r="G21" i="3"/>
  <c r="F21" i="3"/>
  <c r="F19" i="3"/>
  <c r="J18" i="3"/>
  <c r="H17" i="3"/>
  <c r="J17" i="3" s="1"/>
  <c r="G17" i="3"/>
  <c r="F17" i="3"/>
  <c r="H16" i="3"/>
  <c r="J16" i="3" s="1"/>
  <c r="G16" i="3"/>
  <c r="F16" i="3"/>
  <c r="H15" i="3"/>
  <c r="J15" i="3" s="1"/>
  <c r="G15" i="3"/>
  <c r="F15" i="3"/>
  <c r="H14" i="3"/>
  <c r="J14" i="3" s="1"/>
  <c r="G14" i="3"/>
  <c r="F14" i="3"/>
  <c r="H13" i="3"/>
  <c r="J13" i="3" s="1"/>
  <c r="G13" i="3"/>
  <c r="F13" i="3"/>
  <c r="H12" i="3"/>
  <c r="J12" i="3" s="1"/>
  <c r="G12" i="3"/>
  <c r="F12" i="3"/>
  <c r="H11" i="3"/>
  <c r="J11" i="3" s="1"/>
  <c r="G11" i="3"/>
  <c r="F11" i="3"/>
  <c r="H10" i="3"/>
  <c r="J10" i="3" s="1"/>
  <c r="G10" i="3"/>
  <c r="F10" i="3"/>
  <c r="H9" i="3"/>
  <c r="J9" i="3" s="1"/>
  <c r="G9" i="3"/>
  <c r="F9" i="3"/>
  <c r="C8" i="3"/>
  <c r="G8" i="3" s="1"/>
  <c r="H7" i="3"/>
  <c r="J7" i="3" s="1"/>
  <c r="G7" i="3"/>
  <c r="F7" i="3"/>
  <c r="F5" i="3"/>
  <c r="I1" i="3"/>
  <c r="J159" i="3" l="1"/>
  <c r="J467" i="3"/>
  <c r="J2368" i="3"/>
  <c r="J2536" i="3"/>
  <c r="J2382" i="3"/>
  <c r="J2550" i="3"/>
  <c r="J2662" i="3"/>
  <c r="J327" i="3"/>
  <c r="J579" i="3"/>
  <c r="J2312" i="3"/>
  <c r="J2480" i="3"/>
  <c r="J2648" i="3"/>
  <c r="J977" i="3"/>
  <c r="J1075" i="3"/>
  <c r="J2494" i="3"/>
  <c r="J2326" i="3"/>
  <c r="J2424" i="3"/>
  <c r="J2592" i="3"/>
  <c r="J215" i="3"/>
  <c r="J2438" i="3"/>
  <c r="J2606" i="3"/>
  <c r="J187" i="3"/>
  <c r="J637" i="3"/>
  <c r="J623" i="3"/>
  <c r="J1885" i="3"/>
  <c r="H2150" i="3"/>
  <c r="J2150" i="3" s="1"/>
  <c r="J2354" i="3"/>
  <c r="J2410" i="3"/>
  <c r="J2466" i="3"/>
  <c r="J2522" i="3"/>
  <c r="J2578" i="3"/>
  <c r="J2634" i="3"/>
  <c r="J2690" i="3"/>
  <c r="J355" i="3"/>
  <c r="J551" i="3"/>
  <c r="J299" i="3"/>
  <c r="J791" i="3"/>
  <c r="J918" i="3"/>
  <c r="J1019" i="3"/>
  <c r="J1582" i="3"/>
  <c r="J1814" i="3"/>
  <c r="J2049" i="3"/>
  <c r="D2135" i="3"/>
  <c r="J1448" i="3"/>
  <c r="J1478" i="3"/>
  <c r="H2152" i="3"/>
  <c r="J2152" i="3" s="1"/>
  <c r="J693" i="3"/>
  <c r="J847" i="3"/>
  <c r="J2232" i="3"/>
  <c r="J2264" i="3"/>
  <c r="D8" i="3"/>
  <c r="J47" i="3"/>
  <c r="J495" i="3"/>
  <c r="J679" i="3"/>
  <c r="J1508" i="3"/>
  <c r="J2076" i="3"/>
  <c r="J735" i="3"/>
  <c r="J1273" i="3"/>
  <c r="J523" i="3"/>
  <c r="J1553" i="3"/>
  <c r="J271" i="3"/>
  <c r="J721" i="3"/>
  <c r="J763" i="3"/>
  <c r="J819" i="3"/>
  <c r="J875" i="3"/>
  <c r="J19" i="3"/>
  <c r="J665" i="3"/>
  <c r="J777" i="3"/>
  <c r="J833" i="3"/>
  <c r="J889" i="3"/>
  <c r="J608" i="3"/>
  <c r="J805" i="3"/>
  <c r="J861" i="3"/>
  <c r="F8" i="3"/>
  <c r="J145" i="3"/>
  <c r="J201" i="3"/>
  <c r="J257" i="3"/>
  <c r="J313" i="3"/>
  <c r="J369" i="3"/>
  <c r="J397" i="3"/>
  <c r="J453" i="3"/>
  <c r="J1131" i="3"/>
  <c r="J1684" i="3"/>
  <c r="H8" i="3"/>
  <c r="J8" i="3" s="1"/>
  <c r="J5" i="3" s="1"/>
  <c r="J651" i="3"/>
  <c r="J707" i="3"/>
  <c r="J1047" i="3"/>
  <c r="J1189" i="3"/>
  <c r="J1245" i="3"/>
  <c r="J1301" i="3"/>
  <c r="J1357" i="3"/>
  <c r="J1713" i="3"/>
  <c r="J33" i="3"/>
  <c r="J173" i="3"/>
  <c r="J229" i="3"/>
  <c r="J285" i="3"/>
  <c r="J341" i="3"/>
  <c r="J383" i="3"/>
  <c r="J425" i="3"/>
  <c r="J481" i="3"/>
  <c r="J948" i="3"/>
  <c r="J1463" i="3"/>
  <c r="J1538" i="3"/>
  <c r="J1568" i="3"/>
  <c r="J1596" i="3"/>
  <c r="J1624" i="3"/>
  <c r="J1654" i="3"/>
  <c r="J1175" i="3"/>
  <c r="J1231" i="3"/>
  <c r="J1287" i="3"/>
  <c r="J1786" i="3"/>
  <c r="J1493" i="3"/>
  <c r="J963" i="3"/>
  <c r="J991" i="3"/>
  <c r="J1159" i="3"/>
  <c r="J1203" i="3"/>
  <c r="J1259" i="3"/>
  <c r="J1772" i="3"/>
  <c r="J2296" i="3"/>
  <c r="J1434" i="3"/>
  <c r="J1913" i="3"/>
  <c r="D2137" i="3"/>
  <c r="F2163" i="3"/>
  <c r="J2216" i="3"/>
  <c r="J2704" i="3"/>
  <c r="J1757" i="3"/>
  <c r="H2135" i="3"/>
  <c r="J2135" i="3" s="1"/>
  <c r="F2137" i="3"/>
  <c r="D2150" i="3"/>
  <c r="H2163" i="3"/>
  <c r="J2163" i="3" s="1"/>
  <c r="F2165" i="3"/>
  <c r="J1933" i="3"/>
  <c r="J1968" i="3"/>
  <c r="H2137" i="3"/>
  <c r="J2137" i="3" s="1"/>
  <c r="F2150" i="3"/>
  <c r="H2165" i="3"/>
  <c r="J2165" i="3" s="1"/>
  <c r="J2340" i="3"/>
  <c r="J2396" i="3"/>
  <c r="J2452" i="3"/>
  <c r="J2508" i="3"/>
  <c r="J2564" i="3"/>
  <c r="J2620" i="3"/>
  <c r="J2676" i="3"/>
  <c r="E8" i="3"/>
  <c r="D64" i="3"/>
  <c r="F64" i="3"/>
  <c r="H64" i="3"/>
  <c r="J64" i="3" s="1"/>
  <c r="J61" i="3" s="1"/>
  <c r="D78" i="3"/>
  <c r="F78" i="3"/>
  <c r="H78" i="3"/>
  <c r="J78" i="3" s="1"/>
  <c r="J75" i="3" s="1"/>
  <c r="D92" i="3"/>
  <c r="F92" i="3"/>
  <c r="H92" i="3"/>
  <c r="J92" i="3" s="1"/>
  <c r="J89" i="3" s="1"/>
  <c r="D106" i="3"/>
  <c r="F106" i="3"/>
  <c r="H106" i="3"/>
  <c r="J106" i="3" s="1"/>
  <c r="J103" i="3" s="1"/>
  <c r="J509" i="3"/>
  <c r="J537" i="3"/>
  <c r="J565" i="3"/>
  <c r="J593" i="3"/>
  <c r="J933" i="3"/>
  <c r="J1005" i="3"/>
  <c r="J1033" i="3"/>
  <c r="J1061" i="3"/>
  <c r="J1089" i="3"/>
  <c r="J1117" i="3"/>
  <c r="J1145" i="3"/>
  <c r="E64" i="3"/>
  <c r="E78" i="3"/>
  <c r="E92" i="3"/>
  <c r="E106" i="3"/>
  <c r="J1315" i="3"/>
  <c r="J1343" i="3"/>
  <c r="J1371" i="3"/>
  <c r="J1399" i="3"/>
  <c r="J1421" i="3"/>
  <c r="I1417" i="3"/>
  <c r="J1417" i="3" s="1"/>
  <c r="J1413" i="3" s="1"/>
  <c r="J1610" i="3"/>
  <c r="J1639" i="3"/>
  <c r="J1669" i="3"/>
  <c r="J1699" i="3"/>
  <c r="J1727" i="3"/>
  <c r="J1800" i="3"/>
  <c r="J1523" i="3"/>
  <c r="J1833" i="3"/>
  <c r="J1860" i="3"/>
  <c r="J1852" i="3" s="1"/>
  <c r="J1874" i="3"/>
  <c r="J1871" i="3" s="1"/>
  <c r="J1899" i="3"/>
  <c r="J1952" i="3"/>
  <c r="J1986" i="3"/>
  <c r="J2006" i="3"/>
  <c r="J2027" i="3"/>
  <c r="J2062" i="3"/>
  <c r="J2114" i="3"/>
  <c r="D2093" i="3"/>
  <c r="F2093" i="3"/>
  <c r="H2093" i="3"/>
  <c r="J2093" i="3" s="1"/>
  <c r="J2090" i="3" s="1"/>
  <c r="E2135" i="3"/>
  <c r="D2136" i="3"/>
  <c r="F2136" i="3"/>
  <c r="H2136" i="3"/>
  <c r="J2136" i="3" s="1"/>
  <c r="E2137" i="3"/>
  <c r="D2138" i="3"/>
  <c r="F2138" i="3"/>
  <c r="H2138" i="3"/>
  <c r="J2138" i="3" s="1"/>
  <c r="D2149" i="3"/>
  <c r="F2149" i="3"/>
  <c r="H2149" i="3"/>
  <c r="J2149" i="3" s="1"/>
  <c r="E2150" i="3"/>
  <c r="J2174" i="3"/>
  <c r="H2180" i="3"/>
  <c r="J2180" i="3" s="1"/>
  <c r="F2180" i="3"/>
  <c r="D2180" i="3"/>
  <c r="G2180" i="3"/>
  <c r="H2194" i="3"/>
  <c r="J2194" i="3" s="1"/>
  <c r="J2188" i="3" s="1"/>
  <c r="F2194" i="3"/>
  <c r="D2194" i="3"/>
  <c r="G2194" i="3"/>
  <c r="H2208" i="3"/>
  <c r="J2208" i="3" s="1"/>
  <c r="J2202" i="3" s="1"/>
  <c r="F2208" i="3"/>
  <c r="D2208" i="3"/>
  <c r="G2208" i="3"/>
  <c r="E2093" i="3"/>
  <c r="E2136" i="3"/>
  <c r="E2138" i="3"/>
  <c r="E2149" i="3"/>
  <c r="H2151" i="3"/>
  <c r="J2151" i="3" s="1"/>
  <c r="F2151" i="3"/>
  <c r="D2151" i="3"/>
  <c r="G2151" i="3"/>
  <c r="H2164" i="3"/>
  <c r="J2164" i="3" s="1"/>
  <c r="F2164" i="3"/>
  <c r="H2166" i="3"/>
  <c r="J2166" i="3" s="1"/>
  <c r="F2166" i="3"/>
  <c r="E2180" i="3"/>
  <c r="E2194" i="3"/>
  <c r="E2208" i="3"/>
  <c r="J2248" i="3"/>
  <c r="J2280" i="3"/>
  <c r="E2152" i="3"/>
  <c r="J2160" i="3" l="1"/>
  <c r="J2132" i="3"/>
  <c r="J2146" i="3"/>
  <c r="K20" i="2"/>
  <c r="J918" i="2" l="1"/>
  <c r="K297" i="2"/>
  <c r="K182" i="2"/>
  <c r="K180" i="2"/>
  <c r="J917" i="2" l="1"/>
  <c r="J916" i="2" l="1"/>
  <c r="K916" i="2" s="1"/>
  <c r="K917" i="2"/>
  <c r="K918" i="2"/>
  <c r="J911" i="2"/>
  <c r="K911" i="2" s="1"/>
  <c r="J22" i="2"/>
  <c r="K22" i="2" s="1"/>
  <c r="J910" i="2"/>
  <c r="K910" i="2" s="1"/>
  <c r="J914" i="2"/>
  <c r="K914" i="2" s="1"/>
  <c r="J913" i="2"/>
  <c r="K913" i="2" s="1"/>
  <c r="J912" i="2"/>
  <c r="K912" i="2" s="1"/>
  <c r="J909" i="2"/>
  <c r="K909" i="2" s="1"/>
  <c r="J908" i="2"/>
  <c r="K908" i="2" s="1"/>
  <c r="J907" i="2"/>
  <c r="K907" i="2" s="1"/>
  <c r="J906" i="2"/>
  <c r="K906" i="2" s="1"/>
  <c r="J905" i="2"/>
  <c r="K905" i="2" s="1"/>
  <c r="J904" i="2"/>
  <c r="K904" i="2" s="1"/>
  <c r="J903" i="2"/>
  <c r="K903" i="2" s="1"/>
  <c r="J902" i="2"/>
  <c r="K902" i="2" s="1"/>
  <c r="J901" i="2"/>
  <c r="K901" i="2" s="1"/>
  <c r="J900" i="2"/>
  <c r="K900" i="2" s="1"/>
  <c r="J899" i="2"/>
  <c r="K899" i="2" s="1"/>
  <c r="J898" i="2"/>
  <c r="K898" i="2" s="1"/>
  <c r="J897" i="2"/>
  <c r="K897" i="2" s="1"/>
  <c r="J896" i="2"/>
  <c r="J894" i="2"/>
  <c r="K894" i="2" s="1"/>
  <c r="J893" i="2"/>
  <c r="K893" i="2" s="1"/>
  <c r="J892" i="2"/>
  <c r="K892" i="2" s="1"/>
  <c r="J891" i="2"/>
  <c r="K891" i="2" s="1"/>
  <c r="J890" i="2"/>
  <c r="K890" i="2" s="1"/>
  <c r="J24" i="2" l="1"/>
  <c r="K24" i="2" s="1"/>
  <c r="J23" i="2" l="1"/>
  <c r="K23" i="2" s="1"/>
  <c r="K13" i="2" s="1"/>
  <c r="K915" i="2" l="1"/>
  <c r="K896" i="2"/>
  <c r="K895" i="2" s="1"/>
  <c r="K889" i="2"/>
  <c r="K888" i="2"/>
  <c r="K887" i="2"/>
  <c r="K886" i="2"/>
  <c r="K885" i="2"/>
  <c r="K884" i="2"/>
  <c r="K883" i="2" s="1"/>
  <c r="K800" i="2"/>
  <c r="K779" i="2"/>
  <c r="K761" i="2"/>
  <c r="K704" i="2"/>
  <c r="K604" i="2"/>
  <c r="K539" i="2"/>
  <c r="K26" i="2"/>
  <c r="K179" i="2" l="1"/>
  <c r="K11" i="2" s="1"/>
  <c r="K919" i="2" l="1"/>
  <c r="K920" i="1"/>
  <c r="K3" i="1"/>
  <c r="K938" i="1"/>
  <c r="K919" i="1"/>
  <c r="K16" i="1" l="1"/>
  <c r="K912" i="1"/>
  <c r="K911" i="1"/>
  <c r="K910" i="1"/>
  <c r="K909" i="1"/>
  <c r="K908" i="1"/>
  <c r="K907" i="1"/>
  <c r="K873" i="1"/>
  <c r="K790" i="1"/>
  <c r="K769" i="1"/>
  <c r="K751" i="1"/>
  <c r="K694" i="1"/>
  <c r="K594" i="1"/>
  <c r="K529" i="1"/>
  <c r="K287" i="1"/>
  <c r="K172" i="1"/>
  <c r="K170" i="1"/>
  <c r="K906" i="1" l="1"/>
  <c r="K169" i="1"/>
</calcChain>
</file>

<file path=xl/sharedStrings.xml><?xml version="1.0" encoding="utf-8"?>
<sst xmlns="http://schemas.openxmlformats.org/spreadsheetml/2006/main" count="19187" uniqueCount="2660">
  <si>
    <t>ITEM</t>
  </si>
  <si>
    <t>DESCRIÇÃO</t>
  </si>
  <si>
    <t>UNID</t>
  </si>
  <si>
    <t>QUANT</t>
  </si>
  <si>
    <t>TOTAL</t>
  </si>
  <si>
    <t>PREÇO TOTAL</t>
  </si>
  <si>
    <t>TÉCNICO  EM EDIFICAÇÕES ENCARREGADO SERVIÇOS DE CAMPO COM CONHECIMENTO EM ELABORAÇÃO DE PLANILHAS DIGITAIS, EDITORES DE TEXTO E PROJETOS SISTEMA CAD</t>
  </si>
  <si>
    <t>ENGENHEIRO CIVIL OU SANITARISTA RESPONSÁVEL TÉCNICO DA MANUTENÇÃO</t>
  </si>
  <si>
    <t>ASSISTENTES ADMINISTRATIVO</t>
  </si>
  <si>
    <t>INSTALAÇÕES LOCAIS OPERACIONAIS E ADMINISTRAÇÃO LOCAL</t>
  </si>
  <si>
    <t xml:space="preserve">VEÍCULO UTILITÁRIO TIPO PICK-UP </t>
  </si>
  <si>
    <t xml:space="preserve">RETRO ESCAVADEIRA </t>
  </si>
  <si>
    <t>CAMINHÃO TRAÇADO EQUIPADO COM GUINDALTO (MUNCK)</t>
  </si>
  <si>
    <t>DEMOLIÇÃO MANUAL DE CONCRETO/CONCRETO ARMADO E DESTINAÇÃO DOS RESÍDUOS</t>
  </si>
  <si>
    <t>DEMOLIÇÃO MECANIZADA E DESTINAÇÃO DOS RESÍDUOS</t>
  </si>
  <si>
    <t>ESCAVAÇÃO MECANIZADA POÇOS E VALAS ATÉ 2,00 METROS</t>
  </si>
  <si>
    <t>ESCAVAÇÃO MECANIZADA POÇOS E VALAS ATÉ 4,00 METROS</t>
  </si>
  <si>
    <t>ESCAVAÇÃO MECANIZADA POÇOS E VALAS ATÉ 6,00 METROS</t>
  </si>
  <si>
    <t>ESCAVAÇÃO MANUAL POÇOS E VALAS ATÉ 1,25 METROS</t>
  </si>
  <si>
    <t>ESCAVAÇÃO MANUAL POÇOS E VALAS DE 1,25 ATÉ 6,00 METROS</t>
  </si>
  <si>
    <t>REATERRO MANUAL OU MECANIZADO DE VALAS, ADENSADO MECANICAMENTE EM CAMADAS DE 20 cm</t>
  </si>
  <si>
    <t>REATERRO MANUAL OU MECANIZADO DE VALAS, COM FORNECIMENTO DE AREIA, ADENSAMENTO HIDRÁULICO COM GC = 100%.</t>
  </si>
  <si>
    <t>CARGA, MANOBRAS, TRANSPORTE E DESCARGA DE AREIA, BRITA, PEDRA DE MAO, SOLOS E ENTULHOS COM CAMINHAO BASCULANTE ATÉ 10 m³. Taxa empolamento 28%</t>
  </si>
  <si>
    <t>CARGA, MANOBRAS, TRANSPORTE E DESCARGA DE AREIA, BRITA, PEDRA DE MAO, SOLOS E ENTULHOS COM CAMINHAO BASCULANTE ATÉ 10 m³.</t>
  </si>
  <si>
    <t>LASTRO DE BRITA/BERÇO</t>
  </si>
  <si>
    <t>ESCORAMENTO TIPO PONTALETEAMENTO</t>
  </si>
  <si>
    <t>ESCORAMENTO TIPO DESCONTÍNUO</t>
  </si>
  <si>
    <t>ESCORAMENTO TIPO BLINDADO (BLINDER)</t>
  </si>
  <si>
    <t xml:space="preserve">ESCORAMENTO TIPO BLINDADO (BLINDER) </t>
  </si>
  <si>
    <t>ESCORAMENTO TIPO ESTACA PRANCHA</t>
  </si>
  <si>
    <t>ESGOTAMENTO DE POÇOS E VALAS COM BOMBA AUTOESCORVANTE</t>
  </si>
  <si>
    <t>INSTALAÇÃO DE PONTEIRA FILTRANTE PARA REBAIXAMENTO DE ÁGUAS SUBTERRÂNEAS</t>
  </si>
  <si>
    <t>OPERAÇÃO DO SISTEMA DE REBAIXAMENTO DE ÁGUAS SUBTERRÂNEAS</t>
  </si>
  <si>
    <t xml:space="preserve">ENSECADEIRA COM SACOS DE AREIA </t>
  </si>
  <si>
    <t>FORMA DE MADEIRA COMUM</t>
  </si>
  <si>
    <t xml:space="preserve">CIMBRAMENTO </t>
  </si>
  <si>
    <t>EXECUÇÃO DE ARMADURA EM AÇO CA-50</t>
  </si>
  <si>
    <t>CONCRETO ESTRUTURAL, FCK = 40,0 MPA BOMBEADO</t>
  </si>
  <si>
    <t>ALVENARIA EM BLOCO CERÂMICO e=15cm</t>
  </si>
  <si>
    <t>LAJE PRÉ FABRICADA ESPESSURA 12cm COM CAPA DE CONCRETO 4cm.</t>
  </si>
  <si>
    <t>EMBOÇO, CIMENTO CAL E AREIA, TRAÇO 1:2:6 COM CHAPISCO, CIMENTO E AREIA TRAÇO 1:3</t>
  </si>
  <si>
    <t>PISO CERÂMICO OU AZULEJO</t>
  </si>
  <si>
    <t>ESQUADRIA DE ALUMÍNIO (PORTA OU JANELA), COM VENEZIANAS, INCLUSIVE FERRAGENS.</t>
  </si>
  <si>
    <t xml:space="preserve">CHAPISCO, CIMENTO E AREIA, TRAÇO 1:3 </t>
  </si>
  <si>
    <t>IMPERMEABILIZAÇÃO COM MEMBRANA APLICADA A FRIO</t>
  </si>
  <si>
    <t>CHAPAS PARA PISO - TIPO XADREZ</t>
  </si>
  <si>
    <t>GUARDA CORPO</t>
  </si>
  <si>
    <t>PISO CIMENTADO LISO/CALÇADA e=15cm</t>
  </si>
  <si>
    <t>PINTURA EM ESTRUTURA METÁLICA</t>
  </si>
  <si>
    <t>PINTURA LATEX ACRÍLICA SOBRE REBOCO SEM MASSA CORRIDA</t>
  </si>
  <si>
    <t>COBERTURA COM TELHA ONDULADA DE FIBROCIMENTO  E=6 MM, COM TRAMA DE MADEIRA</t>
  </si>
  <si>
    <t>CALHAS, RUFOS E DUTOS PARA DRENAGEM EM CHAPAS DE ALUMÍNIO e=2mm, LARGURA DE CORTE 45cm</t>
  </si>
  <si>
    <t>CAIXA DE INSPEÇÃO DIÂMETRO 400mm PROF. INTERNA LIVRE ATÉ 100cm , INCLUSO FUNDO COM ACABAMENTO CALHA E LAJE COM TAMPÃO DE FERRO FUNDIDO DN400mm.</t>
  </si>
  <si>
    <t>CAIXA DE INSPEÇÃO DIÂMETRO 600mm PROF. INTERNA LIVRE ATÉ 100cm , INCLUSO FUNDO COM ACABAMENTO CALHA E LAJE COM TAMPÃO DE FERRO FUNDIDO DN400mm.</t>
  </si>
  <si>
    <t>POÇO DE VISITA DIÂMETRO 800mm PROF. INTERNA LIVRE ATÉ 200cm, INCLUSO FUNDO COM ACABAMENTO CALHA E TAMPA.</t>
  </si>
  <si>
    <t>POÇO DE VISITA DIÂMETRO 800mm PROF. INTERNA LIVRE ATÉ 300cm, INCLUSO FUNDO COM ACABAMENTO CALHA E TAMPA.</t>
  </si>
  <si>
    <t>POÇO DE VISITA DIÂMETRO 1000mm PROF. INTERNA LIVRE ATÉ 400cm, INCLUSO FUNDO COM ACABAMENTO CALHA E TAMPA.</t>
  </si>
  <si>
    <t>CAIXA BLOCO CONCRETO MACIÇO (ESPESSURA PAREDE MÍNIMA 15cm) PERÍMETRO INTERNO ATÉ 400cm, INCLUSO TAMPA E LAJE DE FUNDO, ATÉ 100cm DE ALTURA LIVRE MEDIDO INTERNAMENTE.</t>
  </si>
  <si>
    <t>CAIXA BLOCO CONCRETO MACIÇO (ESPESSURA PAREDE MÍNIMA 15cm) PERÍMETRO INTERNO ATÉ 600cm, INCLUSO TAMPA E LAJE DE FUNDO, ATÉ 100cm DE ALTURA LIVRE MEDIDO INTERNAMENTE.</t>
  </si>
  <si>
    <t>ACRÉSCIMO DE ALVENARIA EM BLOCO DE CONCRETO MACIÇO (ESPESSURA PAREDE MÍNIMA 15cm) PERÍMETRO ATÉ 600cm</t>
  </si>
  <si>
    <t>FORNECIMENTO E INSTALAÇÃO DE TAMPA DE CONCRETO ARMADO ( MÃO DE OBRA, FORMA, AÇO E CONCRETO ), PARA ÁGUA, ESGOTO OU DRENAGEM</t>
  </si>
  <si>
    <t>ASSENTAMENTO DE TUBO EM CONCRETO, JUNTA ARGAMASSADA OU MANTA GEOTEXTIL DIÂMETRO ATÉ DN-400</t>
  </si>
  <si>
    <t>ASSENTAMENTO DE TUBO EM CONCRETO, JUNTA ARGAMASSADA OU MANTA GEOTEXTIL DIÂMETRO ACIMA DN-400 ATÉ DN-600</t>
  </si>
  <si>
    <t>ASSENTAMENTO DE TUBO EM CONCRETO, JUNTA ARGAMASSADA OU MANTA GEOTEXTIL DIÂMETRO ACIMA DN-600 ATÉ DN-800</t>
  </si>
  <si>
    <t>ASSENTAMENTO DE TUBO EM CONCRETO, JUNTA ARGAMASSADA OU MANTA GEOTEXTIL DIÂMETRO ACIMA DN-800 ATÉ DN-1000</t>
  </si>
  <si>
    <t>FORNECIMENTO DE TUBO EM CONCRETO ATÉ DN-400 mm</t>
  </si>
  <si>
    <t>FORNECIMENTO DE TUBO EM CONCRETO DIÂMETRO ACIMA DE DN-400 mm ATÉ DN-600 mm</t>
  </si>
  <si>
    <t>FORNECIMENTO DE TUBO EM CONCRETO DIÂMETRO ACIMA DE DN-600 mm ATÉ DN-800 mm</t>
  </si>
  <si>
    <t>FORNECIMENTO DE TUBO EM CONCRETO DIÂMETRO ACIMA DE DN-800 mm ATÉ DN1000 mm</t>
  </si>
  <si>
    <t>CORTE DE PAVIMENTAÇÃO ASFALTICA E OU CONCRETO COM ESPESSURA ATÉ 0,10m</t>
  </si>
  <si>
    <t>RECOMPOSIÇÃO DE ASFALTO - MANUTENÇÃO, INCLUSIVE O FORNECIMENTO DOS MATERIAIS (CAUQ)</t>
  </si>
  <si>
    <t>REPAVIMENTAÇÃO EM PARALELEPÍPEDO</t>
  </si>
  <si>
    <t>FORNECIMENTO DE PARALELEPIPEDO</t>
  </si>
  <si>
    <t>REPAVIMENTAÇÃO EM LAJOTA SEXTAVADA</t>
  </si>
  <si>
    <t>FORNECIMENTO DE LAJOTA SEXTAVADA</t>
  </si>
  <si>
    <t>REPAVIMENTAÇÃO EM PEDRA PORTUGUESA (PETIT-PAVÊ)</t>
  </si>
  <si>
    <t>FORNECIMENTO DE PEDRA PORTUGUESA (PETIT-PAVÊ)</t>
  </si>
  <si>
    <t>REPAVIMENTAÇÃO EM PAVER</t>
  </si>
  <si>
    <t>FORNECIMENTO DE PAVER</t>
  </si>
  <si>
    <t>REPOSIÇÃO DE PASSEIO CIMENTADO</t>
  </si>
  <si>
    <t>REPOSIÇÃO DE PASSEIO EM LADRILHO HIDRÁULICO OU CERÂMICO</t>
  </si>
  <si>
    <t>FORNECIMENTO DE LADRILHO HIDRÁULICO OU CERÂMICO</t>
  </si>
  <si>
    <t>REPOSIÇÃO DE MEIO FIO</t>
  </si>
  <si>
    <t>FORNECIMENTO DE MEIO FIO</t>
  </si>
  <si>
    <t>REMOCAO DE PAVIMENTAÇÃO ASFÁLTICA, PARALELEPIPEDO, PAVER OU LAJOTAS</t>
  </si>
  <si>
    <t>EXECUÇÃO DE PASSEIO (CALÇADA) COM CONCRETO MOLDADO IN LOCO, FEITO EM OBRA, ACABAMENTO ESTAMPADO</t>
  </si>
  <si>
    <t>REPAVIMENTAÇÃO EM GRAMA</t>
  </si>
  <si>
    <t>EXTENSÃO DE REDE COLETORA DE ESGOTO DN ATÉ 150mm, COMPRIMENTO ATÉ 100 METROS</t>
  </si>
  <si>
    <t xml:space="preserve">SUBSTITUIÇÃO DE TAMPA DE POÇO DE VISITA </t>
  </si>
  <si>
    <t xml:space="preserve">ELIMINAÇÃO DE RUÍDO EM TAMPAS DE POÇOS DE VISITA. </t>
  </si>
  <si>
    <t>REPARO EM REDE COLETORA DE ESGOTO,  PEAD, DIÂMETRO ATÉ 150 MM</t>
  </si>
  <si>
    <t>REPARO EM REDE COLETORA DE ESGOTO,  PEAD, DIÂMETRO ACIMA DE 150mm ATÉ 200mm</t>
  </si>
  <si>
    <t>REPARO EM REDE COLETORA DE ESGOTO,  PEAD, DIÂMETRO ACIMA DE 200mm ATÉ 300mm</t>
  </si>
  <si>
    <t>REPARO EM REDE COLETORA DE ESGOTO,  PVC (CORRUGADO OU NÃO), DIÂMETRO ATÉ 150mm</t>
  </si>
  <si>
    <t>REPARO EM REDE COLETORA DE ESGOTO,  PVC (CORRUGADO OU NÃO), DIÂMETRO ACIMA DE 150mm ATÉ 300mm</t>
  </si>
  <si>
    <t>REPARO EM REDE COLETORA DE ESGOTO,  DEFOFO, DIÂMETRO ATÉ 100mm</t>
  </si>
  <si>
    <t>REPARO EM REDE COLETORA DE ESGOTO,  DEFOFO, DIÂMETRO ACIMA DE 100mm ATÉ 200mm</t>
  </si>
  <si>
    <t>REPARO EM REDE COLETORA DE ESGOTO,  DEFOFO, DIÂMETRO ACIMA DE 200mm ATÉ 300mm</t>
  </si>
  <si>
    <t>REPARO EM REDE COLETORA DE ESGOTO,  FERRO FUNDIDO, DIÂMETRO ATÉ 100mm</t>
  </si>
  <si>
    <t>REPARO EM REDE COLETORA DE ESGOTO,  FERRO FUNDIDO, DIÂMETRO ACIMA DE 100mm ATÉ 200mm</t>
  </si>
  <si>
    <t>REPARO EM REDE COLETORA DE ESGOTO,  FERRO FUNDIDO, DIÂMETRO ACIMA DE 200mm ATÉ 300mm</t>
  </si>
  <si>
    <t>VISTORIA TÉCNICA</t>
  </si>
  <si>
    <t>CONSERTO DE CAIXA DE INSPEÇÃO</t>
  </si>
  <si>
    <t>CONSERTO DE POÇO DE VISITA</t>
  </si>
  <si>
    <t>LIMPEZA DE POÇO DE  ESTAÇÃO ELEVATÓRIA DE ATÉ 20M3</t>
  </si>
  <si>
    <t>LIMPEZA DE ESTAÇÃO DE POÇO ELEVATÓRIA DE MAIOR QUE 20M3 ATÉ 40M3</t>
  </si>
  <si>
    <t>LIMPEZA DE ESTAÇÃO DE POÇO DE ELEVATÓRIA DE MAIOR QUE  40M3</t>
  </si>
  <si>
    <t>LIMPEZA PREVENTIVA DE REDE DE ESGOTO COM CAMINHÃO COMBINADO HIDROJATO E AUTOVÁCUO</t>
  </si>
  <si>
    <t>CAMINHÃO TRUCADO COM  EQUIPAMENTO DE DESOBSTRUÇÃO E LIMPEZA DE REDE DE ESGOTO DO TIPO COMBINADO HIDROJATO E AUTOVÁCUO</t>
  </si>
  <si>
    <t>SUBSTITUIÇÃO DE TAMPÃO DE POÇO DE VISITA EMBUTIDA NO CONCRETO</t>
  </si>
  <si>
    <t>SUBSTITUIÇÃO DE TAMPÃO CAIXA DE CAIXA DE INSPEÇÃO</t>
  </si>
  <si>
    <t>SUBSTITUIÇÃO DE TAMPÃO DE TIL DE PASSAGEM</t>
  </si>
  <si>
    <t>NIVELAMENTO DE TAMPA DE P.V. COM REAPROVEITAMENTO</t>
  </si>
  <si>
    <t>NIVELAMENTO DE TAMPA DE P.V. COM REAPROVEITAMENTO E CONCRETO EM LOCO</t>
  </si>
  <si>
    <t>NIVELAMENTO DE TAMPA DE P.V. COM TAMPA FORNECIDA PELO EMASA</t>
  </si>
  <si>
    <t>NIVELAMENTO DE TAMPA DE P.V. COM TAMPA FORNECIDA PELA CONTRATADA</t>
  </si>
  <si>
    <t>DETECÇÃO DE MASSA METÁLICA</t>
  </si>
  <si>
    <t xml:space="preserve">DESOBSTRUÇÃO E LIMPEZA  DE TANQUES, POÇOS, CANAIS, ELEVATÓRIAS DO SES </t>
  </si>
  <si>
    <t>LIMPEZAS DOS CESTOS DE ESTAÇÃO ELEVATÓRIA</t>
  </si>
  <si>
    <t xml:space="preserve">VIDEO INSPEÇÃO DE REDE    </t>
  </si>
  <si>
    <t>LEVANTAMENTO TOPOGRÁFICO</t>
  </si>
  <si>
    <t>FORNECIMENTO E INSTALAÇÃO/SUBSTITUIÇÃ DE VÁLVULA (REGISTRO) GAVETA ATÉ 100mm</t>
  </si>
  <si>
    <t>FORNECIMENTO E INSTALAÇÃO/SUBSTITUIÇÃ DE VÁLVULA (REGISTRO) GAVETA ACIMA 100mm ATÉ 200mm</t>
  </si>
  <si>
    <t>FORNECIMENTO E INSTALAÇÃO/SUBSTITUIÇÃ DE VÁLVULA (REGISTRO) GAVETA ACIMA 200mm ATÉ 300mm</t>
  </si>
  <si>
    <t>FORNECIMENTO E INSTALAÇÃO/SUBSTITUIÇÃ DE VÁLVULA DE RETENÇÃO ATÉ 100mm</t>
  </si>
  <si>
    <t>FORNECIMENTO E INSTALAÇÃO/SUBSTITUIÇÃ DE VÁLVULA DE RETENÇÃO ACIMA 100mm ATÉ 200mm</t>
  </si>
  <si>
    <t>FORNECIMENTO E INSTALAÇÃO/SUBSTITUIÇÃ DE VÁLVULA DE RETENÇÃO ACIMA 200mm ATÉ 300mm</t>
  </si>
  <si>
    <t xml:space="preserve">REPARO EM REDE COLETORA DE ESGOTO, DIÂMETRO ACIMA 300mm ATÉ 500mm </t>
  </si>
  <si>
    <t>REPARO EM REDE COLETORA DE ESGOTO, DIÂMETRO ACIMA 300mm ATÉ 500mm</t>
  </si>
  <si>
    <t>REPARO EM REDE COLETORA DE ESGOTO, DIÂMETRO ACIMA 500mm ATÉ 700mm</t>
  </si>
  <si>
    <t>REPARO EM REDE COLETORA DE ESGOTO, DIÂMETRO ACIMA 700mm ATÉ 900mm</t>
  </si>
  <si>
    <t>DIURNO</t>
  </si>
  <si>
    <t>NOTURNO</t>
  </si>
  <si>
    <t>mês</t>
  </si>
  <si>
    <t>h</t>
  </si>
  <si>
    <t>m³</t>
  </si>
  <si>
    <t>m²</t>
  </si>
  <si>
    <t xml:space="preserve">un </t>
  </si>
  <si>
    <t>cjxdia</t>
  </si>
  <si>
    <t>kg</t>
  </si>
  <si>
    <t>m</t>
  </si>
  <si>
    <t xml:space="preserve">un  </t>
  </si>
  <si>
    <t>Aquisição de software para gerenciamento da manutenção, abertura de Ordens de Serviço - Implantação, treinamento, atualização dos dados</t>
  </si>
  <si>
    <t>Engenheiro eletricista ou mecânico com encargos complementares</t>
  </si>
  <si>
    <t>Programador de manutenção (auxiliar técnico / assistente de engenharia) (mensalista)</t>
  </si>
  <si>
    <t>Eletricista (mensalista)</t>
  </si>
  <si>
    <t>Manutenção Eletrica em Circuitos de Comando e Potência até 15CV</t>
  </si>
  <si>
    <t>Manutenção Eletrica em Circuitos de Comando e Potência até 15CV (NOTURNO)</t>
  </si>
  <si>
    <t>Manutenção Eletrica em Circuitos de Comando e Potência de 15,5 a 50CV</t>
  </si>
  <si>
    <t>Manutenção Eletrica em Circuitos de Comando e Potência de 15,5 a 50CV (NOTURNO)</t>
  </si>
  <si>
    <t>Manutenção Eletrica em Circuitos de Comando e Potência de 50,5 a 100CV</t>
  </si>
  <si>
    <t>Manutenção Eletrica em Circuitos de Comando e Potência de 50,5 a 100CV (NOTURNO)</t>
  </si>
  <si>
    <t>Manutenção Eletrica em Circuitos de Comando e Potência de 100,5 a 200CV</t>
  </si>
  <si>
    <t>Manutenção Eletrica em Circuitos de Comando e Potência de 100,5 a 200CV (NOTURNO)</t>
  </si>
  <si>
    <t>Manutenção Eletrica em Circuitos de Comando e Potência de 200,5 a 500CV</t>
  </si>
  <si>
    <t>Manutenção Eletrica em Circuitos de Comando e Potência de 200,5 a 500CV (NOTURNO)</t>
  </si>
  <si>
    <t>Manutenção Eletrica em Circuitos de Iluminação e Tomada</t>
  </si>
  <si>
    <t>Manutenção Eletrica em Circuitos de Iluminação e Tomada (NOTURNO)</t>
  </si>
  <si>
    <t>Rearme em Disjuntor. Reset em CLP, Conversor e Controlador</t>
  </si>
  <si>
    <t>Rearme em Disjuntor. Reset em CLP, Conversor e Controlador (NOTURNO)</t>
  </si>
  <si>
    <t>Programação/automação de supervisorio e IHM</t>
  </si>
  <si>
    <t>Programação/automação de supervisorio e IHM (NOTURNO)</t>
  </si>
  <si>
    <t>Substituição/Montagem de quadro elétrico - dimensões externas do quadro menor que 1400mm</t>
  </si>
  <si>
    <t>Substituição/Montagem de quadro elétrico - dimensões externas do quadro menor que 1400mm (NOTURNO)</t>
  </si>
  <si>
    <t>Substituição/Montagem de quadro elétrico - dimensões externas do quadro maior que 1400mm</t>
  </si>
  <si>
    <t>Substituição/Montagem de quadro elétrico - dimensões externas do quadro maior que 1400mm (NOTURNO)</t>
  </si>
  <si>
    <t>Alteração de Componentes em quadro elétrico - troca de disjuntor, contator, CLP, fusível, etc</t>
  </si>
  <si>
    <t>Alteração de Componentes em quadro elétrico - troca de disjuntor, contator, CLP, fusível, etc (NOTURNO)</t>
  </si>
  <si>
    <t>Manutenção em circuito de aterramento, SPDA</t>
  </si>
  <si>
    <t>Manutenção em circuito de aterramento, SPDA (NOTURNO)</t>
  </si>
  <si>
    <t>Substituição de sensor hidrostático, ultrassônico, pendular</t>
  </si>
  <si>
    <t>Substituição de sensor hidrostático, ultrassônico, pendular (NOTURNO)</t>
  </si>
  <si>
    <t>Substituição de Inversor de Frequencia - 0 a 40CV</t>
  </si>
  <si>
    <t>Substituição de Inversor de Frequencia - 0 a 40CV (NOTURNO)</t>
  </si>
  <si>
    <t>Substituição de Inversor de Frequencia - 41 a 100CV</t>
  </si>
  <si>
    <t>Substituição de Inversor de Frequencia - 41 a 100CV (NOTURNO)</t>
  </si>
  <si>
    <t>Substituição de Inversor de Frequencia - 101 a 250CV</t>
  </si>
  <si>
    <t>Substituição de Inversor de Frequencia - 101 a 250CV (NOTURNO)</t>
  </si>
  <si>
    <t>Substituição de Inversor de Frequencia - 251 a 500CV</t>
  </si>
  <si>
    <t>Substituição de Inversor de Frequencia - 251 a 500CV (NOTURNO)</t>
  </si>
  <si>
    <t>Programação de Inversor de Frequencia</t>
  </si>
  <si>
    <t>Programação de Inversor de Frequencia (NOTURNO)</t>
  </si>
  <si>
    <t>Substituição de Atuador Eletrico</t>
  </si>
  <si>
    <t>Substituição de Atuador Eletrico (NOTURNO)</t>
  </si>
  <si>
    <t>Manutenção Preventiva, Programação, Parametrização Atuador Elétrico</t>
  </si>
  <si>
    <t>Manutenção Preventiva, Programação, Parametrização Atuador Elétrico (NOTURNO)</t>
  </si>
  <si>
    <t>Instalação ou Desinstalação de Equipamentos Dosagem Produto Químico</t>
  </si>
  <si>
    <t>Instalação ou Desinstalação de Equipamentos Dosagem Produto Químico (NOTURNO)</t>
  </si>
  <si>
    <t>Manutenção Equipamento Dosagem Produtos Químicos</t>
  </si>
  <si>
    <t>Manutenção Equipamento Dosagem Produtos Químicos (NOTURNO)</t>
  </si>
  <si>
    <t>Retirada e instalação de conjunto motobomba submersível para fins de limpeza devido a obstrução de 1 à 15CV</t>
  </si>
  <si>
    <t>Retirada e instalação de conjunto motobomba submersível para fins de limpeza devido a obstrução de 1 à 15CV (NOTURNO)</t>
  </si>
  <si>
    <t>Retirada e instalação de conjunto motobomba submersível para fins de limpeza devido a obstrução de 16 à 30CV</t>
  </si>
  <si>
    <t>Retirada e instalação de conjunto motobomba submersível para fins de limpeza devido a obstrução de 16 à 30CV (NOTURNO)</t>
  </si>
  <si>
    <t>Retirada e instalação de conjunto motobomba submersível para fins de limpeza devido a obstrução de 31 à 60CV</t>
  </si>
  <si>
    <t>Retirada e instalação de conjunto motobomba submersível para fins de limpeza devido a obstrução de 31 à 60CV (NOTURNO)</t>
  </si>
  <si>
    <t>Retirada e instalação de conjunto motobomba submersível para fins de limpeza devido a obstrução de 150 a 250CV</t>
  </si>
  <si>
    <t>Retirada e instalação de conjunto motobomba submersível para fins de limpeza devido a obstrução de 150 a 250CV (NOTURNO)</t>
  </si>
  <si>
    <t>Retirada de conjunto motobomba para manutenção corretiva até 10CV</t>
  </si>
  <si>
    <t>Retirada de conjunto motobomba para manutenção corretiva até 10CV (NOTURNO)</t>
  </si>
  <si>
    <t>Instalação de conjunto motobomba para operação até 10CV</t>
  </si>
  <si>
    <t>Instalação de conjunto motobomba para operação até 10CV (NOTURNO)</t>
  </si>
  <si>
    <t>Retirada de conjunto motobomba para manutenção corretiva 10,01 a 40CV</t>
  </si>
  <si>
    <t>Retirada de conjunto motobomba para manutenção corretiva 10,01 a 40CV (NOTURNO)</t>
  </si>
  <si>
    <t>Instalação de conjunto motobomba para operação 10,01 a 40CV</t>
  </si>
  <si>
    <t>Instalação de conjunto motobomba para operação 10,01 a 40CV (NOTURNO)</t>
  </si>
  <si>
    <t>Retirada de conjunto motobomba para manutenção corretiva 40,01 a 70CV</t>
  </si>
  <si>
    <t>Retirada de conjunto motobomba para manutenção corretiva 40,01 a 70CV (NOTURNO)</t>
  </si>
  <si>
    <t>Instalação de conjunto motobomba para operação 40,01 a 70CV</t>
  </si>
  <si>
    <t>Instalação de conjunto motobomba para operação 40,01 a 70CV (NOTURNO)</t>
  </si>
  <si>
    <t>Retirada de conjunto motobomba para manutenção corretiva de 70 a 100CV</t>
  </si>
  <si>
    <t>Retirada de conjunto motobomba para manutenção corretiva de 70 a 100CV (NOTURNO)</t>
  </si>
  <si>
    <t>Instalação de conjunto motobomba para operação de 70 a 100CV</t>
  </si>
  <si>
    <t>Instalação de conjunto motobomba para operação de 70 a 100CV (NOTURNO)</t>
  </si>
  <si>
    <t>Retirada de conjunto motobomba para manutenção corretiva de 250CV</t>
  </si>
  <si>
    <t>Retirada de conjunto motobomba para manutenção corretiva de 250CV (NOTURNO)</t>
  </si>
  <si>
    <t>Instalação de conjunto motobomba para operação de 250CV</t>
  </si>
  <si>
    <t>Instalação de conjunto motobomba para operação de 250CV (NOTURNO)</t>
  </si>
  <si>
    <t>Limpeza filtro Y, Substituição de mangueira, união/conector para mangueiras, válvula de esfera, niple galvanizado, joelho galvanizado, curva galvanizada, Substituição de pressostato, manômetro, transdutor de pressão</t>
  </si>
  <si>
    <t>Limpeza filtro Y, Substituição de mangueira, união/conector para mangueiras, válvula de esfera, niple galvanizado, joelho galvanizado, curva galvanizada, Substituição de pressostato, manômetro, transdutor de pressão (NOTURNO)</t>
  </si>
  <si>
    <t>Limpeza Triturador de lodo ETE</t>
  </si>
  <si>
    <t>Limpeza Triturador de lodo ETE (NOTURNO)</t>
  </si>
  <si>
    <t>Limpeza Bomba Descarte Lodo ETE</t>
  </si>
  <si>
    <t>Limpeza Bomba Descarte Lodo ETE (NOTURNO)</t>
  </si>
  <si>
    <t>Limpeza Bomba Reciclo Lodo ETE</t>
  </si>
  <si>
    <t>Limpeza Bomba Reciclo Lodo ETE (NOTURNO)</t>
  </si>
  <si>
    <t>Limpeza Bomba Arraste Cloro Gás</t>
  </si>
  <si>
    <t>Limpeza Bomba Arraste Cloro Gás (NOTURNO)</t>
  </si>
  <si>
    <t>Limpeza Tanque Equalização ETL ETE</t>
  </si>
  <si>
    <t>Limpeza Tanque Equalização ETL ETE (NOTURNO)</t>
  </si>
  <si>
    <t>Serviços de corte, rosca, furação e solda</t>
  </si>
  <si>
    <t>Serviços de corte, rosca, furação e solda (NOTURNO)</t>
  </si>
  <si>
    <t>Visita Técnica</t>
  </si>
  <si>
    <t>Visita Técnica (NOTURNO)</t>
  </si>
  <si>
    <t>Manutenção Preventiva Mensal em Quadro de Comando com altura até 1400mm</t>
  </si>
  <si>
    <t>Manutenção Preventiva Mensal em Quadro de Comando com altura maior que 1400mm</t>
  </si>
  <si>
    <t>Manutenção Preventiva Mensal em Booster menor que 10CV (Abrigo Metálico, Quadro de comando, conjunto motobomba, periféricos)</t>
  </si>
  <si>
    <t>Projeto para Melhoria de Processos</t>
  </si>
  <si>
    <t>Limpeza  de Registro/Comporta/Válvula/Caixa Redutora 1/4 de volta</t>
  </si>
  <si>
    <t>Manobra de abertura/fechamento em Registro/Comporta/Válvula/Caixa Redutora 1/4 de volta</t>
  </si>
  <si>
    <t>Substituição ou Manutenção de Registro/Comporta/Válvula/Caixa Redutora 1/4 de volta</t>
  </si>
  <si>
    <t>Substituição de corrente de inox para içamento de bomba, manilha de fixação de corrente, cesto em inox para coleta de detritos, corda de içamento para cesto, catraca manual para içamento de cesto</t>
  </si>
  <si>
    <t>Substituição de corrente de inox para içamento de bomba, manilha de fixação de corrente, cesto em inox para coleta de detritos, corda de içamento para cesto, catraca manual para içamento de cesto (NOTURNO)</t>
  </si>
  <si>
    <t>Inspeção/manutenção em padrão de entrada de energia elétrica, com disjuntor monofásico/trifáico de até 70A</t>
  </si>
  <si>
    <t>Inspeção/manutenção em padrão de entrada de energia elétrica, com disjuntor monofásico/trifáico de até 70A (NOTURNO)</t>
  </si>
  <si>
    <t>Dobra em chapa em aço 1020 até 5/16” (Processo de dobramento de 500mm/</t>
  </si>
  <si>
    <t>Usinagem de anel Øext 1" espessura até 10mm</t>
  </si>
  <si>
    <t>Prestação de Serviços em Tornearia</t>
  </si>
  <si>
    <t>Prestação de Serviços em Fresagem</t>
  </si>
  <si>
    <t>Prestação de Serviços em Plaina</t>
  </si>
  <si>
    <t>Prestação de Serviços em Retifica</t>
  </si>
  <si>
    <t>Prestação de Serviços em Jateamento</t>
  </si>
  <si>
    <t>Desmontagem de tubos, peças e conexões em ferro fundido</t>
  </si>
  <si>
    <t>Montagem de tubos, peças e conexões em ferro fundido</t>
  </si>
  <si>
    <t>Pintura Anti Corrosiva</t>
  </si>
  <si>
    <t>Pintura Esmalte</t>
  </si>
  <si>
    <t>Transporte de tubos e conexões em FoFo ou em aço</t>
  </si>
  <si>
    <t>Caminhão Munck 10T - CHP (C/ MO)</t>
  </si>
  <si>
    <t>Eletricista/Mecanico Profissional</t>
  </si>
  <si>
    <t>Eletricista/Mecanico Auxiliar</t>
  </si>
  <si>
    <t>Barra chata de cobre 2 x 3/16</t>
  </si>
  <si>
    <t>Barramento distribuição sem proteção, azul/verde, 12 furos</t>
  </si>
  <si>
    <t>Bloco de Contato, 1NF, montagem parafuso</t>
  </si>
  <si>
    <t>Bloco distribuição modular 4 barra X15 ligações - 125A - trilho DIN</t>
  </si>
  <si>
    <t>AutomátiCo de bóia superior/inferior, 15A a 25A / 250V</t>
  </si>
  <si>
    <t>Bomba hidraulica industrial 11 cm3, Vazão: 11 L/min à 1.000 RPM, Pressão Máxima Contínua: 250 bar, Flange: SAE A 2 FUROS</t>
  </si>
  <si>
    <t>Borne SAK para cabo 2,5 a 4mm²</t>
  </si>
  <si>
    <t>Borne SAK porta fusível cabo 2,5 a 4MM²</t>
  </si>
  <si>
    <t>Borne SAK Terra para cabo 4mm²</t>
  </si>
  <si>
    <t>Botão 22mm plastico amarelo/vermelho/verde/azul pulso 1NA</t>
  </si>
  <si>
    <t>Botão emergencia 40mm 1NF</t>
  </si>
  <si>
    <t>Botoeira industrial reforçada para talha elétrica</t>
  </si>
  <si>
    <t>Cabo de cobre, flexivel, 1 condutor, 750V, seção nominal 1,0mm²</t>
  </si>
  <si>
    <t>Cabo de cobre, flexivel, 1 condutor, 0,6/1 KV, seção nominal 2,5mm²</t>
  </si>
  <si>
    <t>Cabo de cobre, flexivel, 1 condutor, 0,6/1 KV, seção nominal 4,0mm²</t>
  </si>
  <si>
    <t>Cabo de cobre, flexivel, 1 condutor, 0,6/1 KV, seção nominal 6,0mm²</t>
  </si>
  <si>
    <t>Cabo de cobre, flexivel, 1 condutor, 0,6/1 KV, seção nominal 10,0mm²</t>
  </si>
  <si>
    <t>Cabo de cobre rigido, nú, 25mm²</t>
  </si>
  <si>
    <t>Cabo multipolar de cobre, flexível, 0,6/1 KV, 3 condutores de 2,5mm²</t>
  </si>
  <si>
    <t>Cabo multipolar de cobre, flexível, 0,6/1 KV, 3 condutores de 4,0mm²</t>
  </si>
  <si>
    <t>Cabo multipolar de cobre, flexível, 0,6/1 KV, 3 condutores de 6,0mm²</t>
  </si>
  <si>
    <t>Cabo multipolar de cobre, flexível, 0,6/1 KV, 4 condutores de 2,5mm²</t>
  </si>
  <si>
    <t>Cabo multipolar de cobre, flexível, 0,6/1 KV, 4 condutores de 4,0mm²</t>
  </si>
  <si>
    <t>Caixa de Concreto Armado Pré-moldado, sem fundo, Dimensões 0,60x0,60x0,50m</t>
  </si>
  <si>
    <t>Caixa de Passagem Metálica de Sobrepor, Tampa parafusada, 0,30x0,30x0,10m</t>
  </si>
  <si>
    <t>Caixa de passagem metalica sobrepor com tampa parafusada, 80X80X20cm</t>
  </si>
  <si>
    <t>Canaleta aberta PVC Cinza 30x50x2000mm</t>
  </si>
  <si>
    <t>Canaleta aberta PVC Cinza 50x80x2000mm</t>
  </si>
  <si>
    <t>Chave fim de curso com Pino e Roldana Paralela com 1 Contato Reversível</t>
  </si>
  <si>
    <t>Chave Seccionadora Faca para Fusível - 125A - NH00</t>
  </si>
  <si>
    <t>Chave Seccionadora Faca para Fusível - 630A - NH03</t>
  </si>
  <si>
    <t>Chave Seccionadora Potência - utilizada na 3700, ERAB</t>
  </si>
  <si>
    <t>Chave seccionadora tripolar sob carga 100A</t>
  </si>
  <si>
    <t>Chave seletora Ø22mm plástica, 3 posições fixas, manopla curta, 2NA</t>
  </si>
  <si>
    <t>Eletroduto Flexível em aço galvanizado, revestimento externo PVC preto, 25mm (3/4"), Tipo Sealtubo</t>
  </si>
  <si>
    <t>Conector Box Reto Alumínio Sem Vedação Rosca BSP 2"</t>
  </si>
  <si>
    <t>Conector Box Reto Alumínio Sem Vedação Rosca BSP 3/4"</t>
  </si>
  <si>
    <t>Conj Motobomba Multiestágio, Vazão entre 2 a 6m³/h, Altura entre 25 a 55 mca, Potencia até 2CV, 380V trifásico</t>
  </si>
  <si>
    <t xml:space="preserve">Contator Auxiliar  6A, 2NA+2NF 24VCA </t>
  </si>
  <si>
    <t>Contator Tripolar 18A, 1NA+1NF 24VCC</t>
  </si>
  <si>
    <t>Contator Tripolar 25A, 220V/60Hz, Com 1NA+1NF auxiliar</t>
  </si>
  <si>
    <t>Contator Tripolar 38A, 220V/60Hz, Com 1NA+1NF auxiliar</t>
  </si>
  <si>
    <t>Contator Tripolar 65A, 220V/60Hz, Com 1NA+1NF auxiliar</t>
  </si>
  <si>
    <t>Contator Tripolar 400A, 380V/60Hz, Com 2NA+2NF auxiliar</t>
  </si>
  <si>
    <t>Disjuntor 1P 10A "C" 3KA 230/400V</t>
  </si>
  <si>
    <t>Disjuntor 1P 16A "C" 3KA 230/400V</t>
  </si>
  <si>
    <t>Disjuntor 1P 20A "C" 3KA 230/400V</t>
  </si>
  <si>
    <t>Disjuntor 1P 25A "C" 3KA 230/400V</t>
  </si>
  <si>
    <t>Disjuntor 1P 32A "C" 3KA 230/400V</t>
  </si>
  <si>
    <t>Disjuntor 3P 10A "C" 3KA 230/400V</t>
  </si>
  <si>
    <t>Disjuntor 3P 16A "C" 3KA 230/400V</t>
  </si>
  <si>
    <t>Disjuntor 3P 20A "C" 3KA 230/400V</t>
  </si>
  <si>
    <t>Disjuntor 3P 25A "C" 3KA 230/400V</t>
  </si>
  <si>
    <t>Disjuntor 3P 32A "C" 3KA 230/400V</t>
  </si>
  <si>
    <t>Disjuntor 3P 40A "C" 3KA 230/400V</t>
  </si>
  <si>
    <t xml:space="preserve">Disjuntor 3P 63A "C" 3KA 230/400V </t>
  </si>
  <si>
    <t>Disjuntor em caixa moldada 40A 3P 9kA 380V</t>
  </si>
  <si>
    <t>Disjuntor em caixa moldada 125A 3P 18kA 380V</t>
  </si>
  <si>
    <t>Disjuntor em caixa moldada 200A 3P 18kA 380V</t>
  </si>
  <si>
    <t xml:space="preserve">Disjuntor em caixa moldada 400A 3P 18kA 380V </t>
  </si>
  <si>
    <t>Disjuntor motor 3P - 2,5-4,0A - 380V</t>
  </si>
  <si>
    <t>Disjuntor Motor 3P - 25,0-32,0 A - 380V</t>
  </si>
  <si>
    <t>Dispositivo Proteção Surto, 45kA, 385V</t>
  </si>
  <si>
    <t>Eletroduto de aço galvanizado, 1.1/2", sem luva</t>
  </si>
  <si>
    <t>Eletroduto de PEAD corrugado, 1.1/2", sem luva</t>
  </si>
  <si>
    <t>Eletroduto de PVC rigido roscavel 1", sem luva</t>
  </si>
  <si>
    <t>Eletroduto de PVC rigido roscavel 2", sem luva</t>
  </si>
  <si>
    <t>Padrão de Entrada de Energia - Carga de 20,5 A 40 KW</t>
  </si>
  <si>
    <t>Fonte de Alimentação, AC-DC, 24VDC, 5A</t>
  </si>
  <si>
    <t>Base para fotocélula com suporte metálico</t>
  </si>
  <si>
    <t>Fotocélula, plástico, 127-220V, 1800W, com suporte</t>
  </si>
  <si>
    <t>Fusivel NH ultra rapido 25A</t>
  </si>
  <si>
    <t>Fusivel NH ultra rapido 36A</t>
  </si>
  <si>
    <t>Fusivel NH ultra rapido 80A</t>
  </si>
  <si>
    <t>Grelha com filtro 290X290mm</t>
  </si>
  <si>
    <t>Indicador universal de processos 220V - 24Vcc</t>
  </si>
  <si>
    <t>Interruptor Diferencial Residual - DR- 4P 40A 30mA CLASSE A 415V</t>
  </si>
  <si>
    <t>Luminária Pública Led, potência mínima 90W, selo Inmetro</t>
  </si>
  <si>
    <t>Manômetro Vertical Ø 63 - 0 a 10 Kgf</t>
  </si>
  <si>
    <t>Manopla rotativa prolongada para disjuntor</t>
  </si>
  <si>
    <t>Motor Hidraulico Orbital OMT 500 cm3 - Eixo 40mm Chaveta 4F</t>
  </si>
  <si>
    <t>Poste final para borne SAK</t>
  </si>
  <si>
    <t>Prensa Cabo Fêmea PVC Cinza Bsp 1/2 "</t>
  </si>
  <si>
    <t>Pressostato 0 - 28bar</t>
  </si>
  <si>
    <t>Projetor LED, 100W, corpo em alumínio, IP 65, 127-220V, 10000 lm,</t>
  </si>
  <si>
    <t>Projetor LED, 200W, corpo em alumínio, IP 65, 127-220V, 10000 lm,</t>
  </si>
  <si>
    <t>Relé de interface, 8A, 2NAF, 24VCC, com base</t>
  </si>
  <si>
    <t>Relé de segurança CAT. 4, 2 canais entrada, 3 saídas NA, 24Vcc</t>
  </si>
  <si>
    <t>Relé falta de Fase - 380 V</t>
  </si>
  <si>
    <t>Resistencia aquecimento painel 30W 220V</t>
  </si>
  <si>
    <t>Sensor magnetico segurança, 24Vdc, 10mA, 4 polos</t>
  </si>
  <si>
    <t>Sinalizador monobloco 24V amarelo/verde/vermelho/azul</t>
  </si>
  <si>
    <t>Suporte para trilho DIN 45° - parafuso e porca</t>
  </si>
  <si>
    <t>Terminal de compressão 70mm²</t>
  </si>
  <si>
    <t>Terminal Ilhos Tubular 10mm²</t>
  </si>
  <si>
    <t>Terminal Ilhos Tubular 1mm²</t>
  </si>
  <si>
    <t>Terminal Ilhos Tubular 2,5mm²</t>
  </si>
  <si>
    <t>Terminal Ilhos Tubular 6mm²</t>
  </si>
  <si>
    <t>Terminal Tubolar 16,0mm² - Simples</t>
  </si>
  <si>
    <t>Terminal Tubolar Duplo 1mm²</t>
  </si>
  <si>
    <t>Termostato 1NA para resfriamento</t>
  </si>
  <si>
    <t>Termostato 1NF para aquecimento</t>
  </si>
  <si>
    <t>Tomada blindada industrial, tipo plugue fêmea/macho, 3P+1T, 380/440V, 32A, IP44</t>
  </si>
  <si>
    <t>Tomada padrão 2P+T 10A para trilho DIN</t>
  </si>
  <si>
    <t>Transdutor de pressão 0 a 10 bar - 24Vcc - 4-20 mA</t>
  </si>
  <si>
    <t>Trilho DIN zincado perfurado 35x7,5</t>
  </si>
  <si>
    <t>Ventilador 15X15X5 110/220V</t>
  </si>
  <si>
    <t>Abraçadeira inox 220mm</t>
  </si>
  <si>
    <t>Abraçadeira Tipo D com Parafuso 1.1/2"</t>
  </si>
  <si>
    <t>Adesivo estrutural a base de epoxi</t>
  </si>
  <si>
    <t>Ancoragem Química EV1 TYTAN (F-G-EVO1 300ml)</t>
  </si>
  <si>
    <t>Anel elastico eixo 27mm inox</t>
  </si>
  <si>
    <t>Anel Flange ABF DN100mm</t>
  </si>
  <si>
    <t>Anel Flange ABF DN125mm</t>
  </si>
  <si>
    <t>Anel Flange ABF DN150mm</t>
  </si>
  <si>
    <t>Anel Flange ABF DN200mm</t>
  </si>
  <si>
    <t>Anel Flange ABF DN250mm</t>
  </si>
  <si>
    <t>Anel Flange ABF DN300mm</t>
  </si>
  <si>
    <t>Arame Mig Cobreado 1.0mm 15Kg</t>
  </si>
  <si>
    <t>Arame Mig Inox 1.0mm 15Kg</t>
  </si>
  <si>
    <t>Argônio comprimido</t>
  </si>
  <si>
    <t>Arruela lisa inox 304 3/4"</t>
  </si>
  <si>
    <t>Arruela lisa inox 304 5/16"</t>
  </si>
  <si>
    <t>Arruela lisa inox 304 M8</t>
  </si>
  <si>
    <t>Arruela lisa inox M12</t>
  </si>
  <si>
    <t>Arruela lisa inox M16</t>
  </si>
  <si>
    <t>Arruela lisa zincada M16</t>
  </si>
  <si>
    <t>Arruela lisa zincada M20</t>
  </si>
  <si>
    <t>Atal comprimida - N° ONU 1979 - Classe risco 2.2</t>
  </si>
  <si>
    <t>Barra redonda aço inox 304 diâmetro 2"</t>
  </si>
  <si>
    <t>Barra Roscada Aço Carbono SAE 1045 M20</t>
  </si>
  <si>
    <t>Barra Roscada Aço Inox 304 M16</t>
  </si>
  <si>
    <t>Bloco Manifold para 4 Valvula Direcional TN6 c/Valv. Alivio</t>
  </si>
  <si>
    <t>Bucha bronze para rolete inferior/superior</t>
  </si>
  <si>
    <t>Bucha do eixo para o selo</t>
  </si>
  <si>
    <t>Bucha redução galvanizada 4"x2"</t>
  </si>
  <si>
    <t>Cantoneira de aço ASTM A36 - 2" x 3/16"</t>
  </si>
  <si>
    <t>Chapa Aço Carbono SAE 1020 2mm</t>
  </si>
  <si>
    <t>Chapa Aço Carbono SAE 1020 3mm</t>
  </si>
  <si>
    <t>Chapa Aço Carbono SAE 1020 4,75mm</t>
  </si>
  <si>
    <t>Chapa Aço Carbono SAE 1020 6,35mm</t>
  </si>
  <si>
    <t>Chapa Aço de Piso (Xadrez) 3mm</t>
  </si>
  <si>
    <t>Chapa Aço Inox SAE 304 1,2mm</t>
  </si>
  <si>
    <t>Chapa Aço Inox SAE 304 2mm</t>
  </si>
  <si>
    <t>Chapa Aço Inox SAE 304 3mm</t>
  </si>
  <si>
    <t>Chapa Aço Inox SAE 304 4mm</t>
  </si>
  <si>
    <t>Chumbador PBA Passante 1/2" X 2.3/4" Inox Passivado</t>
  </si>
  <si>
    <t>Conexão Flange Galvanizada com Sextavado 4"</t>
  </si>
  <si>
    <t>Coroa bronze BZ12 100X55X20 45Z</t>
  </si>
  <si>
    <t>Cotovelo galvanizado 90° 2.1/2"</t>
  </si>
  <si>
    <t>Disco de corte Fino para Metais 7" X 1,6mm X 7/8''</t>
  </si>
  <si>
    <t>Disco de corte Multimaterial 115mm x 1,0mm x 22,2mm</t>
  </si>
  <si>
    <t>Disco de corte para estrutura metálica 300 x 3,2 x 19,05 mm</t>
  </si>
  <si>
    <t>Disco de corte Standard Reto para Inox 4.1/2” x 1,0mm x 7/8”</t>
  </si>
  <si>
    <t>Disco de desbaste 4,1/2" x 1/4" x 7/8"</t>
  </si>
  <si>
    <t>Disco de desbaste Standard Metal 7" x 1/4" x 7/8"</t>
  </si>
  <si>
    <t>Dobradiça gonzo pino parafuso 7/8" polido</t>
  </si>
  <si>
    <t xml:space="preserve">Eletrodo aws e-6010 (0k 22.50; wi 610) d = 4mm ( solda eletrica ) </t>
  </si>
  <si>
    <t>Eletrodo Inox 2,5mm E 308GD</t>
  </si>
  <si>
    <t>Eletrodo Tungs 1,6mm 25</t>
  </si>
  <si>
    <t>Espigão fixo macho FoFo 3"x3" escamado</t>
  </si>
  <si>
    <t>Espuma de Poliuretano 500ml 340 G</t>
  </si>
  <si>
    <t>Esticador inox 3/8"</t>
  </si>
  <si>
    <t>Filtro rede tipo Y, DN25mm BSP PN20</t>
  </si>
  <si>
    <t>Flange Avulso aço carbono DN100 PN10</t>
  </si>
  <si>
    <t>Flange Avulso aço carbono DN200 PN10</t>
  </si>
  <si>
    <t>Flange Avulso aço carbono DN300 PN10</t>
  </si>
  <si>
    <t>Flange Avulso aço carbono DN250 PN10</t>
  </si>
  <si>
    <t>Gaxeta 40x60x10</t>
  </si>
  <si>
    <t>Gaxeta 40x60x12</t>
  </si>
  <si>
    <t>Grampo pesado forjado aço carbono 1045 galvanizado 1/2"</t>
  </si>
  <si>
    <t>Graxa lubrificante</t>
  </si>
  <si>
    <t>Haste de inox 304 de diametro externo 10mm Usinada</t>
  </si>
  <si>
    <t>Mancal tipo flange quadrado F 205</t>
  </si>
  <si>
    <t>Mangote transparente com espiral laranja 6" sucção pesada</t>
  </si>
  <si>
    <t>Mangueira unidade hidraulica 3/8"</t>
  </si>
  <si>
    <t>Manta lençol piso de borracha 9,5mm</t>
  </si>
  <si>
    <t>Mistura de gases raros comprimida  - N° ONU 1979 - Classe risco 2.2</t>
  </si>
  <si>
    <t>Niple Duplo Galvanizado 2.1/2"</t>
  </si>
  <si>
    <t>Niple Duplo Galvanizado 3"</t>
  </si>
  <si>
    <t>Óleo Hidráulico Mineral ISO VG 220 Multiuso</t>
  </si>
  <si>
    <t>Óleo lubrificante hidraulico industrial ISO VG 68</t>
  </si>
  <si>
    <t>Parafuso Allen Cilíndrico MA 12 X 50 Inox 304</t>
  </si>
  <si>
    <t>Parafuso sextavado galvanizado a fogo M16x80mm</t>
  </si>
  <si>
    <t>Parafuso sextavado galvanizado a fogo M20x80mm</t>
  </si>
  <si>
    <t>Parafuso sextavado inox M8x25mm</t>
  </si>
  <si>
    <t>Perfil U Enrijecido 75x40x15 (2,0mm) Galvanizado</t>
  </si>
  <si>
    <t>Porca Sextavada M12 inox</t>
  </si>
  <si>
    <t>Porca Sextavada M16 inox</t>
  </si>
  <si>
    <t>Porca Sextavada M16 zincada</t>
  </si>
  <si>
    <t>Porca Sextavada M20 inox</t>
  </si>
  <si>
    <t>Porca Sextavada M20 zincada</t>
  </si>
  <si>
    <t>Porca Sextavada M8 inox</t>
  </si>
  <si>
    <t>Retentor 110x140x10</t>
  </si>
  <si>
    <t>Retentor 48x65x12</t>
  </si>
  <si>
    <t>Retentor 40x60x8</t>
  </si>
  <si>
    <t>Retentor 65x85x10</t>
  </si>
  <si>
    <t>Retentor 70x80x10</t>
  </si>
  <si>
    <t>Retentor 70x90x10; Aço /NB40</t>
  </si>
  <si>
    <t>Retentor 75x110x12mm BRG NITRÍLICA</t>
  </si>
  <si>
    <t>Retentor 90x110x12mm BRG nitrilica</t>
  </si>
  <si>
    <t>Retentor 90x110x12mm DUPLO</t>
  </si>
  <si>
    <t>Retentor 90x130x12mm BRG nitrilica</t>
  </si>
  <si>
    <t>Retentor 90x130x13mm DUPLO</t>
  </si>
  <si>
    <t>Rolamento 216</t>
  </si>
  <si>
    <t>Rolamento 316 EC</t>
  </si>
  <si>
    <t>Rolamento 32014</t>
  </si>
  <si>
    <t>Rolamento 3208</t>
  </si>
  <si>
    <t>Rolamento 6201 ZZ C3 12X32X10</t>
  </si>
  <si>
    <t>Rolamento 6204 ZZ</t>
  </si>
  <si>
    <t>Rolamento 6209 ZZ</t>
  </si>
  <si>
    <t>Rolamento 6211</t>
  </si>
  <si>
    <t>Rolamento 6306 ZZ</t>
  </si>
  <si>
    <t>Rolamento 6307 ZZ</t>
  </si>
  <si>
    <t>Rolamento 6311</t>
  </si>
  <si>
    <t>Rolamento 6315</t>
  </si>
  <si>
    <t>Rolamento AS 2542-AS 1105</t>
  </si>
  <si>
    <t>Rolamento AXK 2542-AXK 1105</t>
  </si>
  <si>
    <t>Rolamento HK1612</t>
  </si>
  <si>
    <t>Rolamento HK2016</t>
  </si>
  <si>
    <t>Rolamento 6311 2Z C3</t>
  </si>
  <si>
    <t>Rolamento 6310 C3</t>
  </si>
  <si>
    <t>Rolamento 6414 C3</t>
  </si>
  <si>
    <t>Rolamento UC 205 FRM</t>
  </si>
  <si>
    <t>Selo mecanico BA 45 MM</t>
  </si>
  <si>
    <t xml:space="preserve">Selo mecânico BA 60 MM </t>
  </si>
  <si>
    <t>Selo mecanico BA 65 MM</t>
  </si>
  <si>
    <t>Tarugo de nylon 75mm x 500mm</t>
  </si>
  <si>
    <t>Tela Moeda Grelha Aço Inox 2,5mm</t>
  </si>
  <si>
    <t>Tubo Aço Carbono SAE 1020 Bitola 1"x1,5mm</t>
  </si>
  <si>
    <t>Tubo Aço Inox SAE 304 com costura 2.1/2" x 2,11mm</t>
  </si>
  <si>
    <t>Tubo Aço Inox SAE 304 Retangular 50x25mmx1,5mm</t>
  </si>
  <si>
    <t>Tubo Aço Inox SAE 304 Retangular 50x30mmx1,5mm</t>
  </si>
  <si>
    <t>Tubo Aço Inox SAE 304 Retangular 50x50mmx1,2mm</t>
  </si>
  <si>
    <t>Tubo FF DN 100 K9 PB</t>
  </si>
  <si>
    <t>Tubo FF DN 150 K7 PB</t>
  </si>
  <si>
    <t>Tubo FF DN 200 K7 PB</t>
  </si>
  <si>
    <t>Tubo FF DN 250 K7 PB</t>
  </si>
  <si>
    <t>Valvula Direcional TN6 - 2B2 - 24V - DC</t>
  </si>
  <si>
    <t>Valvula Direcional TN10 - 3C6 - 220V</t>
  </si>
  <si>
    <t>Vareta TIG Inox ER-308L 1,6mm</t>
  </si>
  <si>
    <t>Desmontagem, Limpeza, Relatório de Falha, Jateamento, Pintura de fundo, Montagem, Pintura Final e Testes - 18,3kW</t>
  </si>
  <si>
    <t>Desmontagem, Limpeza, Relatório de Falha, Jateamento, Pintura de fundo, Montagem, Pintura Final e Testes - 55,1kW</t>
  </si>
  <si>
    <t>Desmontagem, Limpeza, Relatório de Falha, Jateamento, Pintura de fundo, Montagem, Pintura Final e Testes - 74kW</t>
  </si>
  <si>
    <t>Desmontagem, Limpeza, Relatório de Falha, Jateamento, Pintura de fundo, Montagem, Pintura Final e Testes - 183kW</t>
  </si>
  <si>
    <t>Recuperação do eixo - 18,3kW</t>
  </si>
  <si>
    <t>Recuperação do eixo - 55,1kW</t>
  </si>
  <si>
    <t>Recuperação do eixo - 74kW</t>
  </si>
  <si>
    <t>Recuperação do eixo - 183kW</t>
  </si>
  <si>
    <t>Balanceamento Dinâmico - 18,3kW</t>
  </si>
  <si>
    <t>Balanceamento Dinâmico - 55,1kW</t>
  </si>
  <si>
    <t>Balanceamento Dinâmico - 74kW</t>
  </si>
  <si>
    <t>Balanceamento Dinâmico - 183kW</t>
  </si>
  <si>
    <t>Rejuvenescimento do motor elétrico - 18,3kW</t>
  </si>
  <si>
    <t>Rejuvenescimento do motor elétrico - 55,1kW</t>
  </si>
  <si>
    <t>Rejuvenescimento do motor elétrico - 74kW</t>
  </si>
  <si>
    <t>Rejuvenescimento do motor elétrico - 183kW</t>
  </si>
  <si>
    <t>Rebobinamento Motores de até 25CV - IVPOLOS</t>
  </si>
  <si>
    <t>Rebobinamento Motores de até 75CV - IVPOLOS</t>
  </si>
  <si>
    <t>Rebobinamento Motores de até 100CV - IVPOLOS</t>
  </si>
  <si>
    <t>Rebobinamento Motores de até 250CV - IVPOLOS</t>
  </si>
  <si>
    <t>43831 - FILTRO EQUALIZADOR DE PRESSAO DIAM 25</t>
  </si>
  <si>
    <t>2708 - ANEL DE DESLIZAMENTO DE GRAFITE</t>
  </si>
  <si>
    <t xml:space="preserve">1015 - ANEL DE DESLIZAMENTO </t>
  </si>
  <si>
    <t>1005 - MANCAL INFERIOR TORNADO 20</t>
  </si>
  <si>
    <t>4010 - MANCAL SUPERIOR TORNADO 20</t>
  </si>
  <si>
    <t>8281 - PRENSA CABO CARC R1-180 Ø 17,5</t>
  </si>
  <si>
    <t>C0471-0013-BHN - SELO MECANICO 01-M477GN/45-E1</t>
  </si>
  <si>
    <t>3363 - FILTRO EQUALIZADOR DE PRESSAO DIAM 50</t>
  </si>
  <si>
    <t>16045 - ANEL DE GRAFITE GRAFITE CM-13 Ø165</t>
  </si>
  <si>
    <t>134 - ANEL DESLIZAMENTO R1-360</t>
  </si>
  <si>
    <t>305 - MANCAL RADIAL TRASEIRO R1-360</t>
  </si>
  <si>
    <t>303 - MANCAL RADIAL DIANTEIRO R1-360</t>
  </si>
  <si>
    <t>10718 - PRENSA CABO RAIADO CARC 225 USI 125CV 25MM</t>
  </si>
  <si>
    <t>7795 - PROTETOR DOS CABOS R1-265</t>
  </si>
  <si>
    <t>3624 - SELO MECANICO MULTIMOLAS 65MM</t>
  </si>
  <si>
    <t>1619 - ANEL DE DESLIZAMENTO DE GRAFITE M1-290</t>
  </si>
  <si>
    <t>18665 - DISCO RANHURADO DUPLO - M1 305 200MM</t>
  </si>
  <si>
    <t xml:space="preserve"> 7252 - PROTETOR DOS CABOS M1-290 SUP</t>
  </si>
  <si>
    <t>7251 - PROTETOR DOS CABOS M1-290 INF</t>
  </si>
  <si>
    <t>7288 - PROTETOR DOS CABOS R1-360 SUP</t>
  </si>
  <si>
    <t>7287 - PROTETOR DOS CABOS R1-360 INF</t>
  </si>
  <si>
    <t>16046 - ANEL DE DESLIZAMENTO DE GRAFITE</t>
  </si>
  <si>
    <t>18028 - ANEL DE DESLIZAMENTO</t>
  </si>
  <si>
    <t>7272 - MANCAL RADIAL TRASEIRO</t>
  </si>
  <si>
    <t>7269 - MANCAL RADIAL DIANTEIRO</t>
  </si>
  <si>
    <t>7054 - PROTETOR DOS CABOS M1-345 SUP</t>
  </si>
  <si>
    <t>7053 - PROTETOR DOS CABOS M1-345 INF</t>
  </si>
  <si>
    <t>2192 - ROTOR BOMBA M1-345 GGG-38 USI</t>
  </si>
  <si>
    <t>Desmontagem, Limpeza, Relatório de Falha, Jateamento, Pintura de fundo, Montagem, Pintura Final e Testes - 0 até 2,2kW</t>
  </si>
  <si>
    <t>Desmontagem, Limpeza, Relatório de Falha, Jateamento, Pintura de fundo, Montagem, Pintura Final e Testes - 2,3 até 4,1kW</t>
  </si>
  <si>
    <t>Desmontagem, Limpeza, Relatório de Falha, Jateamento, Pintura de fundo, Montagem, Pintura Final e Testes - 7,6 até 11kW</t>
  </si>
  <si>
    <t>Desmontagem, Limpeza, Relatório de Falha, Jateamento, Pintura de fundo, Montagem, Pintura Final e Testes - 11,1 até 18,5kW</t>
  </si>
  <si>
    <t>Desmontagem, Limpeza, Relatório de Falha, Jateamento, Pintura de fundo, Montagem, Pintura Final e Testes - 18,6 até 30kW</t>
  </si>
  <si>
    <t>Desmontagem, Limpeza, Relatório de Falha, Jateamento, Pintura de fundo, Montagem, Pintura Final e Testes - 30,1 até 45kW</t>
  </si>
  <si>
    <t>Desmontagem, Limpeza, Relatório de Falha, Jateamento, Pintura de fundo, Montagem, Pintura Final e Testes - 160kW</t>
  </si>
  <si>
    <t>Recuperação do eixo - 0 até 2,2kW</t>
  </si>
  <si>
    <t>Recuperação do eixo - 2,3 até 4,1kW</t>
  </si>
  <si>
    <t>Recuperação do eixo - 7,6 até 11kW</t>
  </si>
  <si>
    <t>Recuperação do eixo - 11,1 até 18,5kW</t>
  </si>
  <si>
    <t>Recuperação do eixo - 18,6 até 30kW</t>
  </si>
  <si>
    <t>Recuperação do eixo - 30,1 até 45kW</t>
  </si>
  <si>
    <t>Recuperação do eixo - 160kW</t>
  </si>
  <si>
    <t>Balanceamento Dinâmico - 0 até 2,2kW</t>
  </si>
  <si>
    <t>Balanceamento Dinâmico - 2,3 até 4,1kW</t>
  </si>
  <si>
    <t>Balanceamento Dinâmico - 7,6 até 11kW</t>
  </si>
  <si>
    <t>Balanceamento Dinâmico - 11,1 até 18,5kW</t>
  </si>
  <si>
    <t>Balanceamento Dinâmico - 18,6 até 30kW</t>
  </si>
  <si>
    <t>Balanceamento Dinâmico - 30,1 até 45kW</t>
  </si>
  <si>
    <t>Balanceamento Dinâmico - 160kW</t>
  </si>
  <si>
    <t>Rejuvenescimento do motor elétrico - 0 até 2,2kW</t>
  </si>
  <si>
    <t>Rejuvenescimento do motor elétrico - 2,3 até 4,1kW</t>
  </si>
  <si>
    <t>Rejuvenescimento do motor elétrico - 7,6 até 11kW</t>
  </si>
  <si>
    <t>Rejuvenescimento do motor elétrico - 11,1 até 18,5kW</t>
  </si>
  <si>
    <t>Rejuvenescimento do motor elétrico - 18,6 até 30kW</t>
  </si>
  <si>
    <t>Rejuvenescimento do motor elétrico - 30,1 até 45kW</t>
  </si>
  <si>
    <t>Rejuvenescimento do motor elétrico - 160kW</t>
  </si>
  <si>
    <t>Rebobinamento Motores de até 3CV - IVPOLOS</t>
  </si>
  <si>
    <t>Rebobinamento Motores de até 6CV - IVPOLOS</t>
  </si>
  <si>
    <t>Rebobinamento Motores de até 20CV - IVPOLOS</t>
  </si>
  <si>
    <t>Rebobinamento Motores de até 30CV - IVPOLOS</t>
  </si>
  <si>
    <t>Rebobinamento Motores de até 40CV - VI POLOS</t>
  </si>
  <si>
    <t>Rebobinamento Motores de até 50CV - VI POLOS</t>
  </si>
  <si>
    <t>Rebobinamento Motores de até 75CV - VIII POLOS</t>
  </si>
  <si>
    <t xml:space="preserve">Rebobinamento Motores de até 270CV - II POLOS </t>
  </si>
  <si>
    <t>Fundição Nodular</t>
  </si>
  <si>
    <t>Modelo em madeira para fundição</t>
  </si>
  <si>
    <t>Óleo de transformador ASTM D 3487</t>
  </si>
  <si>
    <t>Resina isolante para emenda de cabos eletricos</t>
  </si>
  <si>
    <t>Retentor 20X47X9</t>
  </si>
  <si>
    <t>Retentor 30x62x10</t>
  </si>
  <si>
    <t>Rolamento 3206</t>
  </si>
  <si>
    <t>Rolamento 3206 C3</t>
  </si>
  <si>
    <t>Rolamento 3206 C3 DDU</t>
  </si>
  <si>
    <t>Rolamento 3307 B</t>
  </si>
  <si>
    <t>Rolamento 3307 C3 DDU</t>
  </si>
  <si>
    <t>Rolamento 3308</t>
  </si>
  <si>
    <t>Rolamento 3308 SC3</t>
  </si>
  <si>
    <t>Rolamento 3313 B 2Z</t>
  </si>
  <si>
    <t>Rolamento 3313 C3</t>
  </si>
  <si>
    <t>Rolamento 5311 BDDU C3 E ENSX68</t>
  </si>
  <si>
    <t>Rolamento 5311 DDU</t>
  </si>
  <si>
    <t>Rolamento 5311 DDU C3</t>
  </si>
  <si>
    <t>Rolamento 6204 ZZ C3</t>
  </si>
  <si>
    <t>Rolamento 6211 ZZ C3</t>
  </si>
  <si>
    <t>Rolamento 6213 C3</t>
  </si>
  <si>
    <t>Rolamento 6218 C3 DDU</t>
  </si>
  <si>
    <t>Rolamento 6218 DDU</t>
  </si>
  <si>
    <t>Rolamento 6304</t>
  </si>
  <si>
    <t>Rolamento 6304 C3 DDU</t>
  </si>
  <si>
    <t>Rolamento 6305 C3 DDU</t>
  </si>
  <si>
    <t>Rolamento 6305 DDU</t>
  </si>
  <si>
    <t>Rolamento 6306 EEJ30</t>
  </si>
  <si>
    <t>Rolamento 6308 DDU</t>
  </si>
  <si>
    <t>Rolamento 7214 B</t>
  </si>
  <si>
    <t>Rolamento 7222 B</t>
  </si>
  <si>
    <t>Rolamento 7318 BWG</t>
  </si>
  <si>
    <t>Rolamento ANG 7313 BWG</t>
  </si>
  <si>
    <t>Rolamento NU 211</t>
  </si>
  <si>
    <t>Rolamento NU 213 E</t>
  </si>
  <si>
    <t>Rolamento NU 214 E</t>
  </si>
  <si>
    <t>Rolamento NU 222 E</t>
  </si>
  <si>
    <t>Rolamento NU 303 C3</t>
  </si>
  <si>
    <t>Rolamento NU 307 B</t>
  </si>
  <si>
    <t>Rolamento NU 311 C3</t>
  </si>
  <si>
    <t>Rolamento NU 313 C3</t>
  </si>
  <si>
    <t>Selo Mecânico 1.1/4"</t>
  </si>
  <si>
    <t>Selo Mecânico 3/4"</t>
  </si>
  <si>
    <t>Selo Mecânico BA 20 MM</t>
  </si>
  <si>
    <t>Selo Mecânico BA 25 MM</t>
  </si>
  <si>
    <t>Selo Mecânico BA 30 MM</t>
  </si>
  <si>
    <t>Selo Mecânico BA 35 MM</t>
  </si>
  <si>
    <t>Selo Mecanico BA 40 MM</t>
  </si>
  <si>
    <t>Selo Mecanico BA 45 MM</t>
  </si>
  <si>
    <t>Selo Mecanico BA 50 MM</t>
  </si>
  <si>
    <t>Selo Mecânico BA 55 MM</t>
  </si>
  <si>
    <t>Selo Mecânico BA 60 MM</t>
  </si>
  <si>
    <t>Selo Mecânico BA 65 MM</t>
  </si>
  <si>
    <t>Selo Mecânico MG1 80 MM G28</t>
  </si>
  <si>
    <t>Selo Mecânico GLRD 90 MM SIL/SIL</t>
  </si>
  <si>
    <t>Selo Mecânico GLRD 100 MM SIL/SIL</t>
  </si>
  <si>
    <t>Selo Mecânico MS 30/60</t>
  </si>
  <si>
    <t>Selo Mecânico MS 30/80</t>
  </si>
  <si>
    <t>Desmontagem para fins de manutenção preventiva/corretiva Motobomba Helicoidal (1 à 7,5CV)</t>
  </si>
  <si>
    <t>Remontagem/alinhamento/start up Motobomba Helicoidal (1 à 7,5CV)</t>
  </si>
  <si>
    <t>Substituição rolamento/anel/bucha/acoplamento/vedação/eixo Motobomba Helicoidal (1 à 7,5CV)</t>
  </si>
  <si>
    <t>Lubrificação Motobomba Helicoidal (1 à 7,5CV)</t>
  </si>
  <si>
    <t>Desmontagem para fins de manutenção preventiva/corretiva Motobomba centrífuga multiestágio (1 à 10CV)</t>
  </si>
  <si>
    <t>Remontagem/alinhamento/start up Motobomba centrífuga multiestágio (1 à 10CV)</t>
  </si>
  <si>
    <t>Substituição rolamento/anel/bucha/acoplamento/vedação Motobomba centrífuga multiestágio (1 à 10CV)</t>
  </si>
  <si>
    <t>Substituição eixo/rotor Motobomba centrífuga multiestágio (1 à 10CV)</t>
  </si>
  <si>
    <t>Desmontagem para fins de manutenção preventiva/corretiva Motobomba centrífuga normalizada (15CV)</t>
  </si>
  <si>
    <t>Remontagem/alinhamento/start up Motobomba centrífuga normalizada (15CV)</t>
  </si>
  <si>
    <t>Substituição rolamento/anel/bucha/acoplamento/vedação Motobomba centrífuga normalizada (15CV)</t>
  </si>
  <si>
    <t>Substituição eixo/rotor Motobomba centrífuga normalizada (15CV)</t>
  </si>
  <si>
    <t>Lubrificação Motobomba centrífuga normalizada (15CV)</t>
  </si>
  <si>
    <t>Desmontagem para fins de manutenção preventiva/corretiva Motobomba de corpo espiral (200CV)</t>
  </si>
  <si>
    <t>Remontagem/alinhamento/start up Motobomba de corpo espiral (200CV)</t>
  </si>
  <si>
    <t>Substituição rolamento/anel/bucha/acoplamento/vedação Motobomba de corpo espiral (200CV)</t>
  </si>
  <si>
    <t>Substituição eixo/rotor Motobomba de corpo espiral (200CV)</t>
  </si>
  <si>
    <t>Lubrificação Motobomba de corpo espiral (200CV)</t>
  </si>
  <si>
    <t>Reaperto gaxeta Motobomba de corpo espiral (200CV)</t>
  </si>
  <si>
    <t>Desmontagem para fins de manutenção preventiva/corretiva Motobomba de corpo espiral (500CV)</t>
  </si>
  <si>
    <t>Remontagem/alinhamento/start up Motobomba de corpo espiral (500CV)</t>
  </si>
  <si>
    <t>Substituição rolamento/anel/bucha/acoplamento/vedação Motobomba de corpo espiral (500CV)</t>
  </si>
  <si>
    <t>Substituição eixo/rotor Motobomba de corpo espiral (500CV)</t>
  </si>
  <si>
    <t>Lubrificação Motobomba de corpo espiral (500CV)</t>
  </si>
  <si>
    <t>Reaperto gaxeta Motobomba de corpo espiral (500CV)</t>
  </si>
  <si>
    <t>Balanceamento Dinâmico - 5 até 11kW</t>
  </si>
  <si>
    <t>Balanceamento Dinâmico - acima de 147kW</t>
  </si>
  <si>
    <t xml:space="preserve">Recuperação do eixo - 4,2 até 5,7kW </t>
  </si>
  <si>
    <t xml:space="preserve">Recuperação do eixo - acima de 104kW </t>
  </si>
  <si>
    <t>Acoplamento Flexivel AN44 Bomba-Motor</t>
  </si>
  <si>
    <t>Elemento elástico p/ acoplamento AT-70</t>
  </si>
  <si>
    <t>Anel de Desgaste 335/335x35 KSB</t>
  </si>
  <si>
    <t>Anel Elástico para eixo E-80</t>
  </si>
  <si>
    <t>Gaxeta (PTFE) TEADIR 5/8"</t>
  </si>
  <si>
    <t>Luva protetora do eixo 50/75X37 ASI 316L</t>
  </si>
  <si>
    <t>Luva protetora do eixo 80/88,2X339 ASI 316L</t>
  </si>
  <si>
    <t>Luva Protetora do eixo 80x110x270 KSB Meganorm</t>
  </si>
  <si>
    <t>Retentor 75x110x13</t>
  </si>
  <si>
    <t>Retentor 75x110x75 BRG</t>
  </si>
  <si>
    <t>Retentor 90X110X12 BRG</t>
  </si>
  <si>
    <t>Rolamento 3615 DDU SNR</t>
  </si>
  <si>
    <t>Rolamento 6319 C3 DDU</t>
  </si>
  <si>
    <t>Rolamento 6322 C3 DDU</t>
  </si>
  <si>
    <t>Rolamento 6315 ZZ C3</t>
  </si>
  <si>
    <t>Rolamento 6315 DDU</t>
  </si>
  <si>
    <t>Rolamento 6316</t>
  </si>
  <si>
    <t>Rolamento 6315 DDU C3</t>
  </si>
  <si>
    <t>Rolamento 6319 ZZ C3</t>
  </si>
  <si>
    <t>Rolamento 6322 ZZ C3</t>
  </si>
  <si>
    <t>Selo mecânico BA 80 MM</t>
  </si>
  <si>
    <t>Selo Mecânico MG1/80 G28</t>
  </si>
  <si>
    <t>Rebobinamento Motores até 2CV - IVPOLOS</t>
  </si>
  <si>
    <t>Rebobinamento Motores de 2,1CV até 5CV - IVPOLOS</t>
  </si>
  <si>
    <t>Rebobinamento Motores de 7,5CV - IVPOLOS</t>
  </si>
  <si>
    <t>Rebobinamento Motores de 15CV - IVPOLOS</t>
  </si>
  <si>
    <t>Rebobinamento Motores de 200CV - VIPOLOS</t>
  </si>
  <si>
    <t>Rebobinamento Motores de 500CV - IVPOLOS</t>
  </si>
  <si>
    <t>Rolamento 6305 EEJ30</t>
  </si>
  <si>
    <t>Rolamento 6307</t>
  </si>
  <si>
    <t>Rolamento 6311 ZZ C3</t>
  </si>
  <si>
    <t>Correia em V Geminada, Perfil XPB Dentado, 3000</t>
  </si>
  <si>
    <t>Cubo Polia Omega1600</t>
  </si>
  <si>
    <t>Filtro de Ar</t>
  </si>
  <si>
    <t>Luva protetora do eixo 75x85x30</t>
  </si>
  <si>
    <t>Manômetro envólucro inox, DN63mm, com glicerina, 1/4" BSP, 0 a 7 BAR</t>
  </si>
  <si>
    <t>Parafuso Allen Inox M12x50mm</t>
  </si>
  <si>
    <t>Polia omega 1600, bloco/motor</t>
  </si>
  <si>
    <t>Retentor 85X105X12</t>
  </si>
  <si>
    <t>Rolamento 2215 EX</t>
  </si>
  <si>
    <t>Rolamento 6316 C3 DDU</t>
  </si>
  <si>
    <t>Rolamento NU 316 EC</t>
  </si>
  <si>
    <t>Sensor de temperatura PT100</t>
  </si>
  <si>
    <t xml:space="preserve">Coleta, devolução e Laudo 0,18 até 75kW </t>
  </si>
  <si>
    <t>Coleta, devolução e Laudo 90 até 185kW</t>
  </si>
  <si>
    <t xml:space="preserve">Coleta, devolução e Laudo 368kW </t>
  </si>
  <si>
    <t xml:space="preserve">Testes, limpeza e substituição de placa de controle 0,18 até 75kW </t>
  </si>
  <si>
    <t>Testes, limpeza e substituição de placa de controle 90 até 185kW</t>
  </si>
  <si>
    <t xml:space="preserve">Testes, limpeza e substituição de placa de controle 368kW </t>
  </si>
  <si>
    <t xml:space="preserve">Medições, limpeza e substituição de retificadores de entrada 0,18 até 75kW </t>
  </si>
  <si>
    <t>Medições, limpeza e substituição de retificadores de entrada 90 até 185kW</t>
  </si>
  <si>
    <t xml:space="preserve">Medições, limpeza e substituição de retificadores de entrada 368kW </t>
  </si>
  <si>
    <t xml:space="preserve">Medição, limpeza e substituição do circuito intermediário 0,18 até 75kW </t>
  </si>
  <si>
    <t xml:space="preserve">Medição, limpeza e substituição do circuito intermediário 90 até 185kW </t>
  </si>
  <si>
    <t xml:space="preserve">Medição, limpeza e substituição do circuito intermediário 368kW </t>
  </si>
  <si>
    <t xml:space="preserve">Medição, limpeza e substituição do circuito Inversor 0,18 até 75kW </t>
  </si>
  <si>
    <t xml:space="preserve">Medição, limpeza e substituição do circuito Inversor 90 até 185kW </t>
  </si>
  <si>
    <t xml:space="preserve">Medição, limpeza e substituição do circuito Inversor 368kW </t>
  </si>
  <si>
    <t xml:space="preserve">Testes, limpeza e substituição de placa de potencia 0,18 até 75kW </t>
  </si>
  <si>
    <t>Testes limpeza e substituição de placa de potencia 90 até 185kW</t>
  </si>
  <si>
    <t xml:space="preserve">Testes limpeza e substituição de placa de potencia 368kW </t>
  </si>
  <si>
    <t xml:space="preserve">Substituição preventivo do conjunto de ventiladores 0,18 até 75kW </t>
  </si>
  <si>
    <t xml:space="preserve">Substituição preventivo do conjunto de ventiladores 90 até 185kW </t>
  </si>
  <si>
    <t>Substituição preventivo do conjunto de ventiladores 368kW</t>
  </si>
  <si>
    <t>Testes limpeza e substituição de placa de gatilho 0,18 até 75kW</t>
  </si>
  <si>
    <t xml:space="preserve">Testes limpeza e substituição de placa de gatilho 90 até 185kW </t>
  </si>
  <si>
    <t xml:space="preserve">Testes limpeza e substituição de placa de gatilho 368kW </t>
  </si>
  <si>
    <t xml:space="preserve">Testes limpeza e substituição de placa de pré carga 0,18 até 75kW </t>
  </si>
  <si>
    <t xml:space="preserve">Testes limpeza e substituição de placa de pré carga 90 até 185kW </t>
  </si>
  <si>
    <t xml:space="preserve">Testes limpeza e substituição de placa de pré carga 368kW </t>
  </si>
  <si>
    <t>Limpeza de placas eletrônicas em cuba ultrassonica (Unitário)</t>
  </si>
  <si>
    <t>Parametrização de inversor de frequência (unitario)</t>
  </si>
  <si>
    <t xml:space="preserve">Recuperação de carcaça e pintura 0,18 até 75kW </t>
  </si>
  <si>
    <t xml:space="preserve">Recuperação de carcaça e pintura 90 até 185kW </t>
  </si>
  <si>
    <t xml:space="preserve">Recuperação de carcaça e pintura 368kW </t>
  </si>
  <si>
    <t>Manutenção Preventiva 0,18 até 75kW</t>
  </si>
  <si>
    <t xml:space="preserve">Manutenção Preventiva 90 até 185kW </t>
  </si>
  <si>
    <t xml:space="preserve">Manutenção Preventiva 368kW </t>
  </si>
  <si>
    <t xml:space="preserve">Análise Preditiva 0,18 até 75kW </t>
  </si>
  <si>
    <t xml:space="preserve">Análise Preditiva 90 até 185kW </t>
  </si>
  <si>
    <t>Análise Preditiva 368kW</t>
  </si>
  <si>
    <t>Realização de Backup em inversor de frequência em laboratório (unitário)</t>
  </si>
  <si>
    <t>Pré carga em conversores de Frequência com fonte padrão 440VDC 0,18 até 75kW</t>
  </si>
  <si>
    <t xml:space="preserve">Pré carga em conversores de Frequência com fonte padrão 440VDC 90 até 185kW </t>
  </si>
  <si>
    <t xml:space="preserve">Pré carga em conversores de Frequência com fonte padrão 440VDC 368kW </t>
  </si>
  <si>
    <t>Teste de protocolo de rede profibus / devicenet / Ethernet / modbus R (unitário)</t>
  </si>
  <si>
    <t xml:space="preserve">Substituição de cabos e periféricos 0,18 até 75kW </t>
  </si>
  <si>
    <t xml:space="preserve">Substituição de cabos e periféricos 90 até 185kW </t>
  </si>
  <si>
    <t xml:space="preserve">Substituição de cabos e periféricos 368kW </t>
  </si>
  <si>
    <t xml:space="preserve">Substituição de barramentos circuito retificador 0,18 até 75kW </t>
  </si>
  <si>
    <t xml:space="preserve">Substituição de barramentos circuito retificador 90 até 185kW </t>
  </si>
  <si>
    <t xml:space="preserve">Substituição de barramentos circuito retificador 368kW </t>
  </si>
  <si>
    <t xml:space="preserve"> testes limpeza e substituição de placa de potencia 368kW </t>
  </si>
  <si>
    <t xml:space="preserve"> substituição preventivo do conjunto de ventiladores 0,18 até 75kW </t>
  </si>
  <si>
    <t xml:space="preserve"> substituição preventivo do conjunto de ventiladores 90 até 185kW </t>
  </si>
  <si>
    <t xml:space="preserve"> substituição preventivo do conjunto de ventiladores 368kW </t>
  </si>
  <si>
    <t xml:space="preserve"> testes limpeza e substituição de placa de gatilho 0,18 até 75kW </t>
  </si>
  <si>
    <t xml:space="preserve"> testes limpeza e substituição de placa de gatilho 90 até 185kW </t>
  </si>
  <si>
    <t xml:space="preserve"> testes limpeza e substituição de placa de gatilho 368kW </t>
  </si>
  <si>
    <t xml:space="preserve"> testes limpeza e substituição de placa de pré carga 0,18 até 75kW </t>
  </si>
  <si>
    <t xml:space="preserve"> testes limpeza e substituição de placa de pré carga 90 até 185kW </t>
  </si>
  <si>
    <t xml:space="preserve"> testes limpeza e substituição de placa de pré carga 368kW </t>
  </si>
  <si>
    <t xml:space="preserve"> Limpeza de placas eletrônicas em cuba ultrassonica (Unitário)</t>
  </si>
  <si>
    <t xml:space="preserve"> Parametrização de inversor de frequência (unitario)</t>
  </si>
  <si>
    <t xml:space="preserve"> Recuperação de carcaça e pintura 0,18 até 75kW </t>
  </si>
  <si>
    <t xml:space="preserve"> Recuperação de carcaça e pintura 90 até 185kW </t>
  </si>
  <si>
    <t xml:space="preserve"> Recuperação de carcaça e pintura 368kW </t>
  </si>
  <si>
    <t xml:space="preserve"> manutenção Preventiva 0,18 até 75kW </t>
  </si>
  <si>
    <t xml:space="preserve"> manutenção Preventiva 90 até 185kW </t>
  </si>
  <si>
    <t xml:space="preserve"> manutenção Preventiva 368kW </t>
  </si>
  <si>
    <t xml:space="preserve"> análise Preditiva 0,18 até 75kW </t>
  </si>
  <si>
    <t xml:space="preserve"> análise Preditiva 90 até 185kW </t>
  </si>
  <si>
    <t xml:space="preserve"> análise Preditiva 368kW </t>
  </si>
  <si>
    <t xml:space="preserve"> realização de Backup em inversor de frequência em laboratório (unitário)</t>
  </si>
  <si>
    <t xml:space="preserve"> Pré carga em conversores de Frequência com fonte padrão 440VDC 0,18 até 75kW </t>
  </si>
  <si>
    <t xml:space="preserve"> Pré carga em conversores de Frequência com fonte padrão 440VDC 90 até 185kW </t>
  </si>
  <si>
    <t xml:space="preserve"> Pré carga em conversores de Frequência com fonte padrão 440VDC 368kW </t>
  </si>
  <si>
    <t xml:space="preserve"> Teste de protocolo de rede profibus / devicenet / Ethernet / modbus R (unitário)</t>
  </si>
  <si>
    <t xml:space="preserve"> substituição de cabos e periféricos 00,18 até 75kW </t>
  </si>
  <si>
    <t xml:space="preserve"> substituição de cabos e periféricos 90 até 185kW </t>
  </si>
  <si>
    <t xml:space="preserve"> substituição de cabos e periféricos 368kW </t>
  </si>
  <si>
    <t xml:space="preserve"> substituição de barramentos circuito retificador 0,18 até 75kW </t>
  </si>
  <si>
    <t xml:space="preserve"> substituição de barramentos circuito retificador 90 até 185kW </t>
  </si>
  <si>
    <t xml:space="preserve"> substituição de barramentos circuito retificador 368kW </t>
  </si>
  <si>
    <t>SOFTWARE GERENCIAMENTO MANUTENÇÃO</t>
  </si>
  <si>
    <t>SERVIÇOS DE MANUTENÇÃO ELETROMECÂNICA</t>
  </si>
  <si>
    <t>PEÇAS E MATERIAIS POR DEMANDA</t>
  </si>
  <si>
    <t>MANUTENÇÃO EM CONJUNTO MOTOBOMBA ANFÍBIA</t>
  </si>
  <si>
    <t>MANUTENÇÃO EM CONJUNTO MOTOBOMBA SUBMERSÍVEL</t>
  </si>
  <si>
    <t>MANUTENÇÃO EM CONJUNTO MOTOBOMBA NORMALIZADA E CONJUNTO MOTOBOMBA CORPO ESPIRAL BIPARTIDO AXIALMENTE</t>
  </si>
  <si>
    <t>MANUTENÇÃO EM MOTOR ELÉTRICO</t>
  </si>
  <si>
    <t>MANUTENÇÃO EM COMPRESSOR ROTATIVO</t>
  </si>
  <si>
    <t>MANUTENÇÃO EM CONVERSOR DE FREQUÊNCIA</t>
  </si>
  <si>
    <t>UNID.</t>
  </si>
  <si>
    <t>MÊS</t>
  </si>
  <si>
    <t>H</t>
  </si>
  <si>
    <t>KG</t>
  </si>
  <si>
    <t>M2</t>
  </si>
  <si>
    <t>T x KM</t>
  </si>
  <si>
    <t>M</t>
  </si>
  <si>
    <t>UN</t>
  </si>
  <si>
    <t>M3</t>
  </si>
  <si>
    <t>L</t>
  </si>
  <si>
    <t>l</t>
  </si>
  <si>
    <t>ORÇAMENTO MANUTENÇÃO ESGOTO</t>
  </si>
  <si>
    <t>PERÍODO</t>
  </si>
  <si>
    <t>01.15</t>
  </si>
  <si>
    <t>01.16</t>
  </si>
  <si>
    <t>02.01</t>
  </si>
  <si>
    <t>02.02</t>
  </si>
  <si>
    <t>02.03</t>
  </si>
  <si>
    <t>02.04</t>
  </si>
  <si>
    <t>02.07</t>
  </si>
  <si>
    <t>02.08</t>
  </si>
  <si>
    <t>02.09</t>
  </si>
  <si>
    <t>02.10</t>
  </si>
  <si>
    <t>02.11</t>
  </si>
  <si>
    <t>02.12</t>
  </si>
  <si>
    <t>02.13</t>
  </si>
  <si>
    <t>02.14</t>
  </si>
  <si>
    <t>02.15</t>
  </si>
  <si>
    <t>02.16</t>
  </si>
  <si>
    <t>02.17</t>
  </si>
  <si>
    <t>02.18</t>
  </si>
  <si>
    <t>02.19</t>
  </si>
  <si>
    <t>02.20</t>
  </si>
  <si>
    <t>02.21</t>
  </si>
  <si>
    <t>02.22</t>
  </si>
  <si>
    <t>02.23</t>
  </si>
  <si>
    <t>02.24</t>
  </si>
  <si>
    <t>02.25</t>
  </si>
  <si>
    <t>02.26</t>
  </si>
  <si>
    <t>02.27</t>
  </si>
  <si>
    <t>02.28</t>
  </si>
  <si>
    <t>02.29</t>
  </si>
  <si>
    <t>02.30</t>
  </si>
  <si>
    <t>02.31</t>
  </si>
  <si>
    <t>02.32</t>
  </si>
  <si>
    <t>02.33</t>
  </si>
  <si>
    <t>02.34</t>
  </si>
  <si>
    <t>02.35</t>
  </si>
  <si>
    <t>02.36</t>
  </si>
  <si>
    <t>02.37</t>
  </si>
  <si>
    <t>02.38</t>
  </si>
  <si>
    <t>02.39</t>
  </si>
  <si>
    <t>02.40</t>
  </si>
  <si>
    <t>03.01</t>
  </si>
  <si>
    <t>03.02</t>
  </si>
  <si>
    <t>03.03</t>
  </si>
  <si>
    <t>03.04</t>
  </si>
  <si>
    <t>03.05</t>
  </si>
  <si>
    <t>03.06</t>
  </si>
  <si>
    <t>03.07</t>
  </si>
  <si>
    <t>03.08</t>
  </si>
  <si>
    <t>03.09</t>
  </si>
  <si>
    <t>03.10</t>
  </si>
  <si>
    <t>03.11</t>
  </si>
  <si>
    <t>03.12</t>
  </si>
  <si>
    <t>03.13</t>
  </si>
  <si>
    <t>03.14</t>
  </si>
  <si>
    <t>03.15</t>
  </si>
  <si>
    <t>03.16</t>
  </si>
  <si>
    <t>03.17</t>
  </si>
  <si>
    <t>03.18</t>
  </si>
  <si>
    <t>04.01</t>
  </si>
  <si>
    <t>04.02</t>
  </si>
  <si>
    <t>04.03</t>
  </si>
  <si>
    <t>04.04</t>
  </si>
  <si>
    <t>04.05</t>
  </si>
  <si>
    <t>04.06</t>
  </si>
  <si>
    <t>04.07</t>
  </si>
  <si>
    <t>04.08</t>
  </si>
  <si>
    <t>04.09</t>
  </si>
  <si>
    <t>04.13</t>
  </si>
  <si>
    <t>04.14</t>
  </si>
  <si>
    <t>04.15</t>
  </si>
  <si>
    <t>04.16</t>
  </si>
  <si>
    <t>04.19</t>
  </si>
  <si>
    <t>04.20</t>
  </si>
  <si>
    <t>04.21</t>
  </si>
  <si>
    <t>04.22</t>
  </si>
  <si>
    <t>05.02</t>
  </si>
  <si>
    <t>05.03</t>
  </si>
  <si>
    <t>05.04</t>
  </si>
  <si>
    <t>05.05</t>
  </si>
  <si>
    <t>05.06</t>
  </si>
  <si>
    <t>05.07</t>
  </si>
  <si>
    <t>05.08</t>
  </si>
  <si>
    <t>05.09</t>
  </si>
  <si>
    <t>05.10</t>
  </si>
  <si>
    <t>05.11</t>
  </si>
  <si>
    <t>05.12</t>
  </si>
  <si>
    <t>05.14</t>
  </si>
  <si>
    <t>05.15</t>
  </si>
  <si>
    <t>05.16</t>
  </si>
  <si>
    <t>05.17</t>
  </si>
  <si>
    <t>05.18</t>
  </si>
  <si>
    <t>05.19</t>
  </si>
  <si>
    <t>05.20</t>
  </si>
  <si>
    <t>07.01</t>
  </si>
  <si>
    <t>07.02</t>
  </si>
  <si>
    <t>07.04</t>
  </si>
  <si>
    <t>07.05</t>
  </si>
  <si>
    <t>07.06</t>
  </si>
  <si>
    <t>07.07</t>
  </si>
  <si>
    <t>07.08</t>
  </si>
  <si>
    <t>07.09</t>
  </si>
  <si>
    <t>07.10</t>
  </si>
  <si>
    <t>07.11</t>
  </si>
  <si>
    <t>07.12</t>
  </si>
  <si>
    <t>07.13</t>
  </si>
  <si>
    <t>07.14</t>
  </si>
  <si>
    <t>07.15</t>
  </si>
  <si>
    <t>07.16</t>
  </si>
  <si>
    <t>07.17</t>
  </si>
  <si>
    <t>07.18</t>
  </si>
  <si>
    <t>07.19</t>
  </si>
  <si>
    <t>07.20</t>
  </si>
  <si>
    <t>07.21</t>
  </si>
  <si>
    <t>07.22</t>
  </si>
  <si>
    <t>07.23</t>
  </si>
  <si>
    <t>07.24</t>
  </si>
  <si>
    <t>07.25</t>
  </si>
  <si>
    <t>07.26</t>
  </si>
  <si>
    <t>07.27</t>
  </si>
  <si>
    <t>07.30</t>
  </si>
  <si>
    <t>07.33</t>
  </si>
  <si>
    <t>07.34</t>
  </si>
  <si>
    <t>07.35</t>
  </si>
  <si>
    <t>07.36</t>
  </si>
  <si>
    <t>07.37</t>
  </si>
  <si>
    <t>07.39</t>
  </si>
  <si>
    <t>07.40</t>
  </si>
  <si>
    <t>07.41</t>
  </si>
  <si>
    <t>07.42</t>
  </si>
  <si>
    <t>07.43</t>
  </si>
  <si>
    <t>07.44</t>
  </si>
  <si>
    <t>07.45</t>
  </si>
  <si>
    <t>07.46</t>
  </si>
  <si>
    <t>07.47</t>
  </si>
  <si>
    <t>07.48</t>
  </si>
  <si>
    <t>07.49</t>
  </si>
  <si>
    <t>07.50</t>
  </si>
  <si>
    <t>07.51</t>
  </si>
  <si>
    <t>07.52</t>
  </si>
  <si>
    <t>07.53</t>
  </si>
  <si>
    <t>07.54</t>
  </si>
  <si>
    <t>07.55</t>
  </si>
  <si>
    <t>07.56</t>
  </si>
  <si>
    <t>07.57</t>
  </si>
  <si>
    <t>07.58</t>
  </si>
  <si>
    <t>07.59</t>
  </si>
  <si>
    <t>07.60</t>
  </si>
  <si>
    <t>07.61</t>
  </si>
  <si>
    <t>07.62</t>
  </si>
  <si>
    <t>07.63</t>
  </si>
  <si>
    <t>07.64</t>
  </si>
  <si>
    <t>1.1</t>
  </si>
  <si>
    <t>2.1</t>
  </si>
  <si>
    <t>3.1</t>
  </si>
  <si>
    <t>2.2</t>
  </si>
  <si>
    <t>2.3</t>
  </si>
  <si>
    <t>2.4</t>
  </si>
  <si>
    <t>4.1</t>
  </si>
  <si>
    <t>5.1</t>
  </si>
  <si>
    <t>6.1</t>
  </si>
  <si>
    <t>7.1</t>
  </si>
  <si>
    <t>8.1</t>
  </si>
  <si>
    <t>9.1</t>
  </si>
  <si>
    <t>9.2</t>
  </si>
  <si>
    <t>9.3</t>
  </si>
  <si>
    <t>9.4</t>
  </si>
  <si>
    <t>9.5</t>
  </si>
  <si>
    <t>9.6</t>
  </si>
  <si>
    <t>9.7</t>
  </si>
  <si>
    <t>9.8</t>
  </si>
  <si>
    <t>9.9</t>
  </si>
  <si>
    <t>9.10</t>
  </si>
  <si>
    <t>9.11</t>
  </si>
  <si>
    <t>9.12</t>
  </si>
  <si>
    <t>9.13</t>
  </si>
  <si>
    <t>9.14</t>
  </si>
  <si>
    <t>9.15</t>
  </si>
  <si>
    <t>9.16</t>
  </si>
  <si>
    <t>9.17</t>
  </si>
  <si>
    <t>9.18</t>
  </si>
  <si>
    <t>9.19</t>
  </si>
  <si>
    <t>9.20</t>
  </si>
  <si>
    <t>8.2</t>
  </si>
  <si>
    <t>8.3</t>
  </si>
  <si>
    <t>8.4</t>
  </si>
  <si>
    <t>8.5</t>
  </si>
  <si>
    <t>8.6</t>
  </si>
  <si>
    <t>8.7</t>
  </si>
  <si>
    <t>8.8</t>
  </si>
  <si>
    <t>8.9</t>
  </si>
  <si>
    <t>8.10</t>
  </si>
  <si>
    <t>8.11</t>
  </si>
  <si>
    <t>8.12</t>
  </si>
  <si>
    <t>8.13</t>
  </si>
  <si>
    <t>8.14</t>
  </si>
  <si>
    <t>8.15</t>
  </si>
  <si>
    <t>8.16</t>
  </si>
  <si>
    <t>8.17</t>
  </si>
  <si>
    <t>7.2</t>
  </si>
  <si>
    <t>7.3</t>
  </si>
  <si>
    <t>7.4</t>
  </si>
  <si>
    <t>7.5</t>
  </si>
  <si>
    <t>7.6</t>
  </si>
  <si>
    <t>7.7</t>
  </si>
  <si>
    <t>7.8</t>
  </si>
  <si>
    <t>7.9</t>
  </si>
  <si>
    <t>7.10</t>
  </si>
  <si>
    <t>7.11</t>
  </si>
  <si>
    <t>7.12</t>
  </si>
  <si>
    <t>7.13</t>
  </si>
  <si>
    <t>7.14</t>
  </si>
  <si>
    <t>7.15</t>
  </si>
  <si>
    <t>7.16</t>
  </si>
  <si>
    <t>7.17</t>
  </si>
  <si>
    <t>6.2</t>
  </si>
  <si>
    <t>6.3</t>
  </si>
  <si>
    <t>6.4</t>
  </si>
  <si>
    <t>6.5</t>
  </si>
  <si>
    <t>6.6</t>
  </si>
  <si>
    <t>6.7</t>
  </si>
  <si>
    <t>6.8</t>
  </si>
  <si>
    <t>6.9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</si>
  <si>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</si>
  <si>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</si>
  <si>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</si>
  <si>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</si>
  <si>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</si>
  <si>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</si>
  <si>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</si>
  <si>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</si>
  <si>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</si>
  <si>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</si>
  <si>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</si>
  <si>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</si>
  <si>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</si>
  <si>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</si>
  <si>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</si>
  <si>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</si>
  <si>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</si>
  <si>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</si>
  <si>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</si>
  <si>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</si>
  <si>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</si>
  <si>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</si>
  <si>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</si>
  <si>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</si>
  <si>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</si>
  <si>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</si>
  <si>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</si>
  <si>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</si>
  <si>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</si>
  <si>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</si>
  <si>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</si>
  <si>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</si>
  <si>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</si>
  <si>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</si>
  <si>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</si>
  <si>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</si>
  <si>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</si>
  <si>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</si>
  <si>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</si>
  <si>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</si>
  <si>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</si>
  <si>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</si>
  <si>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</si>
  <si>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</si>
  <si>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</si>
  <si>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</si>
  <si>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</si>
  <si>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5.2</t>
  </si>
  <si>
    <t>5.3</t>
  </si>
  <si>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</si>
  <si>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</si>
  <si>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</si>
  <si>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</si>
  <si>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</si>
  <si>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</si>
  <si>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</si>
  <si>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</si>
  <si>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</si>
  <si>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</si>
  <si>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</si>
  <si>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</si>
  <si>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</si>
  <si>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</si>
  <si>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</si>
  <si>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</si>
  <si>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</si>
  <si>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</si>
  <si>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</si>
  <si>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</si>
  <si>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</si>
  <si>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</si>
  <si>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</si>
  <si>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</si>
  <si>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</si>
  <si>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</si>
  <si>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</si>
  <si>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</si>
  <si>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</si>
  <si>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</si>
  <si>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</si>
  <si>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</si>
  <si>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</si>
  <si>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</si>
  <si>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</si>
  <si>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</si>
  <si>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</si>
  <si>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</si>
  <si>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</si>
  <si>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</si>
  <si>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</si>
  <si>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</si>
  <si>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</si>
  <si>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</si>
  <si>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</si>
  <si>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</si>
  <si>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</si>
  <si>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</si>
  <si>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</si>
  <si>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</si>
  <si>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</si>
  <si>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</si>
  <si>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</si>
  <si>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</si>
  <si>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</si>
  <si>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</si>
  <si>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</si>
  <si>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</si>
  <si>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</si>
  <si>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</si>
  <si>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</si>
  <si>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4.2</t>
  </si>
  <si>
    <t>4.3</t>
  </si>
  <si>
    <t>4.4</t>
  </si>
  <si>
    <t>4.5</t>
  </si>
  <si>
    <t>4.6</t>
  </si>
  <si>
    <t>4.7</t>
  </si>
  <si>
    <t>4.8</t>
  </si>
  <si>
    <t>4.9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</si>
  <si>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</si>
  <si>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</si>
  <si>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</si>
  <si>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</si>
  <si>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</si>
  <si>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</si>
  <si>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</si>
  <si>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</si>
  <si>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</si>
  <si>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</si>
  <si>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</si>
  <si>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</si>
  <si>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</si>
  <si>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</si>
  <si>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</si>
  <si>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</si>
  <si>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</si>
  <si>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</si>
  <si>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</si>
  <si>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</si>
  <si>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</si>
  <si>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</si>
  <si>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</si>
  <si>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</si>
  <si>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</si>
  <si>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</si>
  <si>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</si>
  <si>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</si>
  <si>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</si>
  <si>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</si>
  <si>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</si>
  <si>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</si>
  <si>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</si>
  <si>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</si>
  <si>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</si>
  <si>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</si>
  <si>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</si>
  <si>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</si>
  <si>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</si>
  <si>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</si>
  <si>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</si>
  <si>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</si>
  <si>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</si>
  <si>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</si>
  <si>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</si>
  <si>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</si>
  <si>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</si>
  <si>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</si>
  <si>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</si>
  <si>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</si>
  <si>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</si>
  <si>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</si>
  <si>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</si>
  <si>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</si>
  <si>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</si>
  <si>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</si>
  <si>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</si>
  <si>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</si>
  <si>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</si>
  <si>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</si>
  <si>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</si>
  <si>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</si>
  <si>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</si>
  <si>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</si>
  <si>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</si>
  <si>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</si>
  <si>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</si>
  <si>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</si>
  <si>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</si>
  <si>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</si>
  <si>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</si>
  <si>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</si>
  <si>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</si>
  <si>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</si>
  <si>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</si>
  <si>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</si>
  <si>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</si>
  <si>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</si>
  <si>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</si>
  <si>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</si>
  <si>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</si>
  <si>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</si>
  <si>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</si>
  <si>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</si>
  <si>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</si>
  <si>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</si>
  <si>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</si>
  <si>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</si>
  <si>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</si>
  <si>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</si>
  <si>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</si>
  <si>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</si>
  <si>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</si>
  <si>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</si>
  <si>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</si>
  <si>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</si>
  <si>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</si>
  <si>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</si>
  <si>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</si>
  <si>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</si>
  <si>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</si>
  <si>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</si>
  <si>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</si>
  <si>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</si>
  <si>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</si>
  <si>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</si>
  <si>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</si>
  <si>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</si>
  <si>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</si>
  <si>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</si>
  <si>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</si>
  <si>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</si>
  <si>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</si>
  <si>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</si>
  <si>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</si>
  <si>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</si>
  <si>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</si>
  <si>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</si>
  <si>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</si>
  <si>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</si>
  <si>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</si>
  <si>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</si>
  <si>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</si>
  <si>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</si>
  <si>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</si>
  <si>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</si>
  <si>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</si>
  <si>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</si>
  <si>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</si>
  <si>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</si>
  <si>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</si>
  <si>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</si>
  <si>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</si>
  <si>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</si>
  <si>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</si>
  <si>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</si>
  <si>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</si>
  <si>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</si>
  <si>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</si>
  <si>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</si>
  <si>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</si>
  <si>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</si>
  <si>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</si>
  <si>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</si>
  <si>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</si>
  <si>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</si>
  <si>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</si>
  <si>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</si>
  <si>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</si>
  <si>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</si>
  <si>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</si>
  <si>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</si>
  <si>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</si>
  <si>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3.100</t>
  </si>
  <si>
    <t>3.101</t>
  </si>
  <si>
    <t>3.102</t>
  </si>
  <si>
    <t>3.103</t>
  </si>
  <si>
    <t>3.104</t>
  </si>
  <si>
    <t>3.105</t>
  </si>
  <si>
    <t>3.106</t>
  </si>
  <si>
    <t>3.107</t>
  </si>
  <si>
    <t>3.108</t>
  </si>
  <si>
    <t>3.109</t>
  </si>
  <si>
    <t>3.110</t>
  </si>
  <si>
    <t>3.111</t>
  </si>
  <si>
    <t>3.112</t>
  </si>
  <si>
    <t>3.113</t>
  </si>
  <si>
    <t>3.114</t>
  </si>
  <si>
    <t>ORÇAMENTO MANUTENÇÃO ELETROMECÂNICA</t>
  </si>
  <si>
    <t>ORÇAMENTO SERVIÇO TÉCNICO COMERCIAL</t>
  </si>
  <si>
    <t>CORTE E RELIGAÇÃO</t>
  </si>
  <si>
    <t>OPERAÇÕES COM HIDRÔMETRO/CAVALETE/RAMAL</t>
  </si>
  <si>
    <t>LIGAÇÃO DE ÁGUA</t>
  </si>
  <si>
    <t>LIGAÇÃO/REATIVAÇÃO DE ÁGUA EM QUALQUER DN - LAJOTA/PARALELEPIPEDO/SEM PAV. - INCLUSIVE REPAVIMENTAÇÃO</t>
  </si>
  <si>
    <t>LIGAÇÃO/REATIVAÇÃO DE ÁGUA EM QUALQUER DN - ASFALTO - INCLUSIVE PAV. PROVISÓRIA EM LAJOTA E REPAVIMENTAÇÃO ASFÁLTICA</t>
  </si>
  <si>
    <t>CORTE E RELIGAÇÃO NO CAVALETE COM OU SEM HIDRÔMETRO</t>
  </si>
  <si>
    <t>CORTE E RELIGAÇÃO NO RAMAL PREDIAL COM OU SEM RETIRADA DO CAVALETE E HIDRÔMETRO - VIA PAVIMENTADA EM ASFALTO/LAJOTA/PARALELEPIPEDO OU SEM PAV.</t>
  </si>
  <si>
    <t>INSTALAÇÃO/SUBSTITUIÇÃO DE HIDRÔMETRO, LIMPEZA DE PENEIRA OU DESCARGA DE CAVALETE</t>
  </si>
  <si>
    <t>REPARO DE CAVALETE DANIFICADO OU SUBSTITUIÇÃO DE REGISTRO DE CAVALETE</t>
  </si>
  <si>
    <t>DESLOCAMENTO DE CAVALETE ATÉ 1M</t>
  </si>
  <si>
    <t>REDIMENSIONAMENTO/SUBSTITUIÇÃO/INSTALAÇÃO DE RAMAL - LAJOTA/PARALELEPIPEDO/SEM PAV. - INCLUSIVE REPAVIMENTAÇÃO</t>
  </si>
  <si>
    <t>REDIMENSIONAMENTO/SUBSTITUIÇÃO/INSTALAÇÃO DE RAMAL  - ASFALTO - INCLUSIVE PAV. PROVISÓRIA EM LAJOTA E REPAVIMENTAÇÃO ASFÁLTICA</t>
  </si>
  <si>
    <t>AFERIÇÃO DE HIDROMETRO</t>
  </si>
  <si>
    <t>DESLIGAMENTOS</t>
  </si>
  <si>
    <t>DESLIGAMENTO DE LIGAÇÃO DE ÁGUA, COM CORTE NO COLAR DE TOMADA - LAJOTA/PARALELEPIPEDO/SEM PAV. - INCLUSIVE REPAVIMENTAÇÃO</t>
  </si>
  <si>
    <t>DESLIGAMENTO DE LIGAÇÃO DE ÁGUA, COM CORTE NO COLAR DE TOMADA - ASFALTO - INCLUSIVE PAV. PROVISÓRIA EM LAJOTA E REPAVIMENTAÇÃO ASFÁLTICA</t>
  </si>
  <si>
    <t>VISITAS</t>
  </si>
  <si>
    <t>VERIFICAÇÃO DE FALTA D'ÁGUA / ÁGUA SUJA / VISTORIA / VISITA IMPRODUTIVA / INSTALAÇÃO DE LACRE</t>
  </si>
  <si>
    <t>LIGAÇÃO DE ESGOTO</t>
  </si>
  <si>
    <t>LIGAÇÃO DE ESGOTO EM QUALQUER DN100/150 - LAJOTA/PARALELEPIPEDO/SEM PAV. - INCLUSIVE REPAVIMENTAÇÃO</t>
  </si>
  <si>
    <t>LIGAÇÃO DE ESGOTO EM QUALQUER DN100/150  - ASFALTO - INCLUSIVE PAV. PROVISÓRIA EM LAJOTA E REPAVIMENTAÇÃO ASFÁLTICA</t>
  </si>
  <si>
    <t>FORNECIMENTO DE PEÇAS</t>
  </si>
  <si>
    <t>KIT CAVALETE, PVC, COM REGISTRO, PARA HIDROMETRO, BITOLAS 1/2" OU 3/4" OU 1" - COMPLETO</t>
  </si>
  <si>
    <t>TUBO PEAD, AZUL, PE-80, DE = 20/25 MM X 2,3/3,0 MM DE PAREDE, PARA LIGACAO DE AGUA PREDIAL (NBR 15561), BOBINA DE 100 M</t>
  </si>
  <si>
    <t>TE DE SERVICO INTEGRADO ANTI PERDAS, EM POLIPROPILENO (PP), PARA TUBOS EM PEAD/PVC, 60/63/85/110 X 20/32MM - LIGACAO PREDIAL DE AGUA</t>
  </si>
  <si>
    <t>TUBO COLETOR DE ESGOTO PVC, JEI, DN 100 MM (NBR 7362), BARRA DE 6 M</t>
  </si>
  <si>
    <t>SELIM PVC, COM TRAVA, JE, 90 GRAUS, DN 125 X 100 MM OU 150 X 100 MM, PARA REDE COLETORA ESGOTO</t>
  </si>
  <si>
    <t>CURVA PVC, PB, JE, 45/90 GRAUS, DN 100 MM, PARA LIGAÇÃO DE REDE COLETORA ESGOTO</t>
  </si>
  <si>
    <t>1.2</t>
  </si>
  <si>
    <t>Serviços limpeza, conservação manutenção preditiva, preventiva, corretiva</t>
  </si>
  <si>
    <t>SERVIÇOS DE CONSERVAÇÃO E MANUTENÇÃO EM ERAB</t>
  </si>
  <si>
    <t>SERVIÇOS DE SERVIÇOS DE CONSERVAÇÃO E MANUTENÇÃO EM ETA, ERAB, BOOSTER's E RESERVATÓRIOS</t>
  </si>
  <si>
    <t>SERVIÇOS DE CONSERVAÇÃO E MANUTENÇÃO EM ETE</t>
  </si>
  <si>
    <t>SERVIÇOS DE CONSERVAÇÃO E MANUTENÇÃO EM ELEVATÓRIAS</t>
  </si>
  <si>
    <t>LIMPEZA COMPLETA DE DESARENADOR</t>
  </si>
  <si>
    <t>LIMPEZA COMPLETA DE DECANTADOR</t>
  </si>
  <si>
    <t>ADMINISTRAÇÃO TÉCNICA E GERENCIAMENTO</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</si>
  <si>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</si>
  <si>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</si>
  <si>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</si>
  <si>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</si>
  <si>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</si>
  <si>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</si>
  <si>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</si>
  <si>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</si>
  <si>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</si>
  <si>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</si>
  <si>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</si>
  <si>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</si>
  <si>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</si>
  <si>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</si>
  <si>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</si>
  <si>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</si>
  <si>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</si>
  <si>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</si>
  <si>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</si>
  <si>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</si>
  <si>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</si>
  <si>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</si>
  <si>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</si>
  <si>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</si>
  <si>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</si>
  <si>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</si>
  <si>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</si>
  <si>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</si>
  <si>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</si>
  <si>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</si>
  <si>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</si>
  <si>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</si>
  <si>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</si>
  <si>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</si>
  <si>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</si>
  <si>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</si>
  <si>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</si>
  <si>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</si>
  <si>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</si>
  <si>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</si>
  <si>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</si>
  <si>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</si>
  <si>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</si>
  <si>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</si>
  <si>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</si>
  <si>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</si>
  <si>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</si>
  <si>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</si>
  <si>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</si>
  <si>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</si>
  <si>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</si>
  <si>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</si>
  <si>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</si>
  <si>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</si>
  <si>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</si>
  <si>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</si>
  <si>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</si>
  <si>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</si>
  <si>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</si>
  <si>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</si>
  <si>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</si>
  <si>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</si>
  <si>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</si>
  <si>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</si>
  <si>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</si>
  <si>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</si>
  <si>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</si>
  <si>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</si>
  <si>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</si>
  <si>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</si>
  <si>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</si>
  <si>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</si>
  <si>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</si>
  <si>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</si>
  <si>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</si>
  <si>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</si>
  <si>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</si>
  <si>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</si>
  <si>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</si>
  <si>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</si>
  <si>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</si>
  <si>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</si>
  <si>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</si>
  <si>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</si>
  <si>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</si>
  <si>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</si>
  <si>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</si>
  <si>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</si>
  <si>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</si>
  <si>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</si>
  <si>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</si>
  <si>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</si>
  <si>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</si>
  <si>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</si>
  <si>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</si>
  <si>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2.100</t>
  </si>
  <si>
    <t>2.101</t>
  </si>
  <si>
    <t>2.102</t>
  </si>
  <si>
    <t>2.103</t>
  </si>
  <si>
    <t>2.104</t>
  </si>
  <si>
    <t>2.105</t>
  </si>
  <si>
    <t>2.106</t>
  </si>
  <si>
    <t>2.107</t>
  </si>
  <si>
    <t>2.108</t>
  </si>
  <si>
    <t>2.109</t>
  </si>
  <si>
    <t>2.110</t>
  </si>
  <si>
    <t>2.111</t>
  </si>
  <si>
    <t>2.112</t>
  </si>
  <si>
    <t>2.113</t>
  </si>
  <si>
    <t>2.114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</si>
  <si>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</si>
  <si>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</si>
  <si>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</si>
  <si>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</si>
  <si>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</si>
  <si>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</si>
  <si>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</si>
  <si>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</si>
  <si>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</si>
  <si>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</si>
  <si>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</si>
  <si>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</si>
  <si>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</si>
  <si>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</si>
  <si>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</si>
  <si>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</si>
  <si>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</si>
  <si>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</si>
  <si>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</si>
  <si>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</si>
  <si>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</si>
  <si>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</si>
  <si>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</si>
  <si>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</si>
  <si>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</si>
  <si>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</si>
  <si>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</si>
  <si>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</si>
  <si>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</si>
  <si>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</si>
  <si>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</si>
  <si>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</si>
  <si>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</si>
  <si>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</si>
  <si>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</si>
  <si>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</si>
  <si>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</si>
  <si>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3.152</t>
  </si>
  <si>
    <t>3.153</t>
  </si>
  <si>
    <t>3.154</t>
  </si>
  <si>
    <t>3.155</t>
  </si>
  <si>
    <t>3.156</t>
  </si>
  <si>
    <t>3.157</t>
  </si>
  <si>
    <t>3.158</t>
  </si>
  <si>
    <t>3.159</t>
  </si>
  <si>
    <t>3.160</t>
  </si>
  <si>
    <t>3.161</t>
  </si>
  <si>
    <t>3.162</t>
  </si>
  <si>
    <t>3.163</t>
  </si>
  <si>
    <t>3.164</t>
  </si>
  <si>
    <t>3.165</t>
  </si>
  <si>
    <t>3.166</t>
  </si>
  <si>
    <t>3.167</t>
  </si>
  <si>
    <t>3.168</t>
  </si>
  <si>
    <t>3.169</t>
  </si>
  <si>
    <t>3.170</t>
  </si>
  <si>
    <t>3.171</t>
  </si>
  <si>
    <t>3.172</t>
  </si>
  <si>
    <t>3.173</t>
  </si>
  <si>
    <t>3.174</t>
  </si>
  <si>
    <t>3.175</t>
  </si>
  <si>
    <t>3.176</t>
  </si>
  <si>
    <t>3.177</t>
  </si>
  <si>
    <t>3.178</t>
  </si>
  <si>
    <t>3.179</t>
  </si>
  <si>
    <t>3.180</t>
  </si>
  <si>
    <t>3.181</t>
  </si>
  <si>
    <t>3.182</t>
  </si>
  <si>
    <t>3.183</t>
  </si>
  <si>
    <t>3.184</t>
  </si>
  <si>
    <t>3.185</t>
  </si>
  <si>
    <t>3.186</t>
  </si>
  <si>
    <t>3.187</t>
  </si>
  <si>
    <t>3.188</t>
  </si>
  <si>
    <t>3.189</t>
  </si>
  <si>
    <t>3.190</t>
  </si>
  <si>
    <t>3.191</t>
  </si>
  <si>
    <t>3.192</t>
  </si>
  <si>
    <t>3.193</t>
  </si>
  <si>
    <t>3.194</t>
  </si>
  <si>
    <t>3.195</t>
  </si>
  <si>
    <t>3.196</t>
  </si>
  <si>
    <t>3.197</t>
  </si>
  <si>
    <t>3.198</t>
  </si>
  <si>
    <t>3.199</t>
  </si>
  <si>
    <t>3.200</t>
  </si>
  <si>
    <t>3.201</t>
  </si>
  <si>
    <t>3.202</t>
  </si>
  <si>
    <t>3.203</t>
  </si>
  <si>
    <t>3.204</t>
  </si>
  <si>
    <t>3.205</t>
  </si>
  <si>
    <t>3.206</t>
  </si>
  <si>
    <t>3.207</t>
  </si>
  <si>
    <t>3.208</t>
  </si>
  <si>
    <t>3.209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</si>
  <si>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</si>
  <si>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</si>
  <si>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</si>
  <si>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</si>
  <si>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</si>
  <si>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</si>
  <si>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</si>
  <si>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</si>
  <si>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</si>
  <si>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</si>
  <si>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</si>
  <si>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</si>
  <si>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</si>
  <si>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</si>
  <si>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</si>
  <si>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</si>
  <si>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</si>
  <si>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</si>
  <si>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</si>
  <si>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</si>
  <si>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</si>
  <si>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3.231</t>
  </si>
  <si>
    <t>3.232</t>
  </si>
  <si>
    <t>3.233</t>
  </si>
  <si>
    <t>3.234</t>
  </si>
  <si>
    <t>3.235</t>
  </si>
  <si>
    <t>3.236</t>
  </si>
  <si>
    <t>3.237</t>
  </si>
  <si>
    <t>3.238</t>
  </si>
  <si>
    <t>3.239</t>
  </si>
  <si>
    <t>3.240</t>
  </si>
  <si>
    <t>3.241</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</si>
  <si>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</si>
  <si>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</si>
  <si>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</si>
  <si>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</si>
  <si>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</si>
  <si>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</si>
  <si>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</si>
  <si>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</si>
  <si>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</si>
  <si>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</si>
  <si>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</si>
  <si>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</si>
  <si>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</si>
  <si>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</si>
  <si>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</si>
  <si>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</si>
  <si>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</si>
  <si>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</si>
  <si>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</si>
  <si>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</si>
  <si>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</si>
  <si>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</si>
  <si>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</si>
  <si>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</si>
  <si>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</si>
  <si>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</si>
  <si>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</si>
  <si>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</si>
  <si>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</si>
  <si>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</si>
  <si>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</si>
  <si>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</si>
  <si>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</si>
  <si>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</si>
  <si>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</si>
  <si>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8.18</t>
  </si>
  <si>
    <t>8.19</t>
  </si>
  <si>
    <t>8.20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</si>
  <si>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</si>
  <si>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</si>
  <si>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</si>
  <si>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</si>
  <si>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</si>
  <si>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</si>
  <si>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</si>
  <si>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</si>
  <si>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</si>
  <si>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</si>
  <si>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</si>
  <si>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</si>
  <si>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</si>
  <si>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</si>
  <si>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</si>
  <si>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</si>
  <si>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</si>
  <si>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</si>
  <si>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</si>
  <si>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</si>
  <si>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</si>
  <si>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</si>
  <si>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</si>
  <si>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</si>
  <si>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</si>
  <si>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</si>
  <si>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</si>
  <si>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</si>
  <si>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</si>
  <si>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</si>
  <si>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</si>
  <si>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</si>
  <si>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</si>
  <si>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</si>
  <si>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</si>
  <si>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</si>
  <si>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</si>
  <si>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</si>
  <si>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</si>
  <si>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</si>
  <si>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</si>
  <si>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</si>
  <si>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</si>
  <si>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</si>
  <si>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</si>
  <si>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</si>
  <si>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</si>
  <si>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</si>
  <si>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</si>
  <si>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</si>
  <si>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</si>
  <si>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</si>
  <si>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</si>
  <si>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</si>
  <si>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</si>
  <si>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</si>
  <si>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</si>
  <si>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</si>
  <si>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</si>
  <si>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</si>
  <si>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</si>
  <si>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Toral Geral</t>
  </si>
  <si>
    <t xml:space="preserve">GERENTE DO CONTRATO </t>
  </si>
  <si>
    <t>ENCARREGADO DE OBRA (FISCAL DE CAMPO)</t>
  </si>
  <si>
    <t>CAMINHÃO PIPA POR ENTREGA DE CARGA</t>
  </si>
  <si>
    <t>ENTREGA DE ÁGUA</t>
  </si>
  <si>
    <t>Encanador (mensalista) - NO CONTRATO ATUAL ESTA DEMANDA DE MANUTENÇÃO É REALIZADA PELA PLANILHA DE ÁGUA</t>
  </si>
  <si>
    <t>MêS</t>
  </si>
  <si>
    <t>MURO DE GABIÃO, ENCHIMENTO COM PEDRA DE MÃO TIPO RACHÃO, DE GRAVIDADE, COM GAIOLAS DE COMPRIMENTO IGUAL A 2 M, PARA MUROS COM ALTURA MENOR OU IGUAL A 4 M  FORNECIMENTO E EXECUÇÃO. AF_12/2015</t>
  </si>
  <si>
    <t>COBERTURA COM TELHA ONDULADA DE FIBROCIMENTO  E=6 MM, COM MADEIRAMENTO</t>
  </si>
  <si>
    <t xml:space="preserve">TELHA TRAPEZOIDAL EM ALUMINIO, ALTURA DE *38* MM E ESPESSURA DE 0,7 MM (LARGURA TOTAL DE 1056 MM E COMPRIMENTO DE 5000 MM)                                                                                                                                                                                                                        </t>
  </si>
  <si>
    <t>EQUIPAMENTOS</t>
  </si>
  <si>
    <t>CAMINHÃO CAÇAMBA</t>
  </si>
  <si>
    <t>CASAN</t>
  </si>
  <si>
    <t>UNITÁRIO C/ BDI</t>
  </si>
  <si>
    <t>SAS / SES EMASA BALNEÁRIO CAMBORIÚ</t>
  </si>
  <si>
    <t>BDI SERV.</t>
  </si>
  <si>
    <t>BDI MAT.</t>
  </si>
  <si>
    <t>SINAPI</t>
  </si>
  <si>
    <t>CAMINHÃO PARA EQUIPAMENTO DE LIMPEZA E SUCÇÃO, COM CAMINHÃO TRUCADO DE PESO BRUTO TOTAL 23000 KG, CARGA ÚTIL MÁXIMA 15935 KG, DISTÂNCIA ENTRE EIXOS 4,80 M, POTÊNCIA 230 CV, INCLUSIVE LIMPADORA A SUCÇÃO, TANQUE 12000 L - CHP DIURNO. AF_05/2023</t>
  </si>
  <si>
    <t>DESOBSTRUÇÃO E LIMPEZA DE REDE DE ESGOTO COM CAMINHÃO HIDROVÁCUO</t>
  </si>
  <si>
    <t>CASAB</t>
  </si>
  <si>
    <t xml:space="preserve">CIMBRAMENTO DE MADEIRA </t>
  </si>
  <si>
    <t>ALVENARIA DE TIJOLOS CERÂMICO FURADO 1 VEZ</t>
  </si>
  <si>
    <t xml:space="preserve">EMBOÇO, CIMENTO CAL E AREIA, TRAÇO 1:2:6 </t>
  </si>
  <si>
    <t>CHAPISCO COMUM, CIMENTO E AREIA TRAÇO 1:3</t>
  </si>
  <si>
    <t>PORTAS DE ALUMÍNIO, INCLUSIVE FERRAGENS</t>
  </si>
  <si>
    <t>JANELAS DE ALUMÍNIO, INCLUSIVE FERRAGENS</t>
  </si>
  <si>
    <t>PISO CIMENTADO LISO/CALÇADA e=0,02m</t>
  </si>
  <si>
    <t>ENGENHEIRO CIVIL DE OBRA SENIOR (MENSALISTA) (GERENTE DE CONTRATO)</t>
  </si>
  <si>
    <t>Mês</t>
  </si>
  <si>
    <t xml:space="preserve"> RETROESCAVADEIRA SOBRE RODAS COM CARREGADEIRA, TRAÇÃO 4X4, POTÊNCIA LÍQ. 88 HP, CAÇAMBA CARREG. CAP. MÍN. 1 M3, CAÇAMBA RETRO CAP. 0,26 M3,
PESO OPERACIONAL MÍN. 6.674 KG, PROFUNDIDADE ESCAVAÇÃO MÁX. 4,37 M </t>
  </si>
  <si>
    <t>GUINDAUTO HIDRÁULICO, CAPACIDADE MÁXIMA DE CARGA 6200 KG, MOMENTO MÁXIMO DE CARGA 11,7 TM, ALCANCE MÁXIMO HORIZONTAL 9,70 M, INCLUSIVE CAMINHÃO TOCO PBT 16.000 KG, POTÊNCIA DE 189 CV - CHP DIURNO. AF_06/2014</t>
  </si>
  <si>
    <t>SERVIÇOS LIMPEZA, CONSERVAÇÃO MANUTENÇÃO PREDITIVA, PREVENTIVA, CORRETIVA</t>
  </si>
  <si>
    <t>CAMINHÃO BASCULANTE 6 M3, PESO BRUTO TOTAL 16.000 KG, CARGA ÚTIL MÁXIMA 13.071 KG, DISTÂNCIA ENTRE EIXOS 4,80 M, POTÊNCIA 230 CV INCLUSIVE CAÇAMBA METÁLICA - CHP DIURNO. AF_06/2014</t>
  </si>
  <si>
    <t>12.1</t>
  </si>
  <si>
    <t>12.2</t>
  </si>
  <si>
    <t>12.3</t>
  </si>
  <si>
    <t>12.4</t>
  </si>
  <si>
    <t>12.5</t>
  </si>
  <si>
    <t>12.6</t>
  </si>
  <si>
    <t>12.7</t>
  </si>
  <si>
    <t>12.8</t>
  </si>
  <si>
    <t>12.9</t>
  </si>
  <si>
    <t>12.10</t>
  </si>
  <si>
    <t>12.11</t>
  </si>
  <si>
    <t>12.12</t>
  </si>
  <si>
    <t>12.13</t>
  </si>
  <si>
    <t>12.14</t>
  </si>
  <si>
    <t>12.15</t>
  </si>
  <si>
    <t>12.16</t>
  </si>
  <si>
    <t>12.17</t>
  </si>
  <si>
    <t>12.18</t>
  </si>
  <si>
    <t>12.19</t>
  </si>
  <si>
    <t>13.1</t>
  </si>
  <si>
    <t>13.2</t>
  </si>
  <si>
    <t>13.3</t>
  </si>
  <si>
    <t>TOTAL C/ BDI</t>
  </si>
  <si>
    <t>MIN. TRAB</t>
  </si>
  <si>
    <t>GOV. FEDERAL</t>
  </si>
  <si>
    <t>IMÓVEL WEB</t>
  </si>
  <si>
    <t>12/2023</t>
  </si>
  <si>
    <t>LOCALIZA</t>
  </si>
  <si>
    <t>580072 00F</t>
  </si>
  <si>
    <t>DATA:</t>
  </si>
  <si>
    <t>PLANILHA DE COMPOSIÇÃO DE PREÇOS UNITÁRIOS, DESCRIÇÃO DO SERVIÇO E FORMA DE PAGAMENTO</t>
  </si>
  <si>
    <t>NORMAL OU NOTURNO?</t>
  </si>
  <si>
    <t>QUANTIDADE</t>
  </si>
  <si>
    <t>PREÇO UNIT. COMPOSIÇÃO</t>
  </si>
  <si>
    <t xml:space="preserve">A REMUNERAÇÃO DOS SERVIÇOS NOTURNOS SEGUIRÃO AS REGRAS ESTABELECIDAS PELA CLT EM SEU ART.73° - " Salvo nos casos de revezamento semanal ou quinzenal, o trabalho noturno terá remuneração superior a do diúrno, sua remuneração terá acréscimo de 20% (vinte por cento) pelo menos sobre a hora diúrna."                                                                                                                                                                   Parágrafo segundo; "Considera-se noturno, para os efeitos desse artigo, o trabalho executado entre as 22 horas de um dia e as 5 horas do dia segunte."   </t>
  </si>
  <si>
    <t>01.09</t>
  </si>
  <si>
    <t>COMPREENDE:</t>
  </si>
  <si>
    <t>MEDIÇÃO:</t>
  </si>
  <si>
    <t>ITEM P.U.</t>
  </si>
  <si>
    <t>CÓDIGO</t>
  </si>
  <si>
    <t>REF</t>
  </si>
  <si>
    <t>DESCRIÇÃO SERVIÇO/MATERIAIS UNITÁRIO</t>
  </si>
  <si>
    <t xml:space="preserve">UN </t>
  </si>
  <si>
    <t>PREÇO SERVIÇO/MATERIAL UNITÁRIO</t>
  </si>
  <si>
    <t>Profissional habilitado pelo conselho competente, apto a exercer atividade de campo e escritório relacionados ao ramo do saneamento.</t>
  </si>
  <si>
    <t>por mês de prestação de serviço.</t>
  </si>
  <si>
    <t>01.10</t>
  </si>
  <si>
    <t>02.12.24</t>
  </si>
  <si>
    <t>01.11</t>
  </si>
  <si>
    <t>01.12</t>
  </si>
  <si>
    <t>Profissional habilitado pelo conselho competente, com formação em curso de administração de empresas e secretariado, apto a exercer atividade de escritório relacionados ao ramo do saneamento.</t>
  </si>
  <si>
    <t>02.12.22</t>
  </si>
  <si>
    <t>01.13</t>
  </si>
  <si>
    <t xml:space="preserve">Espaço para utilização com almoxarifado, escritório, refeitório, vestiário com bwc. O local deverá atender as normas de segurança no trabalho e possuIr alvará de funcionamento compatível, emitidos pela prefeitura e órgãos afins. O espaço deverá ser compatível com as necessidades das equipes de trabalho, insumos e veículos. </t>
  </si>
  <si>
    <t>Por mês de instalação devidamente disponibilizada.</t>
  </si>
  <si>
    <t>01.14</t>
  </si>
  <si>
    <t>Disponibilidade de veículo do tipo utilitário "pick up" potência mínima 100cv para realização de serviços de transporte de equipe e equipamentos relacionados as atividades de manutenção da EMASA.</t>
  </si>
  <si>
    <t xml:space="preserve">Disponibilidade de retroescavadeira com operador, tração 4x4 e potência mínima de 60 CV para trabalhos diversos de infraestrutura solicitados pela EMASA. </t>
  </si>
  <si>
    <t>Pelo tempo em horas necessários para realização dos serviços solicitados a contar no local onde serão realizados.</t>
  </si>
  <si>
    <t>Disponibilidade de caminhão traçado com motorista, sistema de içamento guindalto com operador, do tipo "munk", ambos com capacidade mínima de seis toneladas, para efetuar atividade de carga, transporte e descarga em local definido pela EMASA de materiais diversos. Todos os insumos e equipamentos necessários para realização do serviço são de fornecimento obrigatório da contratada.</t>
  </si>
  <si>
    <t>Por tempo em horas necessários para a carga, transporte e descarga em locais determinados pela EMASA, dos materiais solicitados.</t>
  </si>
  <si>
    <t>Demolição manual, remoção, limpeza da área, carga, transporte e descarga até local devidamente credenciado para recebimento desse tipo de material. Todos os insumos e equipamentos necessários para realização do serviço são de fornecimento obrigatório da contratada.</t>
  </si>
  <si>
    <t>Pelo volume, medido da peça a ser demolida.</t>
  </si>
  <si>
    <t>02.03.03</t>
  </si>
  <si>
    <t>02.03.15</t>
  </si>
  <si>
    <t>02.03.16</t>
  </si>
  <si>
    <t>Demolição manual, remoção, limpeza da área, carga, transporte e descarga até local devidamente credenciado para recebimento desse tipo de materia.Todos os insumos e equipamentos necessários para realização do serviço são de fornecimento obrigatório da contratada.</t>
  </si>
  <si>
    <t>Demolição com equipamento, remoção, limpeza da área, carga, transporte e descarga até local devidamente credenciado para recebimento desse tipo de material. Todos os insumos e equipamentos necessários para realização do serviço são de fornecimento obrigatório da contratada.</t>
  </si>
  <si>
    <t>02.03.04</t>
  </si>
  <si>
    <t>Demolição com equipamento, remoção, limpeza da área, carga, transporte e descarga até local devidamente credenciado para recebimento desse tipo de materia. Todos os insumos e equipamentos necessários para realização do serviço são de fornecimento obrigatório da contratada.</t>
  </si>
  <si>
    <t>Escavação em solo não rochoso (inclusive matacões - bloco menor ou igual a 0,50 m³), incluindo regularização de fundo, nivelamento, acabamento e limpeza da área de serviço. Todos os insumos e equipamentos necessários para realização do serviço são de fornecimento obrigatório da contratada.</t>
  </si>
  <si>
    <t>Pelo volume escavado, medido no corte, em metros cúbicos.</t>
  </si>
  <si>
    <t>02.03.09</t>
  </si>
  <si>
    <t>Escavação em solo não rochoso (inclusive matacões - bloco menor ou igual a 0,50 m³), incluindo regularização de fundo, nivelamento,acabamento e limpeza da área de serviço. Todos os insumos e equipamentos necessários para realização do serviço são de fornecimento obrigatório da contratada.</t>
  </si>
  <si>
    <t xml:space="preserve">Escavação em solo não rochoso (inclusive matacões - bloco menor ou igual a 0,50 m³), incluindo regularização de fundo, nivelamento, acabamento e limpeza da área de serviço. Todos os insumos e equipamentos necessários para realização do serviço são de fornecimento obrigatório da contratada. </t>
  </si>
  <si>
    <t>02.03.10</t>
  </si>
  <si>
    <t>02.03.11</t>
  </si>
  <si>
    <t>Escavação manual em solo não rochoso (inclusive matacão - bloco menor ou igual a 0,50 m³).  incluindo regularização de fundo, nivelamento, acabamento e limpeza da área de serviço. Todos os insumos e equipamentos necessários para realização do serviço são de fornecimento obrigatório da contratada.</t>
  </si>
  <si>
    <t>02.03.12</t>
  </si>
  <si>
    <t>02.03.13</t>
  </si>
  <si>
    <t>Lançamento, espalhamento e homogeneização do material em camadas de 0,20 m, compactação, nivelamento, acabamento e limpeza final. Todos os insumos e equipamentos necessários para realização do serviço são de fornecimento obrigatório da contratada.</t>
  </si>
  <si>
    <t>Pelo volume compactado, medido no aterro.</t>
  </si>
  <si>
    <t>02.03.20</t>
  </si>
  <si>
    <t>Pelo volume compactado, medido na vala.</t>
  </si>
  <si>
    <t>Fornecimento de areia (natural ou industrial) ou pó de pedra, carga e descarga,transporte de material até a vala lançamento, espalhamento e homogeneização do material arenoso em camadas de 0,20 m, controle do teor de umidade, compactação com GC maior ou igual 100 % do Próctor Normal, nivelamento, acabamento e limpeza final, incluindo todos os equipamentos, como o compactador em placa vibratória, caminhão pipa, pá retroescavadeira e mão de obra necessárias. Todos os insumos e equipamentos necessários para realização do serviço são de fornecimento obrigatório da contratada.</t>
  </si>
  <si>
    <t>Pelo volume adensado, medido na vala.</t>
  </si>
  <si>
    <t>02.03.21</t>
  </si>
  <si>
    <t>02.03.22</t>
  </si>
  <si>
    <t>Carga de solo, entulho, rocha, areia, proveniente de escavações ou de entulhos, transporte e descarga em local devidamente credenciado distante até 20 Km do local de carga. Todos os insumos e equipamentos necessários para realização do serviço são de fornecimento obrigatório da contratada.</t>
  </si>
  <si>
    <t>Pelo volume medido no corte.</t>
  </si>
  <si>
    <t>02.03.23</t>
  </si>
  <si>
    <t>02.03.24</t>
  </si>
  <si>
    <t>Fornecimento, carga, transporte e descarga no local de aplicação do material, lançamento, espalhamento e limpeza do local, conforme especificações da fiscalização. Todos os insumos e equipamentos necessários para realização do serviço são de fornecimento obrigatório da contratada.</t>
  </si>
  <si>
    <t>Por volume de lastro executado.</t>
  </si>
  <si>
    <t>02.12.06</t>
  </si>
  <si>
    <t>01.01.04</t>
  </si>
  <si>
    <t xml:space="preserve">Execução da estrutura de contenção das paredes da vala ou cava, com pontaletes e pranchas de peroba e estroncas de eucalipto, conforme Especificação Técnica. Inspeção e manutenção permanente, com execução de todos os reparos e reforços necessários à segurança. Desmonte e remoção do material componente da estrutura de escoramento após a sua utilização. A escolha do tipo de escoramento, acima de 1,25 m de profundidade, é de critério exclusivo da FISCALIZAÇÃO, quando não previsto em projeto. Todos os insumos e equipamentos necessários para realização do serviço são de fornecimento obrigatório da contratada. Todos os insumos e equipamentos necessários para realização do serviço são de fornecimento obrigatório da contratada.
</t>
  </si>
  <si>
    <t xml:space="preserve">Pelas áreas das superfície laterais efetivamente escorada.
</t>
  </si>
  <si>
    <t>02.04.01</t>
  </si>
  <si>
    <t xml:space="preserve">Execução da estrutura de contenção das paredes da vala ou cava, com pontaletes e pranchas de peroba e estroncas de eucalipto, conforme Especificação Técnica. Inspeção e manutenção permanente, com execução de todos os reparos e reforços necessários à segurança. Desmonte e remoção do material componente da estrutura de escoramento após a sua utilização. A escolha do tipo de escoramento, acima de 1,25 m de profundidade, é de critério exclusivo da FISCALIZAÇÃO, quando não previsto em projeto. Todos os insumos e equipamentos necessários para realização do serviço são de fornecimento obrigatório da contratada.
</t>
  </si>
  <si>
    <t>02.04.02</t>
  </si>
  <si>
    <t xml:space="preserve">Execução da estrutura de contenção das paredes da vala, com todos os serviços necessários para a contenção, feitos através de blindagem leve ou pesada. A escolha do tipo de escoramento, acima de 1,25 m de profundidade, é de critério exclusivo da FISCALIZAÇÃO, 
quando não previsto em projeto. Todos os insumos e equipamentos necessários para realização do serviço são de fornecimento obrigatório da contratada.
</t>
  </si>
  <si>
    <t>Pelas áreas das superfícies laterais efetivamente escoradas.</t>
  </si>
  <si>
    <t>02.04.05</t>
  </si>
  <si>
    <t>Execução da estrutura de contenção das paredes da vala, cavas ou poços, pré-furos, cravação dos perfis metálicos e fixação das chapas metálicas grossas (5/8”) e estroncas de madeira, montagem, inspeção e manutenção permanente, desmontagem, e remoção do material da estrutura de escoramento. A utilização do escoramento é de critério exclusivo da FISCALIZAÇÃO, quando não previsto em projeto. Todos os insumos e equipamentos necessários para realização do serviço são de fornecimento obrigatório da contratada.</t>
  </si>
  <si>
    <t>Pelas áreas das superfícies laterais efetivamente escorada.</t>
  </si>
  <si>
    <t>02.04.04</t>
  </si>
  <si>
    <t>Pelas áreas das superfície laterais efetivamente escorada.</t>
  </si>
  <si>
    <t>Execução dos serviços necessários ao esgotamento de água proveniente de infiltração ou de chuva com conjunto motobomba elétrico ou a combustão; instalação dos conjuntos e mangueiras; operação e manutenção de todo o sistema, incluindo o consumo de eletricidade e/ou combustível e sua posterior retirada. O líquido retirado deverá ser encaminhado para tambor de decantação e posteriormente para a drenagem pluvial. Todos os insumos são de responsabilidade da contratada. Todos os insumos e equipamentos necessários para realização do serviço são de fornecimento obrigatório da contratada.</t>
  </si>
  <si>
    <t xml:space="preserve">Pelo tempo de utilização do equipamento. </t>
  </si>
  <si>
    <t>02.05.02</t>
  </si>
  <si>
    <t>Transporte, execução de pré-furo e filtro para instalação, operação e manutenção das ponteiras, incluindo o fornecimento de água, materiais, equipamentos e mão de obra necessários e sua desmobilização. O aprofundamento das ponteiras no primeiro estágio não caracteriza a criação do segundo estágio. Todos os insumos e equipamentos necessários para realização do serviço são de fornecimento obrigatório da contratada.</t>
  </si>
  <si>
    <t>Por unidade de ponteira instalada.</t>
  </si>
  <si>
    <t>02.05.05</t>
  </si>
  <si>
    <t xml:space="preserve">Mobilização, instalação, operação e manutenção do sistema de rebaixamento, incluindo o fornecimento de energia elétrica e/ou combustível, todos os materiais, equipamentos e mão de obra especializada, necessários para o rebaixamento do lençol freático, por ponteiras filtrantes, montagem e desmontagem do sistema no local de operação com utilização de equipamento com vácuo mínimo de 20mca. O equipamento deve possuir dispositivo de medição de vácuo, cada conjunto deve atender no mínimo até 40 ponteiras, a potência da bomba de cada conjunto deverá ser de no mínimo 15 hp, e o equipamento deve estar disponível no almoxarifado da contratada, inclusive equipe treinada para operação, evitando custos extras de mobilização e terceirização. As águas subterrâneas devem ser destinadas para a drenagem pluvial. Todos os insumos e equipamentos necessários para realização do serviço são de fornecimento obrigatório da contratada. 
</t>
  </si>
  <si>
    <t>Por dias corridos de cada conjunto de rebaixamento efetivamente
em operação.</t>
  </si>
  <si>
    <t>02.05.04</t>
  </si>
  <si>
    <t>Fornecimento de ensacamentos com sacos de manta de nylon não tecida ou similar com areia, costura com cordoalha, transporte até o local e execução da ensecadeira; posterior remoção com carga, transporte e descarga do material utilizado, em bota fora. Todos os insumos e equipamentos necessários para realização do serviço são de fornecimento obrigatório da contratada.</t>
  </si>
  <si>
    <t xml:space="preserve">Pelo volume de ensecadeira executada. </t>
  </si>
  <si>
    <t>02.05.06</t>
  </si>
  <si>
    <t>Fornecimento de todos os materiais necessários, mão de obra e equipamentos necessários para execução de todos os serviços de escoramento, montagem e desmontagem da forma para concreto e cachimbos, e destinação correta dos materiais inservíveis. Todos os insumos e equipamentos necessários para realização do serviço são de fornecimento obrigatório da contratada.</t>
  </si>
  <si>
    <t>Pela área de forma executada.</t>
  </si>
  <si>
    <t>02.06.04</t>
  </si>
  <si>
    <t xml:space="preserve">Fornecimento de todos os materiais, mão de obra e equipamentos necessários para execução do cimbramento, inclusive regularização do terreno, e destinação correta dos materiais inservíveis. Todos os insumos e equipamentos necessários para realização do serviço são de fornecimento obrigatório da contratada.
</t>
  </si>
  <si>
    <t>Pelo volume em m³, definido como produto da projeção da área da superfície efetivamente escorada, pela altura compreendida entre essa área e o plano de apoio.</t>
  </si>
  <si>
    <t>02.06.05</t>
  </si>
  <si>
    <t>Fornecimento de todos os materiais, mão de obra e equipamentos necessários para execução dos cortes, limpeza, dobramentos, solda, amarração e colocação de armaduras e telas de aço, incluindo pastilhas e espaçadores. No preço estão incluídos os custos decorrentes de eventuais perdas por cortes e desbitolamentos. Todos os insumos e equipamentos necessários para realização do serviço são de fornecimento obrigatório da contratada.</t>
  </si>
  <si>
    <t>Pelo peso de armação, determinado no projeto.</t>
  </si>
  <si>
    <t>02.06.06</t>
  </si>
  <si>
    <t>Fornecimento de todos os materiais, mão de obra e equipamentos necessários para execução do lançamento através de bombeamento, adensamento, acabamento, desempeno, cura, correção de defeitos ou lesões de qualquer natureza e preparo das juntas de concretagem. Incluso o uso opcional de aditivo retardador de pega e/ou plastificante. Todos os insumos e equipamentos necessários para realização do serviço são de fornecimento obrigatório da contratada.</t>
  </si>
  <si>
    <t>Pelo volume concretado, medido no projeto.</t>
  </si>
  <si>
    <t>02.06.07</t>
  </si>
  <si>
    <t>Fornecimento de todos os materiais, mão de obra e equipamentos necessários para execução de alvenaria em tijolo cerâmico, preparo e aplicação de argamassa de assentamento e demais serviços necessários à execução conforme o projeto, inclusive encunhamento, vergas e os andaimes necessários até 3,00 m de altura de pé direito. Deverão ser descontados os vãos acima de 1,50 m². A alvenaria de ½ vez corresponde a parede de 0,10 m, e a de 1 vez a de 0,20 m. Todos os insumos e equipamentos necessários para realização do serviço são de fornecimento obrigatório da contratada.</t>
  </si>
  <si>
    <t>Pela área de alvenaria efetivamente executada.</t>
  </si>
  <si>
    <t>02.10.01</t>
  </si>
  <si>
    <t>Fornecimento de todos os materiais, mão de obra e equipamentos necessários para instalação das vigas de concreto para laje pré-fabricada, tavelas, capeamento em concreto, cura e correção de defeitos ou lesões de qualquer natureza. Desmontagem e destinação correta dos materiais inservíveis. O cimbramento e formas de madeira serão pagos nos itens específicos. Todos os insumos e equipamentos necessários para realização do serviço são de fornecimento obrigatório da contratada.</t>
  </si>
  <si>
    <t>Será efetuado pela área de laje executada</t>
  </si>
  <si>
    <t>02.06.08</t>
  </si>
  <si>
    <t>Limpeza das superfícies, preparo e aplicação das argamassas (chapisco e emboço) regularização, acabamento e limpeza final.Para execução das paredes e tetos, incluso os andaimes necessários até 3,00 m de altura de pé direito. Incluso fornecimento de todos os materiais, mão de obra e equipamentos necessários. Todos os insumos e equipamentos necessários para realização do serviço são de fornecimento obrigatório da contratada.</t>
  </si>
  <si>
    <t>Pela área efetivamente executada.</t>
  </si>
  <si>
    <t>02.10.15</t>
  </si>
  <si>
    <t>02.10.14</t>
  </si>
  <si>
    <t>Limpeza e preparo das superfícies, aplicação de argamassa de assentamento, nivelamento e colocação do revestimento, arremates, rejuntamento, acabamento, limpeza final. Para execução das paredes, incluso os andaimes necessários até 3,00 m de altura de pé direito. Incluso fornecimento de todos os materiais, mão de obra e equipamentos necessários. Todos os insumos e equipamentos necessários para realização do serviço são de fornecimento obrigatório da contratada.</t>
  </si>
  <si>
    <t>02.10.16</t>
  </si>
  <si>
    <t>Fornecimento de todos os materiais, mão de obra e equipamentos necessários para instalação de esquadrias de alumínio, incluindo chumbadores, contra marco, marco, ferragens, fechaduras, pintura de fundo no contramarco, em zarcão com duas demãos, conforme o projeto. Nos casos em que for solicitada substituição da veneziana por vidro, está incluído a colocação de vidro de 3 mm.</t>
  </si>
  <si>
    <t>Pela área de esquadrias efetivamente instalada</t>
  </si>
  <si>
    <t>02.10.06</t>
  </si>
  <si>
    <t>Limpeza das superfícies, preparo e aplicação do chapisco, acabamento e limpeza final. Para execução das paredes e tetos, incluso os andaimes necessários até 3,00 m de altura de pé direito. Incluso fornecimento de todos os materiais, mão de obra e equipamentos necessários. Todos os insumos e equipamentos necessários para realização do serviço são de fornecimento obrigatório da contratada.</t>
  </si>
  <si>
    <t>Limpeza e preparo da superfície, homogeneização e aplicação dos componentes, formando uma camada final monolítica, sem juntas ou emendas, conforme Especificação Técnica. Incluso fornecimento de todos os materiais, mão de obra e equipamentos necessários. Todos os insumos e equipamentos necessários para realização do serviço são de fornecimento obrigatório da contratada.</t>
  </si>
  <si>
    <t>Pela área efetivamente impermeabilizada.</t>
  </si>
  <si>
    <t>02.10.18</t>
  </si>
  <si>
    <t>Incluso fornecimento de todos os materiais, mão de obra e equipamentos necessários para fabricação e instalação das peças incluindo chumbadores, reforços, canaletas e acessórios, com acabamento zincado, conforme projeto específico. Todos os insumos e equipamentos necessários para realização do serviço são de fornecimento obrigatório da contratada.</t>
  </si>
  <si>
    <t>Pela área em planta de chapa para piso efetivamente instalada.</t>
  </si>
  <si>
    <t>02.10.30</t>
  </si>
  <si>
    <t>Incluso fornecimento de todos os materiais, mão de obra e equipamentos necessários para fabricação, montagem e instalação das peças incluindo, reforços necessários, limpeza das barras, pintura de fundo em zarcão e pintura final, em duas demãos, conforme orientação da FISCALIZAÇÃO. Todos os insumos e equipamentos necessários para realização do serviço são de fornecimento obrigatório da contratada.</t>
  </si>
  <si>
    <t>Pela extensão de guarda corpo efetivamente instalado.</t>
  </si>
  <si>
    <t>02.10.09</t>
  </si>
  <si>
    <t>Limpeza das superfícies, preparo e aplicação de argamassa de cimento e areia, junta plástica, desempeno, cura, arremates e cabamento final, incluindo soleiras. Incluso fornecimento de todos os materiais, mão de obra e equipamentos necessários. O lastro e contrapiso, quando necessário será remunerado separadamente. Todos os insumos e equipamentos necessários para realização do serviço são de fornecimento obrigatório da contratada.</t>
  </si>
  <si>
    <t>02.10.31</t>
  </si>
  <si>
    <t>Limpeza e lixamento da superfície a ser pintada com remoção de produtos oleosos e ferrugem; aplicação de fundo anticorrosivo; pintura com acabamento final em tantas demãos quantas forem necessárias. Entre uma demão e outra a peça deve ser lixada com remoção do pó. Incluso os andaimes até 3,00 m de altura de pé direito. Incluso o fornecimento de todos os materiais. Todos os insumos e equipamentos necessários para realização do serviço são de fornecimento obrigatório da contratada.</t>
  </si>
  <si>
    <t>Pela área efetivamente pintada, em metros quadrados.</t>
  </si>
  <si>
    <t>02.10.32</t>
  </si>
  <si>
    <t>Limpeza e lixamento da superfície a ser pintada, aplicação de massa quando for o caso, uma demão de líquido selador, pintura com acabamento final em tantas demãos quantas forem necessárias. Incluso andaimes até 3,00 m de altura de pé direito. Incluso o fornecimento de todos os materiais. Todos os insumos e equipamentos necessários para realização do serviço são de fornecimento obrigatório da contratada.</t>
  </si>
  <si>
    <t>Pela área efetivamente pintada, deduzindo-se todo e qualquer vão de interferência.</t>
  </si>
  <si>
    <t>02.10.21</t>
  </si>
  <si>
    <t>Execução de todos os serviços necessários a montagem e corte do madeiramento, ferragens de fixação, elevação, colocação e fixação das telhas sobre o madeiramento, preparo e aplicação do material de vedação e acessórios de fechamento. Incluso o fornecimento de todos os materiais. Todos os insumos e equipamentos necessários para realização do serviço são de fornecimento obrigatório da contratada.</t>
  </si>
  <si>
    <t>Pela área efetivamente executada .</t>
  </si>
  <si>
    <t>02.10.03</t>
  </si>
  <si>
    <t>Colocação de calhas, condutores e rufos em chapa galvanizada ou de alumínio, inclusive todos os materiais necessários para suas instalações ou confecções, fixações e acabamento. Incluso o fornecimento de todos os materiais. Todos os insumos e equipamentos necessários para realização do serviço são de fornecimento obrigatório da contratada.</t>
  </si>
  <si>
    <t xml:space="preserve">Pela extensão efetivamente instalada.
</t>
  </si>
  <si>
    <t>02.10.05</t>
  </si>
  <si>
    <t>Execução de base para CI, com tubo de armadura dupla, incluindo escavação em terreno de qualquer natureza, exceto rocha, mas inclusos matacões até 300 litros, reaterro, execução do lastro de brita, laje de fundo, laje da tampa, base de apoio da tubulação, execução de canaleta, revestimento de argamassa, impermeabilização completa pelo lado interno e nos tubos ou alvenaria pelo lado externo com pelo menos duas demãos de pintura betuminosa, assentamento e fornecimento de tampão em FºFº DN400mm devidamente ancorado na laje superior (queijo), anéis de ajuste da bolsa do tubo de concreto, tudo conforme especificações da EMASA. É obrigatória a utilização de tubos Ponta e Bolsa (PB), do tipo PA-2 e nas emendas entre tubos é obrigatória a utilização de argamassa 1:3 com aditivo hidrofugante (ver traço do fabricante). No assentamento das peças de ajuste e laje superior deve ser utilizado argamassa AC-III. Todos os insumos e equipamentos necessários para realização do serviço são de fornecimento obrigatório da contratada.</t>
  </si>
  <si>
    <t xml:space="preserve">Por unidade construída, até a profundidade indicada em cada serviço.
</t>
  </si>
  <si>
    <t>02.09.05</t>
  </si>
  <si>
    <t>01.01.28</t>
  </si>
  <si>
    <t>Execução de base para CI, com tubo de armadura dupla, incluindo escavação em terreno de qualquer natureza, exceto rocha, mas inclusos matacões até 300 litros, reaterro, execução do lastro de brita, laje de fundo, laje da tampa, base de apoio da tubulação, execução de canaleta, revestimento de argamassa, impermeabilização completa pelo lado interno e nos tubos ou alvenaria pelo lado externo com pelo menos duas demãos de pintura betuminosa, assentamento e fornecimento de tampão em FºFº DN400mm devidamete ancorado na laje superior (queijo), anéis de ajuste da bolsa do tubo de concreto, tudo conforme especificações da EMASA. É obrigatória a utilização de tubos Ponta e Bolsa (PB), do tipo PA-2 e nas emendas entre tubos é obrigatória a utilização de argamassa 1:3 com aditivo hidrofugante (ver traço do fabricante). No assentamento das peças de ajuste e laje superior deve ser utilizado argamassa AC-III. Todos os insumos e equipamentos necessários para realização do serviço são de fornecimento obrigatório da contratada.</t>
  </si>
  <si>
    <t>02.09.06</t>
  </si>
  <si>
    <t>Execução de base para PV, com tubo de armadura dupla, incluindo escavação em terreno de qualquer natureza, exceto rocha, mas inclusos matacões até 300 litros, reaterro, execução do lastro de brita, laje de fundo, laje de transição, laje da tampa, base de apoio da tubulação, execução de canaleta, revestimento de argamassa, impermeabilização completa pelo lado interno e nos tubos ou alvenaria pelo lado externo com pelo menos duas demãos de pintura betuminosa, assentamento e fornecimento de tampão em FºFº, anéis de ajuste do tampão e anéis de ajuste da bolsa do tubo de concreto, tudo conforme especificações da EMASA. É obrigatória a utilização de tubos Ponta e Bolsa (PB), do tipo PA-2 e nas emendas entre tubos é obrigatória a utilização de argamassa 1:3 com aditivo hidrofugante (ver traço do fabricante). No assentamento das peças de ajuste e laje superior deve ser utilizado argamassa AC-III. Todos os insumos e equipamentos necessários para realização do serviço são de fornecimento obrigatório da contratada.</t>
  </si>
  <si>
    <t>02.06.09</t>
  </si>
  <si>
    <t>02.06.10</t>
  </si>
  <si>
    <t>01.01.25</t>
  </si>
  <si>
    <t>02.06.11</t>
  </si>
  <si>
    <t>02.06.12</t>
  </si>
  <si>
    <t>Execução das caixas, incluindo escavação, lastro de brita, parede de bloco concreto maciço 1 vez, revestimento interno de argamassa com impermeabilizante cristalizante, laje de fundo em concreto armado e reaterro, conforme desenho padrão. Todos os insumos e equipamentos necessários para realização do serviço são de fornecimento obrigatório da contratada.</t>
  </si>
  <si>
    <t>Por unidade de caixa executada.</t>
  </si>
  <si>
    <t>02.06.15</t>
  </si>
  <si>
    <t>02.06.16</t>
  </si>
  <si>
    <t>02.06.17</t>
  </si>
  <si>
    <t>02.06.18</t>
  </si>
  <si>
    <t>Acréscimo de alvenaria de bloco de concreto maciço 1 vez, incluindo escavação, revestimento interno de argamassa e reaterro. Todos os insumos e equipamentos necessários para realização do serviço são de fornecimento obrigatório da contratada.</t>
  </si>
  <si>
    <t>Pela área de alvenaria executada medido internamente.</t>
  </si>
  <si>
    <t>Execução de laje pré-moldada em concreto armado, incluso fornecimento de todo material necessário. Vão de apoio limite 200cm. Todos os insumos e equipamentos necessários para realização do serviço são de fornecimento obrigatório da contratada.</t>
  </si>
  <si>
    <t>Pelo volume de concreto aplicado.</t>
  </si>
  <si>
    <t>02.06.22</t>
  </si>
  <si>
    <t>Consiste no fornecimento dos materiais e insumos, transporte e manuseio interno do canteiro até o local de assentamento dos tubos e conexões; limpeza prévia dos tubos, conexões, descida até a vala e assentamento simples incluindo montagem, alinhamento, nivelamento, apoios, travamentos, execução das juntas e teste de estanquidade. Todos os insumos e equipamentos necessários para realização do serviço são de fornecimento obrigatório da contratada.</t>
  </si>
  <si>
    <t xml:space="preserve">Pela extensão de tubulação assentada. </t>
  </si>
  <si>
    <t>02.06.24</t>
  </si>
  <si>
    <t>01.03.01</t>
  </si>
  <si>
    <t>02.06.25</t>
  </si>
  <si>
    <t>01.03.02</t>
  </si>
  <si>
    <t>02.06.26</t>
  </si>
  <si>
    <t>01.03.03</t>
  </si>
  <si>
    <t>02.06.27</t>
  </si>
  <si>
    <t>01.03.04</t>
  </si>
  <si>
    <t>Consiste no fornecimento dos materiais e insumos, transporte e manuseio interno do canteiro até o local de utilização dos tubos. Todos os insumos e equipamentos necessários para realização do serviço são de fornecimento obrigatório da contratada.</t>
  </si>
  <si>
    <t xml:space="preserve">Pela extensão de tubulação fornecida. </t>
  </si>
  <si>
    <t>Corte de asfalto com serra de disco adiamantado, remoção e disposição provisória do material ao longo das valas quando possível, e limpeza da área de serviço. Todos os insumos e equipamentos necessários para realização do serviço são de fornecimento obrigatório da contratada.</t>
  </si>
  <si>
    <t>Pelo perímetro do corte efetivamente executado.</t>
  </si>
  <si>
    <t>02.08.07</t>
  </si>
  <si>
    <r>
      <t>A densidade CBUQ Faixa C é uma das especificações técnicas para o CBUQ. A Faixa C é uma classificação de densidade que indica a quantidade de agregados e ligante asfáltico que devem ser utilizados na mistura do CBUQ. A densidade CBUQ Faixa C varia entre </t>
    </r>
    <r>
      <rPr>
        <sz val="8"/>
        <color rgb="FF111111"/>
        <rFont val="Roboto"/>
      </rPr>
      <t>2,300 kg/m³ e 2,700 kg/m³.</t>
    </r>
    <r>
      <rPr>
        <sz val="8"/>
        <color theme="1"/>
        <rFont val="Calibri"/>
        <family val="2"/>
      </rPr>
      <t xml:space="preserve"> será adotada a média dos limites, 2500Kg/m³</t>
    </r>
  </si>
  <si>
    <t>Recomposição do asfalto com CAUQ - concreto asfáltico usinado a quente, incluindo a massa asfáltica com espessura mínima de 5cm, imprimação, base em brita graduada espessura mínima 15cm regularização com areia espessura mínima 3cm,  e equipamentos necessários para execução do asfalto (rolo compactador e demais). A execução do pavimento deve atender as especificações da ABNT, inclusive quanto a espessuras mínimas das camadas do pavimento conforme tráfego local e tipo de ligante a ser utilizado. O corte no asfalto para remoção do pavimento deve ser pago em serviço específico, no entanto os ajustes necessários quando da execução do pavimento em asfalto, provenientes de quebra dos “cantos" no intervalo da remoção até a execução do pavimento estão contidos nesse serviço. Todos os insumos e equipamentos necessários para realização do serviço são de fornecimento obrigatório da contratada.</t>
  </si>
  <si>
    <t>Pela área de repavimentação efetivamente executada.</t>
  </si>
  <si>
    <t>01.01.01</t>
  </si>
  <si>
    <t>01.01.03</t>
  </si>
  <si>
    <t>02.08.20</t>
  </si>
  <si>
    <t>02.08.21</t>
  </si>
  <si>
    <t>02.08.23</t>
  </si>
  <si>
    <t>Preparo e regularização da superfície, fornecimento espalhamento da base de areia, alinhamento, assentamento, nivelamento e rejuntamento. Deverão ser utilizados os mesmos materiais reaproveitáveis que compunham o calçamento existente. Caso haja abatimento ou dano no pavimento remanescente por negligência ou imperícia da CONTRATADA, a reposição será refeita, sem ônus para a EMASA. Todos os insumos e equipamentos necessários para realização do serviço são de fornecimento obrigatório da contratada.</t>
  </si>
  <si>
    <t>02.08.19</t>
  </si>
  <si>
    <t>Fornecimento do material, posto obra. Todos os insumos e equipamentos necessários para realização do serviço são de fornecimento obrigatório da contratada.</t>
  </si>
  <si>
    <t>Pela área, em metros quadrados</t>
  </si>
  <si>
    <t>02.08.24</t>
  </si>
  <si>
    <t>02.08.08</t>
  </si>
  <si>
    <t>02.08.09</t>
  </si>
  <si>
    <t>Preparo e regularização da superfície, execução de contrapiso em concreto com consumo de 210 kg de cimento/m³, espessura conforme existente, ou no mínimo de 0,05 m, alinhamento, nivelamento, assentamento e rejuntamento. Deverão ser utilizados os mesmos materiais reaproveitáveis que compunham o passeio existente. Caso haja abatimento ou dano no passeio remanescente por negligência ou imperícia da CONTRATADA, a reposição será refeita, sem ônus para a EMASA. Todos os insumos e equipamentos necessários para realização do serviço são de fornecimento obrigatório da contratada.</t>
  </si>
  <si>
    <t>02.08.10</t>
  </si>
  <si>
    <t>02.08.11</t>
  </si>
  <si>
    <t>02.08.17</t>
  </si>
  <si>
    <t>02.08.18</t>
  </si>
  <si>
    <t>Preparo e regularização da superfície, lançamento, espalhamento e apiloamento do lastro de brita com 0,05 m, colocação das juntas de dilatação, contrapiso em concreto e = 0,06m, com consumo de 210 kg de cimento/m³ e acabamento com argamassa de cimento e areia traço 1:3, desempenado. Deverão ser utilizados os mesmos materiais reaproveitáveis que compunham o passeio existente. Caso haja abatimento ou dano no passeio remanescente por negligência ou imperícia da CONTRATADA, a reposição será refeita, sem ônus para a EMASA. Todos os insumos e equipamentos necessários para realização do serviço são de fornecimento obrigatório da contratada.</t>
  </si>
  <si>
    <t>Pela área, em metros quadrados.</t>
  </si>
  <si>
    <t>02.08.14</t>
  </si>
  <si>
    <t>02.08.12</t>
  </si>
  <si>
    <t>02.08.13</t>
  </si>
  <si>
    <t>Preparo e regularização da superfície, para assentamento de meio-fio, execução de ancoragem em concreto com consumo de 210 kg de cimento/m³, alinhamento, nivelamento e rejuntamento. Todos os insumos e equipamentos necessários para realização do serviço são de fornecimento obrigatório da contratada.</t>
  </si>
  <si>
    <t xml:space="preserve">Pela extensão de meio-fio assentadas. </t>
  </si>
  <si>
    <t>02.08.15</t>
  </si>
  <si>
    <t>Fornecimento de material, posto obra. Todos os insumos e equipamentos necessários para realização do serviço são de fornecimento obrigatório da contratada.</t>
  </si>
  <si>
    <t xml:space="preserve">Pela extensão de meio-fio fornecido no local de aplicação. </t>
  </si>
  <si>
    <t>02.08.16</t>
  </si>
  <si>
    <t>Rompimento ou remoção da pavimentação e/ou passeio existentes, disposição provisória do material ao longo das valas, quando possível e limpeza da área de serviço. Todos os insumos e equipamentos necessários para realização do serviço são de fornecimento obrigatório da contratada.</t>
  </si>
  <si>
    <t xml:space="preserve">Pela área, em metros quadrados, obtida através do produto da extensão da vala, pela largura de escavação, prevista na Especificação Técnica, acrescida dos limites descritos na regulamentação. </t>
  </si>
  <si>
    <t>02.08.01</t>
  </si>
  <si>
    <t>Preparo e regularização da superfície, lançamento, espalhamento e apiloamento do lastro de brita com 0,05 m, colocação das juntas de dilatação, aplicação de armadura tipo tela 4,2mm espaçamento (20x20) cm, lançamento de concreto 30Mpa com espessura mínima de 8cm e acabamento com aplicação na ordem correta de aditivos do tipo endurecedor de superfície do tipo mineral a base cimentícia e selante acrílico para acabamento de superfície. Aplicação de desmoldante para concreto estampado e antes da forma flexível, que deverá coincidir com a estampa da calçada remanescente. Caso haja abatimento ou dano no passeio por negligência ou imperícia da CONTRATADA, a reposição será refeita, sem ônus para a EMASA. Todos os insumos e equipamentos necessários para realização do serviço são de fornecimento obrigatório da contratada.</t>
  </si>
  <si>
    <t>Pela área de piso em calçada estampada, em metros quadrados efetivamente executado.</t>
  </si>
  <si>
    <t>01.01.29</t>
  </si>
  <si>
    <t>01.01.30</t>
  </si>
  <si>
    <t>01.01.31</t>
  </si>
  <si>
    <t>Limpeza, regularização e preparo da superfície com revolvimento do solo para se obter uma camada de até 0,20 m com granulação homogênea; plantação de grama em placa ou muda, isenta de vegetação parasitária; adubação orgânica, natural ou química; cobertura com terra vegetal e eventual cravação de piquetes em taludes; proteção; remoção do material excedente e manutenção por um prazo de 45 dias, inclusive primeira poda da grama. Todos os insumos e equipamentos necessários para realização do serviço são de fornecimento obrigatório da contratada.</t>
  </si>
  <si>
    <t>Pela área gramada efetivamente plantada em metros quadrados.</t>
  </si>
  <si>
    <t>02.09.07</t>
  </si>
  <si>
    <t>O serviço consiste no fornecimento de todos os materiais e insumos, transporte e manuseio interno do canteiro até o local de assentamento dos tubos e conexões; limpeza prévia dos tubos, conexões, descida até a vala e assentamento simples incluindo montagem, alinhamento, nivelamento, apoios, travamentos, execução das juntas e teste de estanquidade. Nota; os serviços de escavação, berço de areia, escoramento, reaterro e repavimentação serão pagos nos itens correspondentes. Todos os insumos e equipamentos necessários para realização do serviço são de fornecimento obrigatório da contratada.</t>
  </si>
  <si>
    <t>Pela extensão de tubulação assentada.</t>
  </si>
  <si>
    <t>02.07.12</t>
  </si>
  <si>
    <t>01.04.02</t>
  </si>
  <si>
    <t>02.02.02</t>
  </si>
  <si>
    <t>Fornecimento de todos os serviços e materiais necessários para substituição de tampa de poço de visita com diâmetro de 600mm, devidamente embutida em peça de concreto armado (1,00x1,00x0,20) metros, que consiste; Fornecimento de todos os materiais, mão de obra e equipamentos necessários para montagem e desmontagem da forma para concreto, cortes, limpeza, dobramentos, solda, amarração e colocação de armaduras e telas de aço, incluindo pastilhas e espaçadores, fornecimento de tampa de ferro fundido, conforme especificações da EMASA com diâmetro de 600mm de vão livre inteiro no aro, fornecimento do concreto fck 40MPa, e execução do lançamento, adensamento, acabamento, desempeno, cura, correção de defeitos ou lesões de qualquer natureza, carga, transporte e descarga da peça no local de instalação, preparo da base com brita graduada devidamente compactada com placa compactadora, substituição da tampa e acabamento final. No preço estão incluídos os custos decorrentes aplicação de aditivo retardador de pega e/ou plastificante, eventuais perdas dos insumos decorrentes de cortes e perdas, e destinação correta dos materiais inservíveis. Todos os insumos e equipamentos necessários para realização do serviço são de fornecimento obrigatório da contratada.</t>
  </si>
  <si>
    <t xml:space="preserve">Por tampa de poço de visita embutida em concreto armado, conforme detalhamento indicado pela EMASA, devidamente substituída. </t>
  </si>
  <si>
    <t>02.01.03</t>
  </si>
  <si>
    <t>02.12.05</t>
  </si>
  <si>
    <t>: Limpeza de todos os resíduos e impurezas presentes no aro da tampa do poço de visita, aplicação de selante do tipo PU-40 com base de poliuretano através de bisnaga e cordão mínimo de 1cm² de diâmetro na aresta interna do aro, moldagem e instalação de geotêxtil não tecido agulhado de filamentos contínuos 100% poliéster, resistência a tração 14Kn/m no aro sobre a camada de PU. Fechamento da tampa, isolamento da área durante 8 horas e teste de ruido após 12 horas. Inclui as despesas com sinalização e segurança. Todos os insumos e equipamentos necessários para realização do serviço são de fornecimento obrigatório da contratada.</t>
  </si>
  <si>
    <t>Por tampa com ruido efetivamente eliminado.</t>
  </si>
  <si>
    <t>02.11.12</t>
  </si>
  <si>
    <t>01.01.32</t>
  </si>
  <si>
    <t>02.02.01</t>
  </si>
  <si>
    <t>O serviço consiste no fornecimento de todos os materiais e insumos para bloqueio da rede com equipamento apropriado do tipo inflador ou outro sistema de mesma eficiência,  esvaziamento da rede com problema e localização do conserto através de caminhão combinado hidrojato e auto vácuo, transporte e manuseio interno do canteiro até o local de assentamento dos tubos e conexões; corte e remoção das peças danificadas, incluindo descarte em local devidamente credenciado, limpeza prévia dos tubos, conexões, descida até a vala e assentamento simples incluindo montagem, solda, alinhamento, nivelamento, apoios, travamentos, execução das juntas e teste de estanquidade. Nota; os serviços de escavação, berço de areia, escoramento, reaterro e repavimentação serão pagos nos itens correspondentes. Todos os insumos e equipamentos necessários para realização do serviço são de fornecimento obrigatório da contratada.</t>
  </si>
  <si>
    <t>Por unidade de conserto efetivamente realizado</t>
  </si>
  <si>
    <t>01.08.04</t>
  </si>
  <si>
    <t>01.13.04</t>
  </si>
  <si>
    <t>02.07.21</t>
  </si>
  <si>
    <t>02.01.07</t>
  </si>
  <si>
    <t>01.08.05</t>
  </si>
  <si>
    <t>01.14.04</t>
  </si>
  <si>
    <t>02.07.22</t>
  </si>
  <si>
    <t>01.08.07</t>
  </si>
  <si>
    <t>01.17.04</t>
  </si>
  <si>
    <t>02.07.24</t>
  </si>
  <si>
    <t>01.05.04</t>
  </si>
  <si>
    <t>01.04.05</t>
  </si>
  <si>
    <t>01.05.07</t>
  </si>
  <si>
    <t>02.07.15</t>
  </si>
  <si>
    <t>01.06.01</t>
  </si>
  <si>
    <t>01.07.01</t>
  </si>
  <si>
    <t>02.07.11</t>
  </si>
  <si>
    <t>01.06.03</t>
  </si>
  <si>
    <t>01.07.03</t>
  </si>
  <si>
    <t>02.07.13</t>
  </si>
  <si>
    <t>01.06.05</t>
  </si>
  <si>
    <t>01.07.05</t>
  </si>
  <si>
    <t>01.18.01</t>
  </si>
  <si>
    <t>01.19.04</t>
  </si>
  <si>
    <t>02.07.01</t>
  </si>
  <si>
    <t>01.18.03</t>
  </si>
  <si>
    <t>01.21.04</t>
  </si>
  <si>
    <t>02.07.03</t>
  </si>
  <si>
    <t>01.18.05</t>
  </si>
  <si>
    <t>01.23.04</t>
  </si>
  <si>
    <t>02.07.05</t>
  </si>
  <si>
    <t>Deslocamento dentro do município para avaliação de qualquer tipo de equipamento ou serviço relacionado ao sistema de saneamento de competência da EMASA, emissão de parecer acerca da solicitação com a emissão de relatório digital no sistema eletrônico de processos da EMASA. O profissional deverá dispor de todos os equipamentos e ferramentas necessárias para completa avaliação. Todos os insumos e equipamentos necessários para realização do serviço são de fornecimento obrigatório da contratada.</t>
  </si>
  <si>
    <t>Por visita e correspondente parecer devidamente lançado no sistema de processos digitais da EMASA.</t>
  </si>
  <si>
    <t>02.12.07</t>
  </si>
  <si>
    <t>02.01.02</t>
  </si>
  <si>
    <t>Para melhor aderência dos insumos necessários, realização de lavação do poço de visita ou caixa de inspeção que será consertado, obstrução das contribuições durante o serviço de conserto, recuperação da estrutura do poço de visita ou caixa de inspeção com a utilização de argamassa com aglutinante epóxi de cura rápida e impermeabilizante do tipo cristalizante. Finalização do serviço com a aplicação de pintura selante em toda a superfície interna do poço de visita ou caixa de inspeção, limpeza e coleta dos resíduos e liberação do fluxo de efluentes na CI ou PV. Todos os insumos e equipamentos necessários para realização do serviço são de fornecimento obrigatório da contratada.</t>
  </si>
  <si>
    <t>Por caixa de inspeção devidamente recuperada e impermeabilizada.</t>
  </si>
  <si>
    <t>01.01.06</t>
  </si>
  <si>
    <t>02.12.02</t>
  </si>
  <si>
    <t>Por poço de visita devidamente recuperada e impermeabilizada.</t>
  </si>
  <si>
    <t xml:space="preserve">Bloqueio da entrada de efluente na Estação Elevatória (EE) através do fechamento das comportas e se necessário através de bloqueadores do tipo infladores (tantos quanto necessários). Acionamento da equipe eletromecânica para efetuar o desligamento, esvaziamento programado da Estação Elevatória (EE) para limpeza e acompanhamento dos serviços para posterior acionamento. Disponibilização de equipe e equipamentos necessários para remoção mecanizada e manual de todos os sólidos acumulados no interior do poço da EE, cestos, caixa de manobra e entorno. Limpeza geral das instalações, carga transporte e descarga dos resíduos até local devidamente credenciado para o recebimento deste tipo de resíduo. Para realização desta atividade, os profissionais deverão possuir curso específico para trabalho em espaços confinados, acompanhado de técnico em segurança do trabalho e de todos os equipamentos necessários para realização desta atividade dentro das leis de segurança no trabalho. Todos os insumos e equipamentos necessários para realização do serviço são de fornecimento obrigatório da contratada. </t>
  </si>
  <si>
    <t>Por estação elevatória de esgoto efetivamente limpa.</t>
  </si>
  <si>
    <t>02.12.01</t>
  </si>
  <si>
    <t>02.01.08</t>
  </si>
  <si>
    <t>02.11.14</t>
  </si>
  <si>
    <t>Rendimento apurado no contrato anterior foi de 600 metros por dia trabalhando-se 8 horas diárias</t>
  </si>
  <si>
    <t>Comunicação prévia à companhia de trânsito do município, sinalização adequada do local de trabalho, realização dos serviços de limpeza da rede coletora de esgoto através da passagem de mangueira de alta pressão com ponteira de jato direcionado e sucção simultânea dos resíduos desprendidos na primeira etapa descrita. No ponto de sucção deverá ser colocado cesto móvel para recolhimento dos resíduos que não forem sugados, e limpeza dos poços de visita através do sistema de jateamento de alta pressão. Coleta de todos os resíduos e descarga em local devidamente credenciado. Todos os insumos e equipamentos necessários para realização do serviço são de fornecimento obrigatório da contratada.</t>
  </si>
  <si>
    <t>Por metro de rede desobstruída e limpa, considerando trecho
entre poços de visita.</t>
  </si>
  <si>
    <t>Pelo tempo necessário para realização da desobstrução de rede e limpeza.</t>
  </si>
  <si>
    <t>Comunição à companhia de transito do município, sinalização adequada do local de trabalho, realização dos serviços de limpeza da rede coletora de esgoto através da passagem de mangueira de alta pressão com ponteira de jato direcionado e sucção simultanea do resíduos desprendidos na primeira etapa descrita. No ponto de sucção deverá ser colocado cesto móvel para recolhimento dos resíduos que não forem sugados. Coleta de todos os resíduos e descarga em local devidamente credenciado. Todos os insumos e equipamentos necessários para realização do serviço são de fornecimento obrigatório da contratada.</t>
  </si>
  <si>
    <t xml:space="preserve">Comunicação à companhia de transito do município, sinalização adequada do local de trabalho, realização dos serviços necessários para substituição de tampa de poço de visita ou tampa de caixa de inspeção ou de til de passagem ao greide do pavimento, com o corte do pavimento quando necessário, escavações, reaterros compactações e acabamento interno do poço de visita ou caixa de inspeção com argamassa impermeabilizante, remoção da tampa danificada, instalação da tampa na cota adequada, rejuntamento com concreto cimentício ou asfáltico da peça nivelada ao pavimento quando necessário, e limpeza do local com destinação dos resíduos para local devidamente credenciado. Todos os insumos e equipamentos necessários para realização do serviço são de fornecimento obrigatório da contratada. </t>
  </si>
  <si>
    <t>Por tampa de poço de visita ou caixa de inspeção ou TIL de passagem devidamente substituída e nivelada ao greide do pavimento.</t>
  </si>
  <si>
    <t>01.01.12</t>
  </si>
  <si>
    <t>01.01.11</t>
  </si>
  <si>
    <t>Comunicação à companhia de transito do município, sinalização adequada do local de trabalho, realização dos serviços necessários para substituição de tampa de poço de visita ou tampa de caixa de inspeção ou de til de passagem ao greide do pavimento, com o corte do pavimento quando necessário, escavações, reaterros compactações e acabamento interno do poço de visita ou caixa de inspeção com argamassa impermeabilizante, remoção da tampa danificada, instalação da tampa na cota adequada, rejuntamento com concreto cimentício ou asfáltico da peça nivelada ao pavimento quando necessário, e limpeza do local com destinação dos resíduos para local devidamente credenciado. Todos os insumos e equipamentos necessários para realização do serviço são de fornecimento obrigatório da contratada.</t>
  </si>
  <si>
    <t>01.01.33</t>
  </si>
  <si>
    <t>Comunicação à companhia de transito do município, sinalização adequada do local de trabalho, realização dos serviços necessários para nivelamento de tampa de poço de visita ao greide da rua, com o corte do asfalto quando necessário, escavações, reaterros compactações, acabamento interno do poço de visita com argamassa impermeabilizante, reinstalação da tampa na cota adequada, dependendo das suas condições, com ou sem reaproveitamento, repavimentação ou rejuntamento com concreto asfáltico da peça nivelada ao pavimento existente, e limpeza do local com destinação dos resíduos para local devidamente credenciado. Todos os insumos e equipamentos necessários para realização do serviço são de fornecimento obrigatório da contratada.</t>
  </si>
  <si>
    <t>Por tampa de poço de visita devidamente nivelada ao greide da rua.</t>
  </si>
  <si>
    <t>Comunicação à companhia de trânsito do município, sinalização adequada do local de trabalho, realização dos serviços necessários para localização de tampa metálica enterrada, registro da localização da tampa com tinta de secagem rápida, comunicação ao departamento que solicitou o serviço de detecção. Todos os insumos e equipamentos necessários para realização do serviço são de fornecimento obrigatório da contratada.</t>
  </si>
  <si>
    <t>Por unidade de tampa metálica devidamente localizada e registrada.</t>
  </si>
  <si>
    <t>Realização dos serviços de limpeza em tanques, poços, canais e elevatórias do SES, através da sucção dos resíduos e lavação simultânea através de jato direcional, raspagem dos resíduos que não forem desprendidos pelo jato. Coleta de todos os resíduos e descarga em local devidamente credenciado. Todos os insumos e equipamentos necessários para realização do serviço são de fornecimento obrigatório da contratada.</t>
  </si>
  <si>
    <t>Pelo tempo necessário para efetiva limpeza e desobstrução do tanque, poço, canal ou elevatória limpa.</t>
  </si>
  <si>
    <t>Içamento do cesto de retenção de sólidos em estação elevatória de esgoto, limpeza manual com auxílio de ancinho ou equivalente, armazenamento do material recolhido em bombona plástica (estanque), carga das bombonas no utilitário de transporte, descarga do material em contentor de 5m³ ou superior em local definido pela fiscalização. Todos os insumos e equipamentos necessários para realização do serviço são de fornecimento obrigatório da contratada, inclusive tripé e talha para locais sem dispositivo de içamento.</t>
  </si>
  <si>
    <t>Por estação elevatória com cestos devidamente limpos e resíduos devidamente descartados em local devidamente credenciado.</t>
  </si>
  <si>
    <t>02.11.06</t>
  </si>
  <si>
    <t>Realização de inspeção visual robotizada introduzindo-se o robô através de poço de visita/boca de lobo ou abertura existente. Através deste acesso o robô deverá percorre o trecho captando imagens, bem como a sua localização através da distância percorrida. O equipamento deverá possuir seu corpo totalmente vedado para operar em lugares encharcados e com agressivos químicos, com possibilidade de inspecionar até 300 m entre poços de inspeção, utilizando cabo de alta resistência de 150 m. Durante a gravação das imagens deverá ser possível visualizar a distância percorrida, e inclinação do robô. A localização do traçado da rede será identificada em campo, bem como demonstrados em planta. Para inspeções em tubulações de diâmetro inferior a 200 mm será permitido a utilização de Câmera de Tração Manual desde que atenda as condições supracitadas. No relatório deverá conter; Arquivo topográfica georreferenciado (formato dwg) e croqui contendo o traçado da rede, diâmetro, material, sentido de fluxo e anomalias encontradas além de relatório contendo o diâmetro e material da tubulação, imagens das anomalias em cada trecho, descritivo da anomalia encontrada, profundidade e localização das anomalias, a data da inspeção, o sentido do fluxo e arquivo com vídeo e biblioteca de fotos obtidos na inspeção. Todos os insumos e equipamentos necessários para realização do serviço são de fornecimento obrigatório da contratada.</t>
  </si>
  <si>
    <t>Por metro de rede devidamente inspecionada com relatório completo entregue.</t>
  </si>
  <si>
    <t>Realização de levantamento topográfico de todos os elementos relevantes à EMASA existentes no trecho de via solicitado, incluindo abertura de poços de visita ou qualquer caixa solicitada, além de elementos existentes na via que sejam relevantes para amarração. Definição precisa das profundidades dos poços de visita e caixas solicitadas, localização do traçado da rede identificada em campo, bem como demonstrados em arquivo digital topográfica (base ser fornecida pelo Contratante em arquivo dwg) e devidamente georreferenciada contendo o traçado da rede, diâmetro, material, sentido de fluxo, perfil das redes localizadas com as diversas profundidades identificadas. Tratamento dos dados e entrega dos trabalhos através de projeto em mídia digital fornecido em DWG devidamente georreferenciado. Todos os insumos e equipamentos necessários para realização do serviço são de fornecimento obrigatório da contratada.</t>
  </si>
  <si>
    <t>Por metro de via com todos os elementos solicitados devidamente detalhados em planta e perfil, e entregues em arquivo digital formato (dwg) devidamente georreferenciado.</t>
  </si>
  <si>
    <t>02.12.08</t>
  </si>
  <si>
    <t>02.12.09</t>
  </si>
  <si>
    <t>02.12.10</t>
  </si>
  <si>
    <t>Transporte e manuseio interno do canteiro até o local, corte e remoção das peças danificadas, incluindo descarte em local devidamente credenciado, limpeza prévia das conexões, assentamento simples incluindo montagem, solda, alinhamento, nivelamento, apoios, travamentos, execução das juntas e teste de estanquidade. Nota; os serviços de escavação, berço de areia, escoramento, reaterro e repavimentação serão pagos nos itens correspondentes. Todos os insumos e equipamentos necessários para realização do serviço são de fornecimento obrigatório da contratada.</t>
  </si>
  <si>
    <t>Por unidade de válvula ou conexão  efetivamente realizado</t>
  </si>
  <si>
    <t>O serviço consiste no fornecimento de todos os insumos para bloqueio da rede com equipamento apropriado do tipo inflador ou outro sistema de mesma eficiência, transporte e manuseio interno das instalações da EMASA até o local de conserto dos tubos e conexões; corte e remoção das peças danificadas, incluindo descarte em local devidamente credenciado, limpeza prévia dos tubos, conexões, descida até a vala e assentamento simples incluindo montagem, solda, alinhamento, nivelamento, apoios, travamentos, execução das juntas e teste de estanquidade. Nota; os serviços de esvaziamento da rede com problema e localização do conserto através de caminhão combinado hidrojato e auto vácuo, escavação, berço de areia, escoramento, reaterro e repavimentação serão pagos nos itens correspondentes. Todos os insumos e equipamentos necessários para realização do serviço são de fornecimento obrigatório da contratada, os materiais necessários para o conserto, luva, toco de tubo, etc, serão fornecidos pela EMASA.</t>
  </si>
  <si>
    <t>02.01.05</t>
  </si>
  <si>
    <t>Por unidade de conserto efetivamente realizado.</t>
  </si>
  <si>
    <t>ORÇ 01</t>
  </si>
  <si>
    <t>MERCADO</t>
  </si>
  <si>
    <t>03.01.01</t>
  </si>
  <si>
    <t>03.01.02</t>
  </si>
  <si>
    <t>03.01.03</t>
  </si>
  <si>
    <t>03.01.04</t>
  </si>
  <si>
    <t>03.01.05</t>
  </si>
  <si>
    <t>03.01.06</t>
  </si>
  <si>
    <t>03.01.07</t>
  </si>
  <si>
    <t>03.01.08</t>
  </si>
  <si>
    <t>03.01.09</t>
  </si>
  <si>
    <t>03.01.10</t>
  </si>
  <si>
    <t>03.01.11</t>
  </si>
  <si>
    <t>03.01.12</t>
  </si>
  <si>
    <t>03.01.13</t>
  </si>
  <si>
    <t>03.01.14</t>
  </si>
  <si>
    <t>03.01.15</t>
  </si>
  <si>
    <t>03.01.16</t>
  </si>
  <si>
    <t>03.01.17</t>
  </si>
  <si>
    <t>03.01.18</t>
  </si>
  <si>
    <t>03.01.19</t>
  </si>
  <si>
    <t>03.01.20</t>
  </si>
  <si>
    <t>03.01.21</t>
  </si>
  <si>
    <t>03.01.22</t>
  </si>
  <si>
    <t>03.01.23</t>
  </si>
  <si>
    <t>03.01.24</t>
  </si>
  <si>
    <t>03.01.25</t>
  </si>
  <si>
    <t>03.01.26</t>
  </si>
  <si>
    <t>03.01.27</t>
  </si>
  <si>
    <t>03.01.28</t>
  </si>
  <si>
    <t>03.01.29</t>
  </si>
  <si>
    <t>03.01.30</t>
  </si>
  <si>
    <t>03.01.31</t>
  </si>
  <si>
    <t>03.01.32</t>
  </si>
  <si>
    <t>03.01.33</t>
  </si>
  <si>
    <t>03.01.34</t>
  </si>
  <si>
    <t>03.01.35</t>
  </si>
  <si>
    <t>03.01.36</t>
  </si>
  <si>
    <t>03.01.37</t>
  </si>
  <si>
    <t>03.01.38</t>
  </si>
  <si>
    <t>03.01.39</t>
  </si>
  <si>
    <t>03.01.40</t>
  </si>
  <si>
    <t>03.01.41</t>
  </si>
  <si>
    <t>03.01.42</t>
  </si>
  <si>
    <t>03.01.43</t>
  </si>
  <si>
    <t>03.01.44</t>
  </si>
  <si>
    <t>03.01.45</t>
  </si>
  <si>
    <t>03.01.46</t>
  </si>
  <si>
    <t>03.01.47</t>
  </si>
  <si>
    <t>03.01.48</t>
  </si>
  <si>
    <t>03.01.49</t>
  </si>
  <si>
    <t>03.01.50</t>
  </si>
  <si>
    <t>03.01.51</t>
  </si>
  <si>
    <t>03.01.52</t>
  </si>
  <si>
    <t>03.01.53</t>
  </si>
  <si>
    <t>03.01.54</t>
  </si>
  <si>
    <t>03.01.55</t>
  </si>
  <si>
    <t>03.01.56</t>
  </si>
  <si>
    <t>03.01.57</t>
  </si>
  <si>
    <t>03.01.58</t>
  </si>
  <si>
    <t>03.01.59</t>
  </si>
  <si>
    <t>03.01.60</t>
  </si>
  <si>
    <t>03.01.61</t>
  </si>
  <si>
    <t>03.01.62</t>
  </si>
  <si>
    <t>03.01.63</t>
  </si>
  <si>
    <t>03.01.64</t>
  </si>
  <si>
    <t>03.01.65</t>
  </si>
  <si>
    <t>03.01.66</t>
  </si>
  <si>
    <t>03.01.67</t>
  </si>
  <si>
    <t>03.01.68</t>
  </si>
  <si>
    <t>03.01.69</t>
  </si>
  <si>
    <t>03.01.70</t>
  </si>
  <si>
    <t>03.01.71</t>
  </si>
  <si>
    <t>03.01.72</t>
  </si>
  <si>
    <t>03.01.73</t>
  </si>
  <si>
    <t>03.01.74</t>
  </si>
  <si>
    <t>03.01.75</t>
  </si>
  <si>
    <t>03.01.76</t>
  </si>
  <si>
    <t>03.01.77</t>
  </si>
  <si>
    <t>03.01.78</t>
  </si>
  <si>
    <t>03.01.79</t>
  </si>
  <si>
    <t>03.01.80</t>
  </si>
  <si>
    <t>03.01.81</t>
  </si>
  <si>
    <t>03.01.82</t>
  </si>
  <si>
    <t>03.01.83</t>
  </si>
  <si>
    <t>03.01.84</t>
  </si>
  <si>
    <t>03.01.85</t>
  </si>
  <si>
    <t>03.01.86</t>
  </si>
  <si>
    <t>03.01.87</t>
  </si>
  <si>
    <t>03.01.88</t>
  </si>
  <si>
    <t>03.01.89</t>
  </si>
  <si>
    <t>03.01.90</t>
  </si>
  <si>
    <t>03.01.91</t>
  </si>
  <si>
    <t>03.01.92</t>
  </si>
  <si>
    <t>03.01.93</t>
  </si>
  <si>
    <t>03.01.94</t>
  </si>
  <si>
    <t>03.01.95</t>
  </si>
  <si>
    <t>03.01.96</t>
  </si>
  <si>
    <t>03.01.97</t>
  </si>
  <si>
    <t>040018091</t>
  </si>
  <si>
    <t>SANEPAR</t>
  </si>
  <si>
    <t>7588</t>
  </si>
  <si>
    <t>03.01.98</t>
  </si>
  <si>
    <t>03.01.99</t>
  </si>
  <si>
    <t>03.01.100</t>
  </si>
  <si>
    <t>03.01.101</t>
  </si>
  <si>
    <t>03.01.102</t>
  </si>
  <si>
    <t>03.01.103</t>
  </si>
  <si>
    <t>03.01.104</t>
  </si>
  <si>
    <t>03.01.105</t>
  </si>
  <si>
    <t>03.01.106</t>
  </si>
  <si>
    <t>151004</t>
  </si>
  <si>
    <t>151001</t>
  </si>
  <si>
    <t>130301</t>
  </si>
  <si>
    <t>130313</t>
  </si>
  <si>
    <t>091302</t>
  </si>
  <si>
    <t>090071073</t>
  </si>
  <si>
    <t>040018090</t>
  </si>
  <si>
    <t>042007064</t>
  </si>
  <si>
    <t>SANEPAR - JUNHO 23 MOS 4</t>
  </si>
  <si>
    <t>042007067</t>
  </si>
  <si>
    <t>43431</t>
  </si>
  <si>
    <t>2504</t>
  </si>
  <si>
    <t>1619</t>
  </si>
  <si>
    <t>1620</t>
  </si>
  <si>
    <t>1627</t>
  </si>
  <si>
    <t>1617</t>
  </si>
  <si>
    <t>34653</t>
  </si>
  <si>
    <t>34709</t>
  </si>
  <si>
    <t>34714</t>
  </si>
  <si>
    <t>2391</t>
  </si>
  <si>
    <t>2377</t>
  </si>
  <si>
    <t>2379</t>
  </si>
  <si>
    <t>39475</t>
  </si>
  <si>
    <t>21130</t>
  </si>
  <si>
    <t>39246</t>
  </si>
  <si>
    <t>141402</t>
  </si>
  <si>
    <t>39380</t>
  </si>
  <si>
    <t>2510</t>
  </si>
  <si>
    <t>12899</t>
  </si>
  <si>
    <t>042032098</t>
  </si>
  <si>
    <t>042032099</t>
  </si>
  <si>
    <t>1589</t>
  </si>
  <si>
    <t>7525</t>
  </si>
  <si>
    <t>568</t>
  </si>
  <si>
    <t>05.01.01</t>
  </si>
  <si>
    <t>05.01.02</t>
  </si>
  <si>
    <t>05.01.03</t>
  </si>
  <si>
    <t>05.01.04</t>
  </si>
  <si>
    <t>05.01.05</t>
  </si>
  <si>
    <t>05.01.06</t>
  </si>
  <si>
    <t>05.01.07</t>
  </si>
  <si>
    <t>05.01.08</t>
  </si>
  <si>
    <t>05.01.09</t>
  </si>
  <si>
    <t>05.01.10</t>
  </si>
  <si>
    <t>05.01.11</t>
  </si>
  <si>
    <t>05.01.12</t>
  </si>
  <si>
    <t>05.01.13</t>
  </si>
  <si>
    <t>05.01.14</t>
  </si>
  <si>
    <t>05.01.15</t>
  </si>
  <si>
    <t>05.01.16</t>
  </si>
  <si>
    <t>05.01.21</t>
  </si>
  <si>
    <t>05.01.22</t>
  </si>
  <si>
    <t>05.01.23</t>
  </si>
  <si>
    <t>05.01.24</t>
  </si>
  <si>
    <t>06.01.01</t>
  </si>
  <si>
    <t>06.01.02</t>
  </si>
  <si>
    <t>06.01.03</t>
  </si>
  <si>
    <t>06.01.04</t>
  </si>
  <si>
    <t>06.01.05</t>
  </si>
  <si>
    <t>06.01.06</t>
  </si>
  <si>
    <t>06.01.07</t>
  </si>
  <si>
    <t>06.01.08</t>
  </si>
  <si>
    <t>06.01.09</t>
  </si>
  <si>
    <t>06.01.10</t>
  </si>
  <si>
    <t>06.01.11</t>
  </si>
  <si>
    <t>06.01.12</t>
  </si>
  <si>
    <t>06.01.13</t>
  </si>
  <si>
    <t>06.01.14</t>
  </si>
  <si>
    <t>06.01.15</t>
  </si>
  <si>
    <t>06.01.16</t>
  </si>
  <si>
    <t>06.01.17</t>
  </si>
  <si>
    <t>06.01.18</t>
  </si>
  <si>
    <t>06.01.19</t>
  </si>
  <si>
    <t>06.01.20</t>
  </si>
  <si>
    <t>06.01.21</t>
  </si>
  <si>
    <t>06.01.22</t>
  </si>
  <si>
    <t>06.01.23</t>
  </si>
  <si>
    <t>06.01.24</t>
  </si>
  <si>
    <t>06.01.25</t>
  </si>
  <si>
    <t>06.01.26</t>
  </si>
  <si>
    <t>06.01.27</t>
  </si>
  <si>
    <t>06.01.28</t>
  </si>
  <si>
    <t>06.01.29</t>
  </si>
  <si>
    <t>06.01.30</t>
  </si>
  <si>
    <t>06.01.31</t>
  </si>
  <si>
    <t>06.01.32</t>
  </si>
  <si>
    <t>06.01.33</t>
  </si>
  <si>
    <t>06.01.34</t>
  </si>
  <si>
    <t>06.01.35</t>
  </si>
  <si>
    <t>06.01.36</t>
  </si>
  <si>
    <t>06.01.37</t>
  </si>
  <si>
    <t>06.01.38</t>
  </si>
  <si>
    <t>06.01.39</t>
  </si>
  <si>
    <t>06.01.40</t>
  </si>
  <si>
    <t>07.01.01</t>
  </si>
  <si>
    <t>07.01.02</t>
  </si>
  <si>
    <t>07.01.03</t>
  </si>
  <si>
    <t>07.01.04</t>
  </si>
  <si>
    <t>07.01.05</t>
  </si>
  <si>
    <t>07.01.06</t>
  </si>
  <si>
    <t>07.01.07</t>
  </si>
  <si>
    <t>07.01.08</t>
  </si>
  <si>
    <t>07.01.09</t>
  </si>
  <si>
    <t>07.01.10</t>
  </si>
  <si>
    <t>07.01.11</t>
  </si>
  <si>
    <t>07.01.12</t>
  </si>
  <si>
    <t>07.01.13</t>
  </si>
  <si>
    <t>07.01.14</t>
  </si>
  <si>
    <t>07.01.15</t>
  </si>
  <si>
    <t>07.01.16</t>
  </si>
  <si>
    <t>07.01.17</t>
  </si>
  <si>
    <t>07.01.18</t>
  </si>
  <si>
    <t>07.01.19</t>
  </si>
  <si>
    <t>07.01.20</t>
  </si>
  <si>
    <t>07.01.21</t>
  </si>
  <si>
    <t>07.01.22</t>
  </si>
  <si>
    <t>07.01.23</t>
  </si>
  <si>
    <t>07.01.24</t>
  </si>
  <si>
    <t>07.01.25</t>
  </si>
  <si>
    <t>07.01.26</t>
  </si>
  <si>
    <t>07.01.27</t>
  </si>
  <si>
    <t>07.01.28</t>
  </si>
  <si>
    <t>07.01.29</t>
  </si>
  <si>
    <t>07.01.30</t>
  </si>
  <si>
    <t>07.01.31</t>
  </si>
  <si>
    <t>07.01.32</t>
  </si>
  <si>
    <t>07.01.33</t>
  </si>
  <si>
    <t>07.01.34</t>
  </si>
  <si>
    <t>08.01.01</t>
  </si>
  <si>
    <t>08.01.02</t>
  </si>
  <si>
    <t>08.01.03</t>
  </si>
  <si>
    <t>08.01.04</t>
  </si>
  <si>
    <t>08.01.05</t>
  </si>
  <si>
    <t>08.01.06</t>
  </si>
  <si>
    <t>08.01.07</t>
  </si>
  <si>
    <t>08.01.08</t>
  </si>
  <si>
    <t>08.01.09</t>
  </si>
  <si>
    <t>08.01.10</t>
  </si>
  <si>
    <t>09.01.01</t>
  </si>
  <si>
    <t>09.01.02</t>
  </si>
  <si>
    <t>09.01.03</t>
  </si>
  <si>
    <t>09.01.04</t>
  </si>
  <si>
    <t>09.01.05</t>
  </si>
  <si>
    <t>09.01.06</t>
  </si>
  <si>
    <t>10.01.01</t>
  </si>
  <si>
    <t>10.01.02</t>
  </si>
  <si>
    <t>10.01.03</t>
  </si>
  <si>
    <t>10.01.04</t>
  </si>
  <si>
    <t>10.01.05</t>
  </si>
  <si>
    <t>10.01.06</t>
  </si>
  <si>
    <t>10.01.07</t>
  </si>
  <si>
    <t>10.01.08</t>
  </si>
  <si>
    <t>10.01.09</t>
  </si>
  <si>
    <t>10.01.10</t>
  </si>
  <si>
    <t>10.01.11</t>
  </si>
  <si>
    <t>10.01.12</t>
  </si>
  <si>
    <t>10.01.13</t>
  </si>
  <si>
    <t>10.01.14</t>
  </si>
  <si>
    <t>10.01.15</t>
  </si>
  <si>
    <t>10.01.16</t>
  </si>
  <si>
    <t>10.01.17</t>
  </si>
  <si>
    <t>10.01.18</t>
  </si>
  <si>
    <t>10.01.19</t>
  </si>
  <si>
    <t>10.01.20</t>
  </si>
  <si>
    <t>10.01.21</t>
  </si>
  <si>
    <t>10.01.22</t>
  </si>
  <si>
    <t>10.01.23</t>
  </si>
  <si>
    <t>10.01.24</t>
  </si>
  <si>
    <t>10.01.25</t>
  </si>
  <si>
    <t>10.01.26</t>
  </si>
  <si>
    <t>10.01.27</t>
  </si>
  <si>
    <t>10.01.28</t>
  </si>
  <si>
    <t>10.01.29</t>
  </si>
  <si>
    <t>10.01.30</t>
  </si>
  <si>
    <t>10.01.31</t>
  </si>
  <si>
    <t>10.01.32</t>
  </si>
  <si>
    <t>10.01.33</t>
  </si>
  <si>
    <t>10.01.34</t>
  </si>
  <si>
    <t>10.01.35</t>
  </si>
  <si>
    <t>10.01.36</t>
  </si>
  <si>
    <t>10.01.37</t>
  </si>
  <si>
    <t>10.01.38</t>
  </si>
  <si>
    <t>10.01.39</t>
  </si>
  <si>
    <t>10.01.40</t>
  </si>
  <si>
    <t>10.01.41</t>
  </si>
  <si>
    <t>10.01.42</t>
  </si>
  <si>
    <t>10.01.43</t>
  </si>
  <si>
    <t>10.01.44</t>
  </si>
  <si>
    <t>10.01.45</t>
  </si>
  <si>
    <t>10.01.46</t>
  </si>
  <si>
    <t>10.01.47</t>
  </si>
  <si>
    <t>10.01.48</t>
  </si>
  <si>
    <t>10.01.49</t>
  </si>
  <si>
    <t>DIÁRIO OU NOTURNO?</t>
  </si>
  <si>
    <t xml:space="preserve">A REMUNERAÇÃO DOS SERVIÇOS NOTURNOS SEGUIRÃO AS REGRAS ESTABELECIDAS PELA CLT EM SEU ART.73° - " Salvo nos casos de revezamento semanal ou quinzenal, o trabalho noturno terá remuneração superior a do diúrno, sua remuneração terá acréscimo de 20% (vinte por cento) pelo menos sobre a hora diúrna."
Parágrafo segundo; "Considera-se noturno, para os efeitos desse artigo, o trabalho executado entre as 22 horas de um dia e as 5 horas do dia segunte."   </t>
  </si>
  <si>
    <t>DIÁRIO</t>
  </si>
  <si>
    <t>REFERÊNCIA</t>
  </si>
  <si>
    <t>DESCRIÇÃO SERVIÇO/MATERIAL UNITÁRIO</t>
  </si>
  <si>
    <t>PREÇO</t>
  </si>
  <si>
    <t>190623</t>
  </si>
  <si>
    <t>MANUTENÇÃO ELÉTRICA EM QUADRO DE COMANDO PARA MOTOR COM POTÊNCIA ATÉ 15 CV</t>
  </si>
  <si>
    <t>A Execução dos serviços, conforme normas, procedimentos e especificações técnicas.
A manutenção em circuitos de comando e potência tem o objetivo de evitar que a máquina deixe de funcionar ou que apresente algum defeito. É importante destacar que alguma falha nesse setor pode ocasionar curtos-circuitos e prejudicar ou até mesmo danificar componentes que estejam ligados a ele.
Mobilização e transporte de equipe, materiais e equipamentos, sinalização local se necessário, desmontagem e montagem dos equipamentos; acompanhamento para verificar e garantir o pleno funcionamento e restabelecimento do sistema; preenchimento da ficha do equipamento com data, empresa, nome do funcionário e identificação do serviço executado e limpeza do local.</t>
  </si>
  <si>
    <t>Por hora de serviço executado</t>
  </si>
  <si>
    <t>00043484</t>
  </si>
  <si>
    <t>EPI - FAMILIA ELETRICISTA - HORISTA (ENCARGOS COMPLEMENTARES - COLETADO CAIXA)</t>
  </si>
  <si>
    <t>00043460</t>
  </si>
  <si>
    <t>FERRAMENTAS - FAMILIA ELETRICISTA - HORISTA (ENCARGOS COMPLEMENTARES - COLETADO CAIXA)</t>
  </si>
  <si>
    <t>21127</t>
  </si>
  <si>
    <t>FITA ISOLANTE ADESIVA ANTICHAMA, USO ATE 750 V, EM ROLO DE 19 MM X 5 M</t>
  </si>
  <si>
    <t>404</t>
  </si>
  <si>
    <t>FITA ISOLANTE DE BORRACHA AUTOFUSAO, USO ATE 69 KV (ALTA TENSAO)</t>
  </si>
  <si>
    <t>190622</t>
  </si>
  <si>
    <t xml:space="preserve">DESLOCAMENTO DE UNIDADE DE MANUTENÇÃO ELETROMECÂNICA </t>
  </si>
  <si>
    <t>KM</t>
  </si>
  <si>
    <t>190624</t>
  </si>
  <si>
    <t>MANUTENÇÃO ELÉTRICA EM QUADRO DE COMANDO PARA MOTOR COM POTÊNCIA DE 15,5 A 50 CV</t>
  </si>
  <si>
    <t>190625</t>
  </si>
  <si>
    <t>MANUTENÇÃO ELÉTRICA EM QUADRO DE COMANDO PARA MOTOR COM POTÊNCIA DE 50,5 A 100 CV</t>
  </si>
  <si>
    <t>190626</t>
  </si>
  <si>
    <t>MANUTENÇÃO ELÉTRICA EM QUADRO DE COMANDO PARA MOTOR COM POTÊNCIA DE 100,5 A 200 CV</t>
  </si>
  <si>
    <t>190627</t>
  </si>
  <si>
    <t>MANUTENÇÃO ELÉTRICA EM QUADRO DE COMANDO PARA MOTOR COM POTÊNCIA DE 200,5 A 500 CV</t>
  </si>
  <si>
    <t>Refletor isolado com fixação em parede / laje</t>
  </si>
  <si>
    <t>Fornecimento de mão de obra, insumos, equipamentos e ferramentas para
execução do serviço de montagem de estrutura de iluminação, conforme padrão construtivo constante em projeto, inclusive escavação, fixação e ancoragem do poste. Inclui base de concreto para o poste com luminária decorativa. Não inclui ramal alimentador, instalação de
eletrodutos aparentes e passagem de cabos. Fornecimento de mão de obra, insumos, equipamentos e ferramentas para execução do serviço de instalação de refletor. Não inclui ramal alimentador, instalação de
eletrodutos aparentes e passagem de cabos.</t>
  </si>
  <si>
    <t xml:space="preserve"> Por unidade, ud, de poste ou refletor instalado. </t>
  </si>
  <si>
    <t>Ponto elétrico - até 10 pontos</t>
  </si>
  <si>
    <t>040012005</t>
  </si>
  <si>
    <t>Fornecimento de mão de obra, insumos, equipamentos e ferramentas para execução do serviço de montagem de estrutura de iluminação, conforme padrão construtivo constante em projeto, inclusive escavação, fixação e ancoragem do poste. Inclui base de concreto para o poste com luminária decorativa. Não inclui ramal alimentador, instalação de
eletrodutos aparentes e passagem de cabos. Fornecimento de mão de obra, insumos, equipamentos e ferramentas para execução do serviço de instalação de refletor. Não inclui ramal alimentador, instalação de
eletrodutos aparentes e passagem de cabos.</t>
  </si>
  <si>
    <t>040013003</t>
  </si>
  <si>
    <t>REARMAR DISJUNTOR E/OU RELÊ E/OU SUBSTITUIR FUSÍVEIS</t>
  </si>
  <si>
    <t>interpretação do motivo da falha; verificar se o equipamento controlado pelo disjuntor, CLP, inversor ou controlador apresenta alguma falha; executar o rearme ou reset; verificar se a falha foi extinta; simular a operação para verificar se a falha foi extinta; acompanhar o funcionamento para avaliar se permanece alguma pendência. No caso de CLP, iniversor e controlador, anotar o cófigo da falha.</t>
  </si>
  <si>
    <t>Por unidade de equipamento rearmado ou resetado.</t>
  </si>
  <si>
    <t>km</t>
  </si>
  <si>
    <t>046003001</t>
  </si>
  <si>
    <t>Instrumento</t>
  </si>
  <si>
    <t>Realização de programação e parametrização do IHM, reestabelecendo o funcionamento normal.</t>
  </si>
  <si>
    <t>Por unidade de equipamento programado.</t>
  </si>
  <si>
    <t>046003005</t>
  </si>
  <si>
    <t>Válvula de Controle</t>
  </si>
  <si>
    <t>040006010</t>
  </si>
  <si>
    <t>Quadro de sobrepor com 1 módulo (instalação)</t>
  </si>
  <si>
    <t>Fornecimento de mão de obra, insumos e ferramentas para a instalação e fixação do quadro na parede, poste, pilar etc. Incluso recortes na alvenaria, quando necessário.</t>
  </si>
  <si>
    <t xml:space="preserve"> Por unidade, ud, de quadro instalado</t>
  </si>
  <si>
    <t xml:space="preserve"> </t>
  </si>
  <si>
    <t>040017002</t>
  </si>
  <si>
    <t>Desativação e retirada de quadro elétrico por módulo</t>
  </si>
  <si>
    <t>040006001</t>
  </si>
  <si>
    <t>Quadro autossustentável com 1 módulo (instalação)</t>
  </si>
  <si>
    <t>040017015</t>
  </si>
  <si>
    <t>Alterações em quadros de comando em campo</t>
  </si>
  <si>
    <t>A Execução dos serviços, conforme normas, procedimentos e especificações técnicas, de: Substituição de elementos do quadro elétrico tais como: disjuntor, disjuntor motor, fusível, porta fusível, contator, termostato, ventilador, desumidificador, temporizador, fonte AC-DC, relé de falta de fase, relé de sobrecarga, dispositivo de proteção contra surtos, de botoeira, chave, indicador luminoso, display, canaleta, trilho, borne, prensa cabo, fecho, eletroduto rígido, eletroduto corrugado, sealtube, curva, condulete, luva, abraçadeira, tomada, interruptor, leito, canaleta.
Envolvendo: Mobilização e transporte de equipe, materiais e equipamentos, sinalização local se necessário, desmontagem e montagem dos equipamentos; acompanhamento para verificar e garantir o pleno funcionamento e restabelecimento do sistema; preenchimento da ficha do equipamento com data, empresa, nome do funcionário e identificação do serviço executado e limpeza do local.</t>
  </si>
  <si>
    <t>Por componente efetivamente substituído</t>
  </si>
  <si>
    <t>040011003</t>
  </si>
  <si>
    <t>Barramento para PDA</t>
  </si>
  <si>
    <t>Desinstalação elétrica e mecânica de Isoladores, hastes de aterramento, cabos de interligação e de descida, soldas e conexões, captores, baldes de inspeção e instalação de outro em condições de uso, deixando o sistema pronto para funcionamento.</t>
  </si>
  <si>
    <t>Por serviço efetivamente executado</t>
  </si>
  <si>
    <t>un</t>
  </si>
  <si>
    <t>040014011</t>
  </si>
  <si>
    <t>Sensor de pressão em tubulação</t>
  </si>
  <si>
    <t>A Execução dos serviços, conforme normas, procedimentos e especificações técnicas, de: Desconexão elétrica, remoção e colocação de nova chave, conexão elétrica e ajuste do nível. Envolvendo: Mobilização e transporte de equipe, materiais e equipamentos, sinalização local se necessário, desmontagem e montagem dos equipamentos; acompanhamento para verificar e garantir o pleno funcionamento e restabelecimento do sistema; preenchimento da ficha do equipamento com data, empresa, nome do funcionário e identificação do serviço executado e limpeza do local.</t>
  </si>
  <si>
    <t>190628</t>
  </si>
  <si>
    <t>MANUTENÇÃO ELÉTRICA EM QUADRO DE COMANDO COM ''SOFT STARTER''</t>
  </si>
  <si>
    <t>Realizar a desinstalação elétrica e mecânica de um inversor a ser encaminhada para manutenção e instalação de um novo em substituição ou o mesmo após manutenção.</t>
  </si>
  <si>
    <t>Por unidade de inversor substituido</t>
  </si>
  <si>
    <t>Eletricista Industrial</t>
  </si>
  <si>
    <t>040018020</t>
  </si>
  <si>
    <t>Parametrização de equipamento elétrico / softstart / conversor de</t>
  </si>
  <si>
    <t>Realizar a programação e parametrização, reestabelecendo o funcionamento do equipamento controlado.</t>
  </si>
  <si>
    <t>Por unidade de inversor programado</t>
  </si>
  <si>
    <t>190605</t>
  </si>
  <si>
    <t>MANUTENÇÃO MECÂNICA EM COMANDO HIDRAÚLICO DE VÁLVULAS</t>
  </si>
  <si>
    <t>Confirmar com a operação qual posição a válvula deverá ficar após a retirada do atuador; desligar energia elétrica; desconectar os cabos elétricos e proteger as pontas para evitar a entrada umidade; desparafusar; desconectar o atuador elétrico da válvula; transportar o redutor do local em que está instalado para o almoxarifado.Transportar o atuador elétrico do almoxarifado para o local de destino; verificar a posição da válvula; compatibilizar a posição do atuado com a posição da válvula; conectar o atuador elétrico na válvula; parafusar; conectar os cabos elétricos; energizar o atuador elétrico.</t>
  </si>
  <si>
    <t>Por unidade de atuador eletrico substituido</t>
  </si>
  <si>
    <t>realizar a programação do atuador elétrico; conferir os parâmetros; efetuar teste de abertura e fechamento.
Substituição de placas eletronicas, peças, motor, cabos, conectores e periféricos.
Substituição de anéis o-ring, vedação, prensa cabo.</t>
  </si>
  <si>
    <t>Por unidade de atuador eletrico reparado</t>
  </si>
  <si>
    <t>150807</t>
  </si>
  <si>
    <t>INSTALAÇÃO DE BOMBA DOSADORA</t>
  </si>
  <si>
    <t>Retirada da bomba de dosagem de produto químico: considerar desligar a energia da bomba (tirar o plug da tomada); fechamento dos registros; desconectar as mangueiras; desparafuzar a bomba da mesa; levar a bomba até o almoxarifado do laboratórios.
instalação bomba de dosagem de produto químico: pegar a bomba do almoxarifado do laboratório; levar até a sala de dosagem de produtos químicos; fixar a bomba na mesa; conectar as mangueiras; abertura dos registros e verificar se há vazamento (corrigir o vazamento se necessário); ligar a bomba; testar.</t>
  </si>
  <si>
    <t>Por unidade de bomba instalada ou retirada</t>
  </si>
  <si>
    <t>190603</t>
  </si>
  <si>
    <t>MANUTENÇÃO MECÂNICA EM AGITADORES, BOMBAS DOSADORAS DE PRODUTOS QUÍMICOS, DOSADORES DE LEITE DE CAL</t>
  </si>
  <si>
    <t>Manutenção mangueira bombas de dosagem produto químico: Troca de mangueira e Troca de Conexões.
Limpeza bomba dosagem produto químico: considerar desligar a energia da bomba (tirar o plug da tomada); fechamento dos registros; desconectar as mangueiras; abertura da bomba; limpeza; fechamento da bomba; conectar as mangueiras; abertura dos registros e verificar se há vazamento (corrigir o vazamento se necessário); ligar a bomba, testar.</t>
  </si>
  <si>
    <t>Por unidade de bomba reparada</t>
  </si>
  <si>
    <t>096051012</t>
  </si>
  <si>
    <t>SANEPAR - SME-SMAG-JUN/23</t>
  </si>
  <si>
    <t>Desmontagem da Centrífuga - Para Acesso à Manutenção Eletromecânica</t>
  </si>
  <si>
    <t>Desligar/desenergizar o circuito; levantar/içar a bomba; desobstruir o propulsor da bomba (considerando a retirada de placa de fundo para a limpeza se necessário); reinstalar a bomba dentro do poço; energizar o circuito, verificando o sentido de rotação da bomba; acompanhar o funcionamento para avaliar se permanece alguma pendência.</t>
  </si>
  <si>
    <t>Por unidade de Bomba retirada e instalada</t>
  </si>
  <si>
    <t>096051013</t>
  </si>
  <si>
    <t>Montagem da Centrífuga - Após Manutenção Eletromecânica</t>
  </si>
  <si>
    <t>Ajudante de Eletricista</t>
  </si>
  <si>
    <t>SANEPAR - MOS 5 JUNHO 23</t>
  </si>
  <si>
    <t>Remoção de CMB Submersa até 10cv</t>
  </si>
  <si>
    <t>desligar/desenergizar o circuito; Desconectar o cabo do quadro de comando; Recolhimento dos cabos; Içamento/Retirada da bomba dentro do poço da elevatória; transporte da bomba até o almoxarifado; executar a limpeza preliminar da bomba: jato de água + desobstrução do rotor; emissão de relatório contendo a descrição simplificada do motivo da pane da bomba, incluindo as informações dos dados de placa e patrimonio; emissão de guia liberando o equipamento para ser transportado pela empresa de manutenção da bomba</t>
  </si>
  <si>
    <t>Por unidade de bomba retirada para manutenção</t>
  </si>
  <si>
    <t>Instalação de CMB Submersa até 10cv</t>
  </si>
  <si>
    <t>transporte da bomba do almoxarifado até a elevatória; Confirmar que o circuito elétrico de conexão da bomba esteja desligado; Içamento/Instalação da bomba dentro do poço da elevatória; Passagem do cabos até o quadro de comando ou quadro intermediário de conexão; Conectar o cabo do quadro de comando ou no quadro intermediário de conexão; ligar/energizar o circuito; Testes operacionais da bomba; Verifiar o sentido de rotação, vazão de bombeamento, níveis de consumo de corrente, níveis de tensão.</t>
  </si>
  <si>
    <t>Por unidade de bomba instalada</t>
  </si>
  <si>
    <t>Remoção de CMB Submersa de 10,01 a 40cv</t>
  </si>
  <si>
    <t>03.01.</t>
  </si>
  <si>
    <t>Instalação de CMB Submersa de 10,01 a 40cv</t>
  </si>
  <si>
    <t>Remoção de CMB Submersa de 40,01 a 70cv</t>
  </si>
  <si>
    <t>Instalação de CMB Submersa de 40,01 a 70cv</t>
  </si>
  <si>
    <t>Remoção de CMB Submersa de 75 a 100cv</t>
  </si>
  <si>
    <t>Instalação de CMB Submersa de 75 a 100cv</t>
  </si>
  <si>
    <t>Remoção de CMB Submersa de 100,01 a 195cv</t>
  </si>
  <si>
    <t>Instalação de CMB Submersa de 100,01 a 195cv</t>
  </si>
  <si>
    <t>Desligar as bombas; Fechar registro de entrada e saída; abertura do filtro Y, Limpeza, fechamento do filtro Y, abertura dos registros de entrada e saída; ligar a bomba; caso ocorrer vazamentos, estancá-los.
Desligar as bombas; Fechar registro de entrada e saída; Substituição de mangueira, união/conector para mangueiras, válvula de esfera, niple galvanizado, joelho galvanizado, curva galvanizada; abertura dos registros de entrada e saída; ligar a bomba; caso ocorrer vazamentos, estancá-los.
Desligar as bombas; Fechar registro de entrada e saída; Substituição de pressostato, manômetro, transdutor de pressão, abertura dos registros de entrada e saída; ligar a bomba; caso ocorrer vazamentos, estancá-los.</t>
  </si>
  <si>
    <t>190453</t>
  </si>
  <si>
    <t>LIMPEZA DE GRADEAMENTO DE ESTAÇÃO ELEVATÓRIA PEQUENA COM GRADE TIPO CESTO/GIRICA DE IÇAMENTO</t>
  </si>
  <si>
    <t>Desligamento da bomba e do triturador de lodo, abertura lateral para abertura do triturador, Limpeza interna do triturador, eliminado as incrustações e sujeiras, deixando-os em condições para posterior remontagem.</t>
  </si>
  <si>
    <t>Por unidade de equipamento reparado</t>
  </si>
  <si>
    <t>Desacoplamento do motor e bomba, retirada das tampa traseiras e dianteiras do motor e retirada do eixo, para fins de detecção de defeitos tais como entupimentos, desgastes de componentes internos, etc. Limpeza interna da bomba, eliminado as incrustações e sujeiras, deixando-os em condições para posterior remontagem. Remontar as peças do motor e da bomba após detecção de defeitos e/ou substituição de peças, deixando a motobomba em condições de instalação e uso necessárias à execução do serviço serão fornecidas pela CONTRATADA</t>
  </si>
  <si>
    <t>LIMPEZA DE LEITOS DE SECAGEM DE LODO OU TANQUE DE DESÁGUE DE LODO DE ETA190333</t>
  </si>
  <si>
    <t>107,62</t>
  </si>
  <si>
    <t>6110</t>
  </si>
  <si>
    <t xml:space="preserve">SERRALHEIRO (HORISTA) </t>
  </si>
  <si>
    <t>Unir e cortar peças de ligas metálicas usando processos de soldagem e corte tais como eletrodo revestido, tig, mig, mag, oxigás, arco submerso, brasagem, plasma. Preparar equipamentos, acessórios, consumíveis de soldagem e corte e peças a serem soldadas. Confeccionam, reparam e instalam peças e elementos diversos em chapas de metal comoaço, ferro galvanizado, cobre, estanho, latão, alumínio e zinco; fabricam ou reparam cal deiras, tanques, reservatórios e outros recipientes de chapas de aço; recortam, modelam etrabalham barras perfiladas de materiais ferrosos e não-ferrosos para fabricar esquadrias,portas, grades, vitrais e peças similares.</t>
  </si>
  <si>
    <t>Por unidade de serviço executado</t>
  </si>
  <si>
    <t>6160</t>
  </si>
  <si>
    <t>SOLDADOR (HORISTA)</t>
  </si>
  <si>
    <t>44499</t>
  </si>
  <si>
    <t>AJUDANTE DE ESTRUTURAS METALICAS (HORISTA)</t>
  </si>
  <si>
    <t>4058</t>
  </si>
  <si>
    <t>MECANICO DE EQUIPAMENTOS PESADOS (HORISTA)</t>
  </si>
  <si>
    <t>2437</t>
  </si>
  <si>
    <t>MONTADOR DE MAQUINAS (HORISTA)</t>
  </si>
  <si>
    <t>43484</t>
  </si>
  <si>
    <t xml:space="preserve">EPI - FAMILIA ELETRICISTA - HORISTA (ENCARGOS COMPLEMENTARES - COLETADO CAIXA) </t>
  </si>
  <si>
    <t>43460</t>
  </si>
  <si>
    <t xml:space="preserve">FERRAMENTAS - FAMILIA ELETRICISTA - HORISTA (ENCARGOS COMPLEMENTARES - COLETADO CAIXA) </t>
  </si>
  <si>
    <t>Deslocamento dentro do município para avaliação de qualquer tipo de equipamento ou serviço relacionado ao sistema de saneamento de competência da EMASA, emissão de parecer acerca da solicitação com a emissão de relatório digital do sistema de eletrônico de processos da EMASA. O profissional deverá dispor de todos os equipamentos e ferramentas necessárias para completa avaliação. Todos os insumos e equipamentos necessários para realização do serviço são de fornecimento obrigatório da contratada.</t>
  </si>
  <si>
    <t>Nesse processo são feitas medições das grandezas elétricas e da carga de energia dos circuitos bem como a checagem de temperatura e regulagem das chaves para evitar curto-circuito.
A manutenção de painéis elétricos é primordial para que a segurança seja garantida juntamente com o funcionamento ideal dos painéis. Por isso, a manutenção é recomendada de forma que previna falhas, por conta das cargas de eletricidade volumosas que ao entrar em contato com certos componentes desses painéis, pode gerar a movimentação de parafusos e outras peças que resultam em choques.
A manutenção de painéis elétricos é composta por algumas etapas sendo elas o Reaperto e inspeção de conexões, Limpeza e organização, Medições de temperatura e Medições de grandezas elétricas.</t>
  </si>
  <si>
    <t>Por unidade de quadro elétrico devidamente reparado.</t>
  </si>
  <si>
    <t>Por unidade de quadro elétrico devidamente vistoriado.</t>
  </si>
  <si>
    <t>Consiste na  inspeção  visual  e auditiva  no painel  de acionamento (estado de cabos  e conexões), inspeção  visual e
auditiva da motobomba, limpeza interna do painel, limpeza da sala/cubículo, abertura e limpeza do filtro Y, registro de horas de funcionamento, medição e registro das pressões da sucção e do recalque, medição e registro de tensão de alimentação e corrente do motor, medição e registro de temperatura de conexões do painel, medição e registro de temperatura de conexões na caixa de ligações do motor, medição e registro de temperatura do mancal (caso exista), verificação do estado dos fusíveis e chave seccionadora, verificação do estado e funcionamento dos contatores, relés e timer, verificação do funcionamento do desumidificador e ventiladores do painel, verificação funcionamento do comando, verificação funcionamento do pressostato (simular falta d’agua), verificação funcionamento do PID (simular rede cheia), verificação do funcionamento da ventosa, verificação  funcionamento  dos  sinaleiros  do  painel,  verificação  funcionamento  da  iluminação,  abertura  e  inspeção visual
interna do inversor de frequência (estado de capacitores e placas eletrônicas), verificação do funcionamento dos ventiladores do inversor de freqüência.</t>
  </si>
  <si>
    <t>Por unidade de Booster devidamente vistoriado.</t>
  </si>
  <si>
    <t xml:space="preserve">DESENHISTA PROJETISTA (HORISTA) </t>
  </si>
  <si>
    <t>A contratação de serviços de engenharia de projetos no âmbito da manutenção industrial e saneamento apresenta uma justificativa sólida ao proporcionar uma otimização eficiente de recursos e um aumento significativo na confiabilidade operacional. Engenheiros especializados em projetos têm a expertise necessária para analisar e aprimorar os processos de manutenção existentes, desenvolvendo planos preditivos e preventivos que visam reduzir custos operacionais e minimizar paradas não planejadas. Essa abordagem não apenas garante uma alocação mais eficiente de recursos, mas também contribui para uma maior eficiência global, resultando em benefícios tangíveis para a empresa a curto e longo prazo.</t>
  </si>
  <si>
    <t>Por hora de projeto executado</t>
  </si>
  <si>
    <t>ENGENHEIRO CIVIL DE OBRA JUNIOR (HORISTA)</t>
  </si>
  <si>
    <t>FERRAMENTAS - FAMILIA TOPOGRAFO - HORISTA (ENCARGOS COMPLEMENTARES - COLETADO CAIXA)</t>
  </si>
  <si>
    <t>FERRAMENTAS - FAMILIA ENG - HORISTA (ENCARGOS COMPLEMENTARES - COLETADO CAIXA)</t>
  </si>
  <si>
    <t>Manutenção em Válvula Gaveta, Borboleta ou Retenção: Desligar bomba correspondente ao barrilete; Desmontagem da válvula; limpeza e inspeção; montagem da válvula; Religar bomba; Verificar se há vazamentos, caso existam, estancá-los.</t>
  </si>
  <si>
    <t>Por unidade de válvula reparada</t>
  </si>
  <si>
    <t>Serviço de abertura e fechamento de valvula, com objetivo de testar operacionalmente a valvula.</t>
  </si>
  <si>
    <t>Por unidade de válvula operada</t>
  </si>
  <si>
    <t>190601</t>
  </si>
  <si>
    <t>Manutenção corretiva em válvula de pé, válvula de retenção, registro, válvula borboleta, válvula gaveta, comporta manual</t>
  </si>
  <si>
    <t>Manutenção em Válvula Gaveta, Borboleta ou Retenção: Desligar bomba correspondente ao barrilete; Desmontagem da válvula; Na valvula Gaveta, substituição se necessário de: haste, volante, engraxadeira, parafuso, gaxetas, buchas, vedações, castelo, junta, pino, disco; Na válvula Borboleta, substituição se necessário de: Anel, tampa, porta junta, eixo, sede, bucha, gaxeta, pino, parafusos; Na válvula Retenção, substituição se necessário de: Anel (tipo Wafer) ou Contracorpo (Tipo flangeada), obturador, mola helicoidal de compressão, junta tórica; Montagem da válvula; Religar bomba; Verificar se há vazamentos, caso existam, estancá-los.
Retirada de Válvula Gaveta, Borboleta ou Retenção: Desligar bomba correspondente ao barrilete; abertura ou fechamento de válvulas (se necessário); Retirada de parafusos, porcas e arruelas; levantar/içar a válvula; transporte da valvula danificada para o almoxarifado.
Instalação de Válvula Gaveta, Borboleta ou Retenção: transporte da valvula do almoxarifado para o local de instalação; preparação e fixação de junta de vedação; descarga da valvula no local de instalação; instalação de parafusos, porcas e arruelas; abertura ou fechamento de válvulas gaveta; ligar bomba correspondente ao barrilete; correção de vazamentos.</t>
  </si>
  <si>
    <t>Por unidade de valvula reparada ou substituida</t>
  </si>
  <si>
    <t>Verificação das conexões dos cabos de entrada de energia, verificação da condição operacional do disjuntor e DPSs da entrada de energia, verificação do sistema de aterramento, manutenção no sistema de aterramento, identificação da necessidade de melhoria no padrão de entrada, contato com a Celesc caso haja a necessidade de solicitar serviços de correção da rede, disponibilizar disjuntor e DPS para a substituição quando necessário, acompanhamento dos serviços da Celesc nas unidades operacionais da Emasa.</t>
  </si>
  <si>
    <t>Por unidade de inspeção/manutenção realizada.</t>
  </si>
  <si>
    <t>Esse processo é executado em prensas ou dobradeiras, utilizando ferramentas apropriadas. As principais atribuições incluem a interpretação de desenhos técnicos para determinar as dimensões e ângulos de dobra, a configuração e ajuste da máquina conforme as especificações, e a execução precisa do processo para obter peças conformes às tolerâncias dimensionais estabelecidas.</t>
  </si>
  <si>
    <t>Por hora de serviço realizado.</t>
  </si>
  <si>
    <t>os serviços de usinagem incluem a produção de peças e componentes precisos através da remoção de material de uma peça bruta. Isso é realizado por meio de processos como fresamento, torneamento, furação e retificação, utilizando máquinas e ferramentas especial</t>
  </si>
  <si>
    <t>Serviços com torno mecânico, envolvendo atividades básicas ou complexas de tornearia em diversos materiais (bronze, aço, ferro fundido, nylon, plásticos, etc.), com profissional qualificado, tais como: cilindrar (torneamento externo), torneamento cônico, faceamento, 
torneamento interno, chanfrar, abaular, carretilhar, com domínio nas seleções de velocidade de corte e avanço, verificação do acabamento superficial requerido dentro das tolerâncias geométricas e dimensionais, seleção de pastilhas, ferramentas e porta-ferramentas, uso do carro superior, principal e transversal, com precisão mínima de centesimais de milímetros. Fornecimento das ferramentas, insumos (fluidos de corte, óleos, pastilhas) e consumíveis inerentes ao trabalho, bem como mão de obra, EPI´s.</t>
  </si>
  <si>
    <t>Serviços com fresadora universal ferramenteira, envolvendo desbaste e acabamento de peças, em diversos materiais (bronze, aço, ferro fundido, nylon, plásticos, etc.), com desenvolvimento de atividades básicas ou complexas de fresagem, com profissional qualificado, tais como: 
facear, abrir rasgos, chavetar, fresar engrenagens ou fusos, superfícies de equipamentos com domínio nas seleções de velocidade de corte e avanço, verificação do acabamento superficial requerido, dentro das tolerâncias geométricas e dimensionais, seleção de pastilhas e ferramentas, com precisão mínima de centesimais de milímetros. Fornecimento das ferramentas, insumos e consumíveis inerentes ao trabalho, bem como mão de obra, EPI´s.</t>
  </si>
  <si>
    <t>Serviços com plaina limadora ferramenteira ou fresadora de bancada, envolvendo desbaste e acabamento de peças, em diversos materiais (bronze, aço, ferro fundido, nylon, plásticos, etc.), com desenvolvimento de atividades básicas ou complexas de plaina, com profissional qualificado, tais como: facear, abrir rasgos, chavetar, plainar superfícies de equipamentos com domínio nas seleções de velocidade de corte e avanço, verificação do acabamento superficial requerido dentro das tolerâncias geométricas e dimensionais, seleção e afiação de ferramentas, com precisão mínima de decimais de milímetros. Fornecimento das ferramentas, insumos e 
consumíveis inerentes ao trabalho, bem como mão de obra e EPI´S.</t>
  </si>
  <si>
    <t>Serviços com retífica, envolvendo acabamento de peças, em diversos materiais (aço, aço inox e outros metais), com desenvolvimento de atividades básicas ou complexas de retificação, com profissional qualificado, tais como: retificar superfícies de equipamentos ou peças com domínio 
nas seleções de velocidade de corte e avanço, verificação do acabamento superficial requerido dentro das tolerâncias geométricas e dimensionais, observação da rugosidade (Ra 0,01 – 50um), seleção de rebolos, com precisão mínima de centesimais de milímetros. Fornecimento das ferramentas, insumos e consumíveis inerentes ao trabalho, bem como mão de obra e EPI´s.</t>
  </si>
  <si>
    <t>2706</t>
  </si>
  <si>
    <t xml:space="preserve">ENGENHEIRO CIVIL DE OBRA JUNIOR (HORISTA) </t>
  </si>
  <si>
    <t>OPERADOR DE JATO ABRASIVO OU JATISTA (HORISTA)</t>
  </si>
  <si>
    <t>Serviço de tratamento de superfície de peças, perfis ou estruturas metálicas por jateamento abrasivo úmido ou seco. Padrão de jateamento mínimo requerido após o processo grau sa-2  ½, conforme norma swedish standard sis 05-5900 pictorial surface preparation standards for painting surfaces, apresentando superfície jateada livre de carepas de laminação, ferrugem e 
materiais estranhos, cujos vestígios apareçam somente como manchas tênues ou estrias. Após jateamento as superfícies do material deverão ser limpas com aspirador, ar comprimido 
limpo e seco ou escova limpa.</t>
  </si>
  <si>
    <t>AJUDANTE DE OPERACAO EM GERAL (HORISTA)</t>
  </si>
  <si>
    <t>GRANALHA DE ACO, ESFERICA (SHOT), PARA JATEAMENTO, PENEIRA 0,40 A 1,00 MM (SAE S-170 A S-280)</t>
  </si>
  <si>
    <t>ELETROTECNICO (HORISTA)</t>
  </si>
  <si>
    <t xml:space="preserve">Limpeza, desinfecção, jateamento do equipamento, execução de testes preliminares (resistência ôhmica, resistência de isolamento e estanqueidade), desmontagem, peritagem, elaboração de laudo técnico, substituição de peças danificadas por peças novas conforme laudo aprovado, montagem do equipamento e ajustes necessários, pintura e execução de testes finais dos equipamentos incluindo estanqueidade, teste de performance, testes elétricos (isolação, equilíbrio de fases, corrente). </t>
  </si>
  <si>
    <t>4785</t>
  </si>
  <si>
    <t>PINTOR PARA TINTA EPOXI (HORISTA)</t>
  </si>
  <si>
    <t>251</t>
  </si>
  <si>
    <t>AUXILIAR DE MECANICO (HORISTA)</t>
  </si>
  <si>
    <t>154</t>
  </si>
  <si>
    <t>TINTA / REVESTIMENTO A BASE DE RESINA EPOXI COM ALCATRAO, BICOMPONENTE</t>
  </si>
  <si>
    <t>Conforme laudo aprovado, no processo de recuperação do eixo, deverão ser obedecidas no mínimo as seguintes etapas: Verificação do Dimensional de eixo, do diâmetro de assento de rolamentos, do diâmetro 
de assento do acoplamento e rotores; Batimento entre rolamentos e entre pontas; Verificação de trincas, metalização, propensão térmica para recuperação dimensional e balanceamento eletrônico em dois planos de simetria</t>
  </si>
  <si>
    <t>Executar o balanceamento dinâmico em dois planos de simetria do conjunto girante.</t>
  </si>
  <si>
    <t>O rejuvenescimento é um procedimento que garante um aumento de sobrevida útil do motor elétrico, melhorando ou mantendo o seu nível de isolação. Este serviço pode ser usado de forma preventiva pela contratante, e solicitado seguindo seu histórico de manutenção e grau de exposição de seus equipamentos, ou em casos em que for detectado que o motor não está queimado, porém está com o bobinado contaminado por graxa, poeira ou outro material que prejudique o bom funcionamento do equipamento. Nesses casos a manutenção deverá contemplar o rejuvenescimento do estator.</t>
  </si>
  <si>
    <t>05.01.17</t>
  </si>
  <si>
    <t>Quando for detectado que o motor está queimado ou com danos que comprometam sua confiabilidade operacional, a manutenção deverá contemplar o rebobinamento do estator, que consiste em substituir e envernizar uma nova bobina, além de trocar os rolamentos do motor, deixando o mesmo com aspecto e rendimento próximo ao de um equipamento novo. Estão englobados neste serviço a retirada e instalação de proteção no estator/motor caso 
necessário.</t>
  </si>
  <si>
    <t>orç 01</t>
  </si>
  <si>
    <t>fio de cobre 2/0 AWG isolado</t>
  </si>
  <si>
    <t>05.01.18</t>
  </si>
  <si>
    <t>05.01.19</t>
  </si>
  <si>
    <t>05.01.20</t>
  </si>
  <si>
    <t>10998</t>
  </si>
  <si>
    <t>ELETRODO REVESTIDO AWS - E-6010, DIAMETRO IGUAL A 4,00 MM</t>
  </si>
  <si>
    <t>247</t>
  </si>
  <si>
    <t>AJUDANTE DE ELETRICISTA (HORISTA)</t>
  </si>
  <si>
    <t>fio de cobre 2/0 AWG</t>
  </si>
  <si>
    <t>papel poliester isolante</t>
  </si>
  <si>
    <t>verniz isolante</t>
  </si>
  <si>
    <t>diluente</t>
  </si>
  <si>
    <t>barbante encerado 2mm</t>
  </si>
  <si>
    <t>Desacoplamento do motor e bomba, retirada de buchas, anéis e do(s) rotor(es) da bomba quando necessário, retirada das tampa traseiras e dianteiras do motor e retirada do eixo, para fins de detecção de defeitos tais como entupimentos, desgastes de componentes internos, etc e/ou para substituição de peças danificadas.</t>
  </si>
  <si>
    <t>Remontar as peças do motor e da bomba após detecção de defeitos e/ou substituição de peças, deixando a motobomba em condições de instalação e uso.
 Reinstalação elétrica e mecânica de motobomba e recolocação da mesma em funcionamento após manutenção em oficina, incluindo seu Fixação do motor e bomba, em base e tubulação, e acoplamento entre eles.
Através de relógio comparador deverá ser garantido o perfeito alinhamento, tanto radial como axialmente, já que constitui pré-requisito para o correto funcionamento da motobomba e start up.</t>
  </si>
  <si>
    <t>Sacar o rolamento/anel/bucha/acoplamento/vedação/eixo danificado do eixo do motor ou da bomba, previamente desmontados, e posterior colocação de novo em substituição.</t>
  </si>
  <si>
    <t>Coleta/retirada do óleo lubrificante usado de bomba/mancal e preenchimento até nível correto com óleo novo adequado à aplicação e/ou engraxamento de rolamentos ou mancais, com graxa também adequada à aplicação.</t>
  </si>
  <si>
    <t>Sacar o rolamento/anel/bucha/acoplamento/vedação danificado do eixo do motor ou da bomba, previamente desmontados, e posterior colocação de novo em substituição.</t>
  </si>
  <si>
    <t>Sacar o eixo/rotor danificado do motor ou da bomba, previamente desmontados, e posterior colocação de novo em substituição.</t>
  </si>
  <si>
    <t>ENGENHEIRO</t>
  </si>
  <si>
    <t>verificar o motivo do aumento do gotejamento das gaxetas, avaliar as condições mecânicas das gaxetas, efetuar o devido reaperto, identificar se o problema foi sanado.</t>
  </si>
  <si>
    <t>34761</t>
  </si>
  <si>
    <t>MONTADOR DE ELETROELETRONICOS (HORISTA)</t>
  </si>
  <si>
    <t>As coletas e entregas deverão ser realizadas pela CONTRATADA na unidade CONTRATANTE. O transporte do equipamento será de responsabilidade da CONTRATADA. Todo o equipamento recebido na oficina da CONTRATADA para reparo deverá ser cadastrado 
no sistema de gestão e identificado por numeração específica. Ao receber os equipamentos no local da manutenção, a contratada deverá efetuar sua limpeza completa, interna e externa, garantindo padrões de segurança e saúde ocupacional, inspeção geral no equipamento, a fim de identificar a provável causa da falha e a elaboração do laudo técnico e orçamentos. Realização de testes em bancada de laboratório dos circuitos retificador, intermediário, Inversor, componentes eletrônicos, vida útil dos ventiladores, Registro de imagem de todos os componentes com dano, erificação de peças danificadas e/ou faltantes, Elaboração de uma lista de placas eletrônicas, peças e componentes a serem substituídas.</t>
  </si>
  <si>
    <t>Limpeza das placas de controle. Substituição das placas de controle. Testes da placa de controle.</t>
  </si>
  <si>
    <t>Análise dos Retificadores diodo/SCR, Teste de queda de tensão do retificador diodo/SCR, Teste de isolação do retificador diodo/SCR, Teste de resistência do Gate, Teste com osciloscópio, Substituição do componente.</t>
  </si>
  <si>
    <t>Análise do circuito intermediário, Teste de capacitancia, teste de corrente de fuga, barramentos, limpeza de componentes.</t>
  </si>
  <si>
    <t>Análise dos IGBTs, Teste de queda de tensão dos IGBT, Teste de queda de tensão com Gate dos IGBT, Teste de isolação do IGBT, Teste de resistência do Gate, Teste com osciloscópio, substituição do componente.</t>
  </si>
  <si>
    <t>Análise da placa de potência, Teste de partida, Teste dos ventiladores pela placa de potência, Teste de sinais de comando, Material e ação para limpeza da placa.</t>
  </si>
  <si>
    <t>Análise dos ventiladores, Teste de operação fonte externa, Teste de operação no drive.</t>
  </si>
  <si>
    <t>Análise da placa de gatilho, análise eletrônica, material e aççao para limpeza da placa.</t>
  </si>
  <si>
    <t>Análise da placa de Pré-carga, Análise eletrônica, Teste de queda de tensão do retificador diodo, Teste de isolação do retificador diodo/SCR, Material e ação para limpeza da Placa.</t>
  </si>
  <si>
    <t>Inserção da placa eletrônica submersa totalmente pelo período necessário para limpeza, Limpeza auxiliar com pincel eletrostático, Secagem com auxílio de soprador térmico, Cura em estufa.</t>
  </si>
  <si>
    <t>Parametrização geral do inversor conforme aplicação do cliente (auxílio in loco ou remoto), Download do backup, Upload do backup</t>
  </si>
  <si>
    <t>Limpeza das partes oxidadas através da aplicação de jato de areia e/ou lixamento apropriado, Aplicação de primer para pré-pintura, Pintura com tinta apropriada para conservação ideal.</t>
  </si>
  <si>
    <t>Elaborar backup da programação, Medição da qualidade da entrada de energia, Com o conversor de frequência, antes de desenergiza-lo, elaborar testes de disparos dos retificadores e IGBT`s e realizar sua análise através de osciloscópio, Realizar testes nas entradas e saídas digitais / relé do conversor de frequência, juntamente com os testes das entradas e saídas analógicas, Avaliação do circuito Retificador, Desmontagem de todo o banco de capacitores para medição da corrente de fuga individual de cada capacitor do banco intermediário, Desmontagem e limpeza das placas eletrônicas, Testes dinâmicos nos bancos de capacitores: Testar a capacitância, teste da corrente de fuga e medição da ESR, com fonte especial 500VDC e controle de corrente., Retirada e limpeza e inspeção dos ventiladores internos, Limpeza na estrutura e carcaça. Se necessário jatear e pintar</t>
  </si>
  <si>
    <t xml:space="preserve">Realiza-se o backup do equipamento antes de qualquer atividade, energizando apenas a placa de controle com o opcional </t>
  </si>
  <si>
    <t>Fonte variável DC Testcom ou similar, para carga gradual de tensão e corrente, caso ocorra alguma falha no drive a fonte desarma, não ocasionando maiores danos. Aplica-se a tensão DC equivalente a tensão de alimentação AC do drive e uma  corrente baixa, para energização com segurança. Após energização correta e não apresentação de falha, energiza-se o drive pela rede 
normalmente.</t>
  </si>
  <si>
    <t>Energização da placa de controle e opcional através do Opcional, Backup dos parâmetros no software original, Acompanhamento da temperatura do componente em operação, Teste de comunicação com software especifico de cada comunicação, Partida do drive a partir do software opcional de comunicação, Comunicação com hardware externo através do opcional.</t>
  </si>
  <si>
    <t>Inspeção visual do componente, afim de verificar algum possível dano físico, Acompanhamento da temperatura do componente em operação, Reaperto das conexões elétricas, Substituição em caso de danos físicos nos componentes.</t>
  </si>
  <si>
    <t>Inspeção visual do componente, afim de verificar algum possível dano físico, Desmontagem completa do drive, Análise de superaquecimento nos barramentos, Acompanhamento da temperatura do componente em operação, Recuperação do barramento em caso de calcificação e/ou corrosão.</t>
  </si>
  <si>
    <t>COMPOSIÇÃO DE CUSTOS UNITÁRIOS</t>
  </si>
  <si>
    <t>DESCRIÇÃO DO SERVIÇO</t>
  </si>
  <si>
    <t>UNIDADE</t>
  </si>
  <si>
    <t>ORIGEM</t>
  </si>
  <si>
    <t>MATERIAIS</t>
  </si>
  <si>
    <t>CONSUMO</t>
  </si>
  <si>
    <t> CUSTO UNITÁRIO </t>
  </si>
  <si>
    <t>CUSTO TOTAL</t>
  </si>
  <si>
    <t>EPI - FAMILIA PEDREIRO - MENSALISTA (ENCARGOS COMPLEMENTARES - COLETADO CAIXA)</t>
  </si>
  <si>
    <t>UND</t>
  </si>
  <si>
    <t>FERRAMENTAS - FAMILIA PEDREIRO - MENSALISTA (ENCARGOS COMPLEMENTARES - COLETADO CAIXA)</t>
  </si>
  <si>
    <t>TOTAL MATERIAIS</t>
  </si>
  <si>
    <t>BDI DE MATERIAIS ( % )</t>
  </si>
  <si>
    <t>CUSTO TOTAL DE MATERIAIS COM BDI</t>
  </si>
  <si>
    <t>TOTAL DE EQUIPAMENTOS</t>
  </si>
  <si>
    <t>SERVIÇOS</t>
  </si>
  <si>
    <t>TOTAL SERVIÇOS</t>
  </si>
  <si>
    <t>MÃO-DE-OBRA</t>
  </si>
  <si>
    <t>PEDREIRO (MENSALISTA)</t>
  </si>
  <si>
    <t>TOTAL MÃO-DE-OBRA</t>
  </si>
  <si>
    <t>CUSTO TOTAL SERVIÇOS, EQUIPAMENTOS E MÃO DE OBRA SEM BDI</t>
  </si>
  <si>
    <t>BDI DE SERVIÇOS, EQUIPAMENTOS E MÃO DE OBRA ( % )</t>
  </si>
  <si>
    <t>CUSTO TOTAL SERVIÇOS, EQUIPAMENTOS E MÃO DE OBRA COM BDI</t>
  </si>
  <si>
    <t>CUSTO TOTAL DE SERVIÇOS DE CONSERVAÇÃO E MANUTENÇÃO EM ERAB</t>
  </si>
  <si>
    <t>CUSTO TOTAL DE SERVIÇOS DE CONSERVAÇÃO E MANUTENÇÃO EM ERAB COM BDI</t>
  </si>
  <si>
    <t>AUXILIAR DE LABORATORISTA DE SOLOS E DE CONCRETO (MENSALISTA)</t>
  </si>
  <si>
    <t>5.816,46</t>
  </si>
  <si>
    <t>AUXILIAR DE PEDREIRO (MENSALISTA)</t>
  </si>
  <si>
    <t>CUSTO TOTAL DE SERVIÇOS DE CONSERVAÇÃO E MANUTENÇÃO EM ETA, ERAB, BOOSTER's E RESERVATÓRIOS</t>
  </si>
  <si>
    <t>CUSTO TOTAL DE SERVIÇOS DE CONSERVAÇÃO E MANUTENÇÃO EM ETA, ERAB, BOOSTER's E RESERVATÓRIOS COM BDI</t>
  </si>
  <si>
    <t>CUSTO TOTAL DE SERVIÇOS DE CONSERVAÇÃO E MANUTENÇÃO EM ETE</t>
  </si>
  <si>
    <t>CUSTO TOTAL DE SERVIÇOS DE CONSERVAÇÃO E MANUTENÇÃO EM ETE COM BDI</t>
  </si>
  <si>
    <t>VEICULO COMERCIAL LEVE - CAPACIDADE DE CARGA ATE 700 KG COM MOTOR A GASOLINA TIPO UTILITÁRIO</t>
  </si>
  <si>
    <t>CUSTO TOTAL DE SERVIÇOS DE CONSERVAÇÃO E MANUTENÇÃO EM ELEVATÓRIAS</t>
  </si>
  <si>
    <t>CUSTO TOTAL DE SERVIÇOS DE CONSERVAÇÃO E MANUTENÇÃO EM ELEVATÓRIAS COM BDI</t>
  </si>
  <si>
    <t>CAMINHAO  HIDROVÁCUO 6000L TOCO, 162CV - 7,5T (VU=6ANOS) (INCLUI TANQUE CHP DE ACO PARA TRANSPORTE DE MATERIAL E MOTOBOMBA CENTRIFUGA A GASOLINA 3,5CV) - CUSTO HORARIO PRODUTIVO DIURNO</t>
  </si>
  <si>
    <t>AUXILIAR DE ENCANADOR</t>
  </si>
  <si>
    <t xml:space="preserve">ENCANADOR OU BOMBEIRO HIDRAULICO </t>
  </si>
  <si>
    <t>CUSTO TOTAL DE EXECUÇÃO DE LIMPEZA COMPLETA DE DESARENADOR</t>
  </si>
  <si>
    <t>CUSTO TOTAL DE EXECUÇÃODEDE LIMPEZA COMPLETA DE DESARENADOR COM BDI</t>
  </si>
  <si>
    <t>CARGA, TRANSPORTE E DESCARTE DO RESÍDUO CLASSE 1 (NBR 13221)</t>
  </si>
  <si>
    <t>M³</t>
  </si>
  <si>
    <t>CUSTO TOTAL DE EXECUÇÃO DE LIMPEZA COMPLETA DE DECANTADOR</t>
  </si>
  <si>
    <t>CUSTO TOTAL DE EXECUÇÃODEDE LIMPEZA COMPLETA DE DECANTADOR COM BDI</t>
  </si>
  <si>
    <t>COMPOSIÇÃO MANUT.</t>
  </si>
  <si>
    <t>COMPOSIÇÃO ELETROMEC.</t>
  </si>
  <si>
    <t>COMPOSIÇÃO CONSERV.</t>
  </si>
  <si>
    <t>SISTEMAS OFICIAIS, SITES, MERCADO</t>
  </si>
  <si>
    <t>MANUTENÇÃO ELETROMECÂNICA E ESGOTO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</si>
</sst>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R$&quot;\ * #,##0.00_-;\-&quot;R$&quot;\ * #,##0.00_-;_-&quot;R$&quot;\ * &quot;-&quot;??_-;_-@_-"/>
    <numFmt numFmtId="43" formatCode="_-* #,##0.00_-;\-* #,##0.00_-;_-* &quot;-&quot;??_-;_-@_-"/>
    <numFmt numFmtId="164" formatCode="_-&quot;R$&quot;\ * #,##0.00_-;\-&quot;R$&quot;\ * #,##0.00_-;_-&quot;R$&quot;\ * &quot;-&quot;??_-;_-@"/>
    <numFmt numFmtId="165" formatCode="mmmm\,\ yyyy;@"/>
    <numFmt numFmtId="166" formatCode="_-* #,##0.0000_-;\-* #,##0.0000_-;_-* &quot;-&quot;??_-;_-@_-"/>
    <numFmt numFmtId="167" formatCode="_(* #,##0.00_);_(* \(#,##0.00\);_(* &quot;-&quot;??_);_(@_)"/>
  </numFmts>
  <fonts count="38" x14ac:knownFonts="1">
    <font>
      <sz val="11"/>
      <color theme="1"/>
      <name val="Calibri"/>
      <family val="2"/>
      <scheme val="minor"/>
    </font>
    <font>
      <sz val="11"/>
      <color theme="1"/>
      <name val="Calibri"/>
      <family val="2"/>
      <scheme val="minor"/>
    </font>
    <font>
      <sz val="10"/>
      <name val="MS Sans Serif"/>
      <family val="2"/>
    </font>
    <font>
      <sz val="10"/>
      <color theme="1"/>
      <name val="Calibri"/>
      <family val="2"/>
      <scheme val="minor"/>
    </font>
    <font>
      <b/>
      <sz val="10"/>
      <color theme="1"/>
      <name val="Calibri"/>
      <family val="2"/>
      <scheme val="minor"/>
    </font>
    <font>
      <sz val="10"/>
      <name val="Calibri"/>
      <family val="2"/>
    </font>
    <font>
      <sz val="10"/>
      <color rgb="FF000000"/>
      <name val="Calibri"/>
      <family val="2"/>
    </font>
    <font>
      <sz val="8"/>
      <name val="Calibri"/>
      <family val="2"/>
      <scheme val="minor"/>
    </font>
    <font>
      <b/>
      <sz val="11"/>
      <color theme="1"/>
      <name val="Calibri"/>
      <family val="2"/>
      <scheme val="minor"/>
    </font>
    <font>
      <b/>
      <sz val="12"/>
      <color theme="1"/>
      <name val="Calibri"/>
      <family val="2"/>
      <scheme val="minor"/>
    </font>
    <font>
      <sz val="11"/>
      <color rgb="FF000000"/>
      <name val="Calibri"/>
      <family val="2"/>
    </font>
    <font>
      <sz val="11"/>
      <name val="Calibri"/>
      <family val="2"/>
    </font>
    <font>
      <sz val="11"/>
      <color theme="1"/>
      <name val="Calibri"/>
      <family val="2"/>
    </font>
    <font>
      <b/>
      <sz val="14"/>
      <color theme="1"/>
      <name val="Calibri"/>
      <family val="2"/>
    </font>
    <font>
      <b/>
      <sz val="12"/>
      <color theme="1"/>
      <name val="Calibri"/>
      <family val="2"/>
    </font>
    <font>
      <b/>
      <sz val="12"/>
      <color theme="1"/>
      <name val="Calibri"/>
      <family val="2"/>
    </font>
    <font>
      <b/>
      <sz val="10"/>
      <color theme="1"/>
      <name val="Calibri"/>
      <family val="2"/>
    </font>
    <font>
      <b/>
      <sz val="8"/>
      <color theme="1"/>
      <name val="Calibri"/>
      <family val="2"/>
    </font>
    <font>
      <b/>
      <sz val="7"/>
      <color theme="1"/>
      <name val="Calibri"/>
      <family val="2"/>
    </font>
    <font>
      <b/>
      <sz val="9"/>
      <color theme="1"/>
      <name val="Calibri"/>
      <family val="2"/>
    </font>
    <font>
      <b/>
      <sz val="10"/>
      <color theme="1"/>
      <name val="Calibri"/>
      <family val="2"/>
    </font>
    <font>
      <b/>
      <sz val="8"/>
      <color theme="1"/>
      <name val="Calibri"/>
      <family val="2"/>
    </font>
    <font>
      <sz val="11"/>
      <color theme="1"/>
      <name val="Calibri"/>
      <family val="2"/>
    </font>
    <font>
      <sz val="9"/>
      <color theme="1"/>
      <name val="Calibri"/>
      <family val="2"/>
    </font>
    <font>
      <sz val="10"/>
      <color theme="1"/>
      <name val="Calibri"/>
      <family val="2"/>
    </font>
    <font>
      <sz val="10"/>
      <color theme="1"/>
      <name val="Calibri"/>
      <family val="2"/>
    </font>
    <font>
      <sz val="8"/>
      <color theme="1"/>
      <name val="Calibri"/>
      <family val="2"/>
    </font>
    <font>
      <sz val="8"/>
      <color rgb="FF111111"/>
      <name val="Roboto"/>
    </font>
    <font>
      <b/>
      <sz val="10"/>
      <name val="Calibri"/>
      <family val="2"/>
      <scheme val="minor"/>
    </font>
    <font>
      <sz val="10"/>
      <name val="Calibri"/>
      <family val="2"/>
      <scheme val="minor"/>
    </font>
    <font>
      <sz val="10"/>
      <name val="Arial"/>
      <family val="2"/>
    </font>
    <font>
      <sz val="8"/>
      <name val="Arial"/>
      <family val="2"/>
    </font>
    <font>
      <b/>
      <sz val="12"/>
      <name val="Arial"/>
      <family val="2"/>
    </font>
    <font>
      <b/>
      <sz val="12"/>
      <color rgb="FF000000"/>
      <name val="Calibri"/>
      <family val="2"/>
      <scheme val="minor"/>
    </font>
    <font>
      <b/>
      <sz val="8"/>
      <name val="Arial"/>
      <family val="2"/>
    </font>
    <font>
      <b/>
      <sz val="11"/>
      <name val="Arial"/>
      <family val="2"/>
    </font>
    <font>
      <b/>
      <sz val="10"/>
      <name val="Arial"/>
      <family val="2"/>
    </font>
    <font>
      <b/>
      <sz val="10"/>
      <color rgb="FF000000"/>
      <name val="Calibri"/>
      <family val="2"/>
      <scheme val="minor"/>
    </font>
  </fonts>
  <fills count="2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FF"/>
        <bgColor rgb="FF000000"/>
      </patternFill>
    </fill>
    <fill>
      <patternFill patternType="solid">
        <fgColor theme="6" tint="0.79998168889431442"/>
        <bgColor rgb="FF000000"/>
      </patternFill>
    </fill>
    <fill>
      <patternFill patternType="solid">
        <fgColor theme="6" tint="0.39997558519241921"/>
        <bgColor indexed="64"/>
      </patternFill>
    </fill>
    <fill>
      <patternFill patternType="solid">
        <fgColor theme="6" tint="0.39997558519241921"/>
        <bgColor rgb="FF000000"/>
      </patternFill>
    </fill>
    <fill>
      <patternFill patternType="solid">
        <fgColor rgb="FF00B050"/>
        <bgColor indexed="64"/>
      </patternFill>
    </fill>
    <fill>
      <patternFill patternType="solid">
        <fgColor rgb="FFFFFF00"/>
        <bgColor indexed="64"/>
      </patternFill>
    </fill>
    <fill>
      <patternFill patternType="solid">
        <fgColor rgb="FFFFFF00"/>
        <bgColor rgb="FF000000"/>
      </patternFill>
    </fill>
    <fill>
      <patternFill patternType="solid">
        <fgColor rgb="FF66FFFF"/>
        <bgColor rgb="FF66FFFF"/>
      </patternFill>
    </fill>
    <fill>
      <patternFill patternType="solid">
        <fgColor rgb="FFF2F2F2"/>
        <bgColor rgb="FFF2F2F2"/>
      </patternFill>
    </fill>
    <fill>
      <patternFill patternType="solid">
        <fgColor theme="0" tint="-4.9989318521683403E-2"/>
        <bgColor rgb="FF66FFFF"/>
      </patternFill>
    </fill>
    <fill>
      <patternFill patternType="solid">
        <fgColor rgb="FFFDE9D9"/>
        <bgColor rgb="FFFDE9D9"/>
      </patternFill>
    </fill>
    <fill>
      <patternFill patternType="solid">
        <fgColor theme="4" tint="0.79998168889431442"/>
        <bgColor rgb="FF66FFFF"/>
      </patternFill>
    </fill>
    <fill>
      <patternFill patternType="solid">
        <fgColor rgb="FFFF0000"/>
        <bgColor indexed="64"/>
      </patternFill>
    </fill>
    <fill>
      <patternFill patternType="solid">
        <fgColor theme="5" tint="0.59999389629810485"/>
        <bgColor indexed="64"/>
      </patternFill>
    </fill>
    <fill>
      <patternFill patternType="solid">
        <fgColor rgb="FF00B0F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bottom style="medium">
        <color indexed="64"/>
      </bottom>
      <diagonal/>
    </border>
    <border>
      <left style="thin">
        <color auto="1"/>
      </left>
      <right/>
      <top style="thin">
        <color auto="1"/>
      </top>
      <bottom style="medium">
        <color indexed="64"/>
      </bottom>
      <diagonal/>
    </border>
    <border>
      <left/>
      <right style="thin">
        <color auto="1"/>
      </right>
      <top style="thin">
        <color indexed="64"/>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medium">
        <color indexed="64"/>
      </left>
      <right style="thin">
        <color auto="1"/>
      </right>
      <top/>
      <bottom/>
      <diagonal/>
    </border>
    <border>
      <left style="thin">
        <color indexed="64"/>
      </left>
      <right style="thin">
        <color indexed="64"/>
      </right>
      <top/>
      <bottom/>
      <diagonal/>
    </border>
    <border>
      <left style="thin">
        <color auto="1"/>
      </left>
      <right style="medium">
        <color indexed="64"/>
      </right>
      <top/>
      <bottom/>
      <diagonal/>
    </border>
    <border>
      <left style="thin">
        <color auto="1"/>
      </left>
      <right style="medium">
        <color indexed="64"/>
      </right>
      <top style="thin">
        <color auto="1"/>
      </top>
      <bottom/>
      <diagonal/>
    </border>
    <border>
      <left style="thin">
        <color auto="1"/>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auto="1"/>
      </bottom>
      <diagonal/>
    </border>
    <border>
      <left style="medium">
        <color indexed="64"/>
      </left>
      <right/>
      <top style="medium">
        <color indexed="64"/>
      </top>
      <bottom/>
      <diagonal/>
    </border>
    <border>
      <left style="medium">
        <color indexed="64"/>
      </left>
      <right/>
      <top/>
      <bottom style="thin">
        <color indexed="64"/>
      </bottom>
      <diagonal/>
    </border>
    <border>
      <left/>
      <right/>
      <top style="thin">
        <color auto="1"/>
      </top>
      <bottom style="medium">
        <color indexed="64"/>
      </bottom>
      <diagonal/>
    </border>
    <border>
      <left/>
      <right/>
      <top style="medium">
        <color indexed="64"/>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right style="medium">
        <color indexed="64"/>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top/>
      <bottom style="medium">
        <color auto="1"/>
      </bottom>
      <diagonal/>
    </border>
    <border>
      <left style="thin">
        <color indexed="64"/>
      </left>
      <right style="thin">
        <color indexed="64"/>
      </right>
      <top/>
      <bottom style="thin">
        <color indexed="64"/>
      </bottom>
      <diagonal/>
    </border>
  </borders>
  <cellStyleXfs count="14">
    <xf numFmtId="0" fontId="0" fillId="0" borderId="0"/>
    <xf numFmtId="44" fontId="1" fillId="0" borderId="0" applyFont="0" applyFill="0" applyBorder="0" applyAlignment="0" applyProtection="0"/>
    <xf numFmtId="0" fontId="2" fillId="0" borderId="0"/>
    <xf numFmtId="0" fontId="2"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30" fillId="0" borderId="0"/>
    <xf numFmtId="43" fontId="1" fillId="0" borderId="0" applyFont="0" applyFill="0" applyBorder="0" applyAlignment="0" applyProtection="0"/>
    <xf numFmtId="0" fontId="1" fillId="0" borderId="0"/>
    <xf numFmtId="0" fontId="1" fillId="0" borderId="0"/>
    <xf numFmtId="167" fontId="30" fillId="0" borderId="0" applyFill="0" applyBorder="0" applyAlignment="0" applyProtection="0"/>
    <xf numFmtId="43" fontId="1" fillId="0" borderId="0" applyFont="0" applyFill="0" applyBorder="0" applyAlignment="0" applyProtection="0"/>
  </cellStyleXfs>
  <cellXfs count="455">
    <xf numFmtId="0" fontId="0" fillId="0" borderId="0" xfId="0"/>
    <xf numFmtId="0" fontId="3" fillId="2" borderId="0" xfId="0" applyFont="1" applyFill="1"/>
    <xf numFmtId="0" fontId="3" fillId="2" borderId="0" xfId="0" applyFont="1" applyFill="1" applyAlignment="1">
      <alignment horizontal="center"/>
    </xf>
    <xf numFmtId="44" fontId="3" fillId="2" borderId="0" xfId="1" applyFont="1" applyFill="1"/>
    <xf numFmtId="0" fontId="5" fillId="5" borderId="0" xfId="2" applyFont="1" applyFill="1" applyAlignment="1">
      <alignment horizontal="left" vertical="center" wrapText="1"/>
    </xf>
    <xf numFmtId="0" fontId="5" fillId="5" borderId="0" xfId="3" applyFont="1" applyFill="1" applyAlignment="1">
      <alignment horizontal="center" vertical="center"/>
    </xf>
    <xf numFmtId="0" fontId="3" fillId="4" borderId="0" xfId="0" applyFont="1" applyFill="1"/>
    <xf numFmtId="0" fontId="5" fillId="6" borderId="0" xfId="2" applyFont="1" applyFill="1" applyAlignment="1">
      <alignment horizontal="left" vertical="center" wrapText="1"/>
    </xf>
    <xf numFmtId="0" fontId="5" fillId="6" borderId="0" xfId="3" applyFont="1" applyFill="1" applyAlignment="1">
      <alignment horizontal="center" vertical="center"/>
    </xf>
    <xf numFmtId="0" fontId="3" fillId="7" borderId="0" xfId="0" applyFont="1" applyFill="1"/>
    <xf numFmtId="0" fontId="3" fillId="7" borderId="0" xfId="0" applyFont="1" applyFill="1" applyAlignment="1">
      <alignment horizontal="center"/>
    </xf>
    <xf numFmtId="44" fontId="3" fillId="7" borderId="0" xfId="1" applyFont="1" applyFill="1"/>
    <xf numFmtId="0" fontId="6" fillId="8" borderId="0" xfId="0" applyFont="1" applyFill="1" applyAlignment="1">
      <alignment vertical="center"/>
    </xf>
    <xf numFmtId="44" fontId="3" fillId="7" borderId="0" xfId="1" applyFont="1" applyFill="1" applyBorder="1"/>
    <xf numFmtId="44" fontId="5" fillId="5" borderId="0" xfId="1" applyFont="1" applyFill="1" applyBorder="1" applyAlignment="1">
      <alignment horizontal="center" vertical="center"/>
    </xf>
    <xf numFmtId="44" fontId="5" fillId="6" borderId="0" xfId="1" applyFont="1" applyFill="1" applyBorder="1" applyAlignment="1">
      <alignment horizontal="center" vertical="center"/>
    </xf>
    <xf numFmtId="44" fontId="6" fillId="8" borderId="0" xfId="1" applyFont="1" applyFill="1" applyBorder="1" applyAlignment="1">
      <alignment vertical="center"/>
    </xf>
    <xf numFmtId="0" fontId="3" fillId="4" borderId="0" xfId="0" applyFont="1" applyFill="1" applyAlignment="1">
      <alignment horizontal="center"/>
    </xf>
    <xf numFmtId="44" fontId="4" fillId="9" borderId="0" xfId="1" applyFont="1" applyFill="1"/>
    <xf numFmtId="0" fontId="4" fillId="9" borderId="0" xfId="0" applyFont="1" applyFill="1" applyAlignment="1">
      <alignment horizontal="center"/>
    </xf>
    <xf numFmtId="0" fontId="4" fillId="9" borderId="0" xfId="0" applyFont="1" applyFill="1"/>
    <xf numFmtId="0" fontId="4" fillId="3" borderId="0" xfId="0" applyFont="1" applyFill="1" applyAlignment="1">
      <alignment horizontal="center"/>
    </xf>
    <xf numFmtId="4" fontId="3" fillId="2" borderId="0" xfId="0" applyNumberFormat="1" applyFont="1" applyFill="1"/>
    <xf numFmtId="44" fontId="3" fillId="2" borderId="0" xfId="0" applyNumberFormat="1" applyFont="1" applyFill="1"/>
    <xf numFmtId="4" fontId="3" fillId="4" borderId="0" xfId="0" applyNumberFormat="1" applyFont="1" applyFill="1"/>
    <xf numFmtId="44" fontId="3" fillId="4" borderId="0" xfId="0" applyNumberFormat="1" applyFont="1" applyFill="1"/>
    <xf numFmtId="4" fontId="3" fillId="7" borderId="0" xfId="0" applyNumberFormat="1" applyFont="1" applyFill="1"/>
    <xf numFmtId="44" fontId="3" fillId="7" borderId="0" xfId="0" applyNumberFormat="1" applyFont="1" applyFill="1"/>
    <xf numFmtId="0" fontId="4" fillId="2" borderId="0" xfId="0" applyFont="1" applyFill="1" applyAlignment="1">
      <alignment horizontal="center"/>
    </xf>
    <xf numFmtId="0" fontId="4" fillId="2" borderId="0" xfId="0" applyFont="1" applyFill="1"/>
    <xf numFmtId="0" fontId="9" fillId="2" borderId="1" xfId="0" applyFont="1" applyFill="1" applyBorder="1" applyAlignment="1">
      <alignment vertical="center"/>
    </xf>
    <xf numFmtId="0" fontId="10" fillId="8" borderId="2" xfId="0" applyFont="1" applyFill="1" applyBorder="1" applyAlignment="1">
      <alignment vertical="center" wrapText="1"/>
    </xf>
    <xf numFmtId="0" fontId="11" fillId="5" borderId="2" xfId="2" applyFont="1" applyFill="1" applyBorder="1" applyAlignment="1">
      <alignment horizontal="left" vertical="center" wrapText="1"/>
    </xf>
    <xf numFmtId="0" fontId="11" fillId="5" borderId="2" xfId="3" applyFont="1" applyFill="1" applyBorder="1" applyAlignment="1">
      <alignment horizontal="center" vertical="center"/>
    </xf>
    <xf numFmtId="44" fontId="11" fillId="5" borderId="2" xfId="1" applyFont="1" applyFill="1" applyBorder="1" applyAlignment="1">
      <alignment horizontal="center" vertical="center"/>
    </xf>
    <xf numFmtId="0" fontId="10" fillId="8" borderId="2" xfId="0" applyFont="1" applyFill="1" applyBorder="1" applyAlignment="1">
      <alignment vertical="center"/>
    </xf>
    <xf numFmtId="44" fontId="10" fillId="8" borderId="2" xfId="1" applyFont="1" applyFill="1" applyBorder="1" applyAlignment="1">
      <alignment vertical="center"/>
    </xf>
    <xf numFmtId="0" fontId="11" fillId="6" borderId="2" xfId="2" applyFont="1" applyFill="1" applyBorder="1" applyAlignment="1">
      <alignment horizontal="left" vertical="center" wrapText="1"/>
    </xf>
    <xf numFmtId="0" fontId="11" fillId="6" borderId="2" xfId="3" applyFont="1" applyFill="1" applyBorder="1" applyAlignment="1">
      <alignment horizontal="center" vertical="center"/>
    </xf>
    <xf numFmtId="44" fontId="11" fillId="6" borderId="2" xfId="1" applyFont="1" applyFill="1" applyBorder="1" applyAlignment="1">
      <alignment horizontal="center" vertical="center"/>
    </xf>
    <xf numFmtId="0" fontId="3" fillId="2" borderId="0" xfId="0" applyFont="1" applyFill="1" applyAlignment="1">
      <alignment vertical="center"/>
    </xf>
    <xf numFmtId="10" fontId="9" fillId="2" borderId="1" xfId="6" applyNumberFormat="1" applyFont="1" applyFill="1" applyBorder="1" applyAlignment="1">
      <alignment vertical="center"/>
    </xf>
    <xf numFmtId="0" fontId="4" fillId="2" borderId="0" xfId="0" applyFont="1" applyFill="1" applyAlignment="1">
      <alignment horizontal="center" vertical="center"/>
    </xf>
    <xf numFmtId="0" fontId="8" fillId="3" borderId="1" xfId="0" applyFont="1" applyFill="1" applyBorder="1" applyAlignment="1">
      <alignment horizontal="center" vertical="center"/>
    </xf>
    <xf numFmtId="0" fontId="4" fillId="3" borderId="0" xfId="0" applyFont="1" applyFill="1" applyAlignment="1">
      <alignment horizontal="center" vertical="center"/>
    </xf>
    <xf numFmtId="0" fontId="4" fillId="2" borderId="0" xfId="0" applyFont="1" applyFill="1" applyAlignment="1">
      <alignment vertical="center"/>
    </xf>
    <xf numFmtId="0" fontId="8" fillId="9" borderId="3" xfId="0" applyFont="1" applyFill="1" applyBorder="1" applyAlignment="1">
      <alignment horizontal="center" vertical="center"/>
    </xf>
    <xf numFmtId="0" fontId="8" fillId="9" borderId="3" xfId="0" applyFont="1" applyFill="1" applyBorder="1" applyAlignment="1">
      <alignment vertical="center"/>
    </xf>
    <xf numFmtId="44" fontId="8" fillId="9" borderId="3" xfId="1" applyFont="1" applyFill="1" applyBorder="1" applyAlignment="1">
      <alignment vertical="center"/>
    </xf>
    <xf numFmtId="0" fontId="4" fillId="9" borderId="0" xfId="0" applyFont="1" applyFill="1" applyAlignment="1">
      <alignment vertical="center"/>
    </xf>
    <xf numFmtId="0" fontId="0" fillId="7" borderId="2" xfId="0" applyFill="1" applyBorder="1" applyAlignment="1">
      <alignment horizontal="center" vertical="center"/>
    </xf>
    <xf numFmtId="0" fontId="0" fillId="7" borderId="2" xfId="0" applyFill="1" applyBorder="1" applyAlignment="1">
      <alignment vertical="center" wrapText="1"/>
    </xf>
    <xf numFmtId="0" fontId="0" fillId="7" borderId="2" xfId="0" applyFill="1" applyBorder="1" applyAlignment="1">
      <alignment vertical="center"/>
    </xf>
    <xf numFmtId="44" fontId="0" fillId="7" borderId="2" xfId="1" applyFont="1" applyFill="1" applyBorder="1" applyAlignment="1">
      <alignment vertical="center"/>
    </xf>
    <xf numFmtId="0" fontId="3" fillId="7" borderId="0" xfId="0" applyFont="1" applyFill="1" applyAlignment="1">
      <alignment vertical="center"/>
    </xf>
    <xf numFmtId="0" fontId="0" fillId="2" borderId="2" xfId="0" applyFill="1" applyBorder="1" applyAlignment="1">
      <alignment horizontal="center" vertical="center"/>
    </xf>
    <xf numFmtId="0" fontId="0" fillId="2" borderId="2" xfId="0" applyFill="1" applyBorder="1" applyAlignment="1">
      <alignment vertical="center" wrapText="1"/>
    </xf>
    <xf numFmtId="0" fontId="0" fillId="2" borderId="2" xfId="0" applyFill="1" applyBorder="1" applyAlignment="1">
      <alignment vertical="center"/>
    </xf>
    <xf numFmtId="44" fontId="0" fillId="2" borderId="2" xfId="1" applyFont="1" applyFill="1" applyBorder="1" applyAlignment="1">
      <alignment vertical="center"/>
    </xf>
    <xf numFmtId="0" fontId="8" fillId="9" borderId="2" xfId="0" applyFont="1" applyFill="1" applyBorder="1" applyAlignment="1">
      <alignment horizontal="center" vertical="center"/>
    </xf>
    <xf numFmtId="0" fontId="8" fillId="9" borderId="2" xfId="0" applyFont="1" applyFill="1" applyBorder="1" applyAlignment="1">
      <alignment vertical="center" wrapText="1"/>
    </xf>
    <xf numFmtId="0" fontId="8" fillId="9" borderId="2" xfId="0" applyFont="1" applyFill="1" applyBorder="1" applyAlignment="1">
      <alignment vertical="center"/>
    </xf>
    <xf numFmtId="44" fontId="8" fillId="9" borderId="2" xfId="1" applyFont="1" applyFill="1" applyBorder="1" applyAlignment="1">
      <alignment vertical="center"/>
    </xf>
    <xf numFmtId="0" fontId="0" fillId="4" borderId="2" xfId="0" applyFill="1" applyBorder="1" applyAlignment="1">
      <alignment vertical="center"/>
    </xf>
    <xf numFmtId="0" fontId="3" fillId="4" borderId="0" xfId="0" applyFont="1" applyFill="1" applyAlignment="1">
      <alignment vertical="center"/>
    </xf>
    <xf numFmtId="0" fontId="0" fillId="4" borderId="2" xfId="0" applyFill="1" applyBorder="1" applyAlignment="1">
      <alignment horizontal="center" vertical="center"/>
    </xf>
    <xf numFmtId="4" fontId="0" fillId="2" borderId="2" xfId="0" applyNumberFormat="1" applyFill="1" applyBorder="1" applyAlignment="1">
      <alignment vertical="center"/>
    </xf>
    <xf numFmtId="44" fontId="0" fillId="2" borderId="2" xfId="0" applyNumberFormat="1" applyFill="1" applyBorder="1" applyAlignment="1">
      <alignment vertical="center"/>
    </xf>
    <xf numFmtId="44" fontId="0" fillId="7" borderId="2" xfId="0" applyNumberFormat="1" applyFill="1" applyBorder="1" applyAlignment="1">
      <alignment vertical="center"/>
    </xf>
    <xf numFmtId="0" fontId="0" fillId="4" borderId="2" xfId="0" applyFill="1" applyBorder="1" applyAlignment="1">
      <alignment vertical="center" wrapText="1"/>
    </xf>
    <xf numFmtId="4" fontId="0" fillId="4" borderId="2" xfId="0" applyNumberFormat="1" applyFill="1" applyBorder="1" applyAlignment="1">
      <alignment vertical="center"/>
    </xf>
    <xf numFmtId="44" fontId="0" fillId="4" borderId="2" xfId="0" applyNumberFormat="1" applyFill="1" applyBorder="1" applyAlignment="1">
      <alignment vertical="center"/>
    </xf>
    <xf numFmtId="4" fontId="0" fillId="7" borderId="2" xfId="0" applyNumberFormat="1" applyFill="1" applyBorder="1" applyAlignment="1">
      <alignment vertical="center"/>
    </xf>
    <xf numFmtId="0" fontId="3" fillId="2" borderId="0" xfId="0" applyFont="1" applyFill="1" applyAlignment="1">
      <alignment horizontal="center" vertical="center"/>
    </xf>
    <xf numFmtId="0" fontId="0" fillId="2" borderId="0" xfId="0" applyFill="1" applyAlignment="1">
      <alignment vertical="center"/>
    </xf>
    <xf numFmtId="0" fontId="8" fillId="2" borderId="0" xfId="0" applyFont="1" applyFill="1" applyAlignment="1">
      <alignment horizontal="center" vertical="center"/>
    </xf>
    <xf numFmtId="0" fontId="8" fillId="2" borderId="0" xfId="0" applyFont="1" applyFill="1" applyAlignment="1">
      <alignment vertical="center"/>
    </xf>
    <xf numFmtId="44" fontId="0" fillId="4" borderId="2" xfId="1" applyFont="1" applyFill="1" applyBorder="1" applyAlignment="1">
      <alignment vertical="center"/>
    </xf>
    <xf numFmtId="0" fontId="0" fillId="2" borderId="0" xfId="0" applyFill="1"/>
    <xf numFmtId="0" fontId="0" fillId="10" borderId="2" xfId="0" applyFill="1" applyBorder="1" applyAlignment="1">
      <alignment horizontal="center" vertical="center"/>
    </xf>
    <xf numFmtId="0" fontId="11" fillId="11" borderId="2" xfId="2" applyFont="1" applyFill="1" applyBorder="1" applyAlignment="1">
      <alignment horizontal="left" vertical="center" wrapText="1"/>
    </xf>
    <xf numFmtId="0" fontId="0" fillId="10" borderId="2" xfId="0" applyFill="1" applyBorder="1" applyAlignment="1">
      <alignment vertical="center"/>
    </xf>
    <xf numFmtId="0" fontId="11" fillId="11" borderId="2" xfId="3" applyFont="1" applyFill="1" applyBorder="1" applyAlignment="1">
      <alignment horizontal="center" vertical="center"/>
    </xf>
    <xf numFmtId="44" fontId="11" fillId="11" borderId="2" xfId="1" applyFont="1" applyFill="1" applyBorder="1" applyAlignment="1">
      <alignment horizontal="center" vertical="center"/>
    </xf>
    <xf numFmtId="44" fontId="1" fillId="7" borderId="2" xfId="1" applyFont="1" applyFill="1" applyBorder="1" applyAlignment="1">
      <alignment vertical="center"/>
    </xf>
    <xf numFmtId="49" fontId="15" fillId="12" borderId="22" xfId="0" applyNumberFormat="1" applyFont="1" applyFill="1" applyBorder="1" applyAlignment="1">
      <alignment horizontal="center" vertical="center" wrapText="1"/>
    </xf>
    <xf numFmtId="49" fontId="16" fillId="12" borderId="23" xfId="0" applyNumberFormat="1" applyFont="1" applyFill="1" applyBorder="1" applyAlignment="1">
      <alignment horizontal="center" vertical="center" wrapText="1"/>
    </xf>
    <xf numFmtId="0" fontId="15" fillId="12" borderId="23" xfId="0" applyFont="1" applyFill="1" applyBorder="1" applyAlignment="1">
      <alignment horizontal="center" vertical="center" wrapText="1"/>
    </xf>
    <xf numFmtId="0" fontId="17" fillId="12" borderId="24" xfId="0" applyFont="1" applyFill="1" applyBorder="1" applyAlignment="1">
      <alignment horizontal="center" vertical="center" wrapText="1"/>
    </xf>
    <xf numFmtId="164" fontId="17" fillId="12" borderId="24" xfId="0" applyNumberFormat="1" applyFont="1" applyFill="1" applyBorder="1" applyAlignment="1">
      <alignment horizontal="center" vertical="center" wrapText="1"/>
    </xf>
    <xf numFmtId="2" fontId="18" fillId="12" borderId="24" xfId="0" applyNumberFormat="1" applyFont="1" applyFill="1" applyBorder="1" applyAlignment="1">
      <alignment horizontal="center" vertical="center" wrapText="1"/>
    </xf>
    <xf numFmtId="0" fontId="16" fillId="0" borderId="0" xfId="0" applyFont="1" applyAlignment="1">
      <alignment horizontal="center" vertical="center"/>
    </xf>
    <xf numFmtId="0" fontId="20" fillId="0" borderId="0" xfId="0" applyFont="1" applyAlignment="1">
      <alignment vertical="center"/>
    </xf>
    <xf numFmtId="164" fontId="20" fillId="0" borderId="0" xfId="0" applyNumberFormat="1" applyFont="1" applyAlignment="1">
      <alignment vertical="center"/>
    </xf>
    <xf numFmtId="2" fontId="20" fillId="0" borderId="0" xfId="0" applyNumberFormat="1" applyFont="1" applyAlignment="1">
      <alignment vertical="center"/>
    </xf>
    <xf numFmtId="0" fontId="0" fillId="0" borderId="0" xfId="0" applyAlignment="1">
      <alignment wrapText="1"/>
    </xf>
    <xf numFmtId="3" fontId="16" fillId="12" borderId="11" xfId="0" applyNumberFormat="1" applyFont="1" applyFill="1" applyBorder="1" applyAlignment="1">
      <alignment horizontal="center" vertical="center"/>
    </xf>
    <xf numFmtId="0" fontId="20" fillId="12" borderId="11" xfId="0" applyFont="1" applyFill="1" applyBorder="1" applyAlignment="1">
      <alignment horizontal="left" vertical="center" wrapText="1"/>
    </xf>
    <xf numFmtId="0" fontId="20" fillId="12" borderId="11" xfId="0" applyFont="1" applyFill="1" applyBorder="1" applyAlignment="1">
      <alignment horizontal="center" vertical="center"/>
    </xf>
    <xf numFmtId="164" fontId="21" fillId="12" borderId="11" xfId="0" applyNumberFormat="1" applyFont="1" applyFill="1" applyBorder="1" applyAlignment="1">
      <alignment horizontal="center" vertical="center" wrapText="1"/>
    </xf>
    <xf numFmtId="2" fontId="20" fillId="12" borderId="11" xfId="0" applyNumberFormat="1" applyFont="1" applyFill="1" applyBorder="1" applyAlignment="1">
      <alignment horizontal="center" vertical="center"/>
    </xf>
    <xf numFmtId="164" fontId="20" fillId="12" borderId="11" xfId="0" applyNumberFormat="1" applyFont="1" applyFill="1" applyBorder="1" applyAlignment="1">
      <alignment horizontal="center" vertical="center"/>
    </xf>
    <xf numFmtId="0" fontId="16" fillId="12" borderId="11" xfId="0" applyFont="1" applyFill="1" applyBorder="1" applyAlignment="1">
      <alignment horizontal="center" vertical="center" wrapText="1"/>
    </xf>
    <xf numFmtId="164" fontId="16" fillId="12" borderId="17" xfId="0" applyNumberFormat="1" applyFont="1" applyFill="1" applyBorder="1" applyAlignment="1">
      <alignment horizontal="center" vertical="center" wrapText="1"/>
    </xf>
    <xf numFmtId="3" fontId="17" fillId="13" borderId="18" xfId="0" applyNumberFormat="1" applyFont="1" applyFill="1" applyBorder="1" applyAlignment="1">
      <alignment horizontal="center" vertical="center"/>
    </xf>
    <xf numFmtId="3" fontId="16" fillId="13" borderId="1" xfId="0" applyNumberFormat="1" applyFont="1" applyFill="1" applyBorder="1" applyAlignment="1">
      <alignment horizontal="center" vertical="center" wrapText="1"/>
    </xf>
    <xf numFmtId="0" fontId="17" fillId="13" borderId="1" xfId="0" applyFont="1" applyFill="1" applyBorder="1" applyAlignment="1">
      <alignment horizontal="left" vertical="center" wrapText="1"/>
    </xf>
    <xf numFmtId="0" fontId="17" fillId="13" borderId="1" xfId="0" applyFont="1" applyFill="1" applyBorder="1" applyAlignment="1">
      <alignment horizontal="center" vertical="center"/>
    </xf>
    <xf numFmtId="164" fontId="18" fillId="13" borderId="1" xfId="0" quotePrefix="1" applyNumberFormat="1" applyFont="1" applyFill="1" applyBorder="1" applyAlignment="1">
      <alignment horizontal="center" vertical="center" wrapText="1"/>
    </xf>
    <xf numFmtId="2" fontId="17" fillId="13" borderId="1" xfId="0" applyNumberFormat="1" applyFont="1" applyFill="1" applyBorder="1" applyAlignment="1">
      <alignment horizontal="center" vertical="center"/>
    </xf>
    <xf numFmtId="164" fontId="17" fillId="13" borderId="1" xfId="0" applyNumberFormat="1" applyFont="1" applyFill="1" applyBorder="1" applyAlignment="1">
      <alignment horizontal="center" vertical="center"/>
    </xf>
    <xf numFmtId="0" fontId="17" fillId="13" borderId="1" xfId="0" applyFont="1" applyFill="1" applyBorder="1" applyAlignment="1">
      <alignment horizontal="center" vertical="center" wrapText="1"/>
    </xf>
    <xf numFmtId="164" fontId="17" fillId="13" borderId="21" xfId="0" applyNumberFormat="1" applyFont="1" applyFill="1" applyBorder="1" applyAlignment="1">
      <alignment horizontal="center" vertical="center" wrapText="1"/>
    </xf>
    <xf numFmtId="3" fontId="16" fillId="14" borderId="18" xfId="0" applyNumberFormat="1" applyFont="1" applyFill="1" applyBorder="1" applyAlignment="1">
      <alignment horizontal="center" vertical="center"/>
    </xf>
    <xf numFmtId="0" fontId="22" fillId="0" borderId="1" xfId="0" applyFont="1" applyBorder="1"/>
    <xf numFmtId="0" fontId="23" fillId="15" borderId="1" xfId="0" applyFont="1" applyFill="1" applyBorder="1" applyAlignment="1">
      <alignment wrapText="1"/>
    </xf>
    <xf numFmtId="164" fontId="23" fillId="15" borderId="1" xfId="0" applyNumberFormat="1" applyFont="1" applyFill="1" applyBorder="1" applyAlignment="1">
      <alignment wrapText="1"/>
    </xf>
    <xf numFmtId="2" fontId="24" fillId="0" borderId="1" xfId="0" applyNumberFormat="1" applyFont="1" applyBorder="1" applyAlignment="1">
      <alignment horizontal="center"/>
    </xf>
    <xf numFmtId="164" fontId="24" fillId="15" borderId="1" xfId="0" applyNumberFormat="1" applyFont="1" applyFill="1" applyBorder="1" applyAlignment="1">
      <alignment horizontal="center"/>
    </xf>
    <xf numFmtId="0" fontId="25" fillId="0" borderId="1" xfId="0" applyFont="1" applyBorder="1"/>
    <xf numFmtId="2" fontId="12" fillId="0" borderId="1" xfId="0" applyNumberFormat="1" applyFont="1" applyBorder="1"/>
    <xf numFmtId="3" fontId="16" fillId="14" borderId="22" xfId="0" applyNumberFormat="1" applyFont="1" applyFill="1" applyBorder="1" applyAlignment="1">
      <alignment horizontal="center" vertical="center"/>
    </xf>
    <xf numFmtId="0" fontId="25" fillId="0" borderId="23" xfId="0" applyFont="1" applyBorder="1"/>
    <xf numFmtId="0" fontId="23" fillId="15" borderId="23" xfId="0" applyFont="1" applyFill="1" applyBorder="1" applyAlignment="1">
      <alignment wrapText="1"/>
    </xf>
    <xf numFmtId="164" fontId="23" fillId="15" borderId="23" xfId="0" applyNumberFormat="1" applyFont="1" applyFill="1" applyBorder="1" applyAlignment="1">
      <alignment wrapText="1"/>
    </xf>
    <xf numFmtId="2" fontId="12" fillId="0" borderId="23" xfId="0" applyNumberFormat="1" applyFont="1" applyBorder="1"/>
    <xf numFmtId="164" fontId="24" fillId="15" borderId="23" xfId="0" applyNumberFormat="1" applyFont="1" applyFill="1" applyBorder="1" applyAlignment="1">
      <alignment horizontal="center"/>
    </xf>
    <xf numFmtId="49" fontId="25" fillId="0" borderId="0" xfId="0" applyNumberFormat="1" applyFont="1"/>
    <xf numFmtId="164" fontId="12" fillId="0" borderId="0" xfId="0" applyNumberFormat="1" applyFont="1"/>
    <xf numFmtId="2" fontId="12" fillId="0" borderId="0" xfId="0" applyNumberFormat="1" applyFont="1"/>
    <xf numFmtId="164" fontId="24" fillId="0" borderId="0" xfId="0" applyNumberFormat="1" applyFont="1" applyAlignment="1">
      <alignment horizontal="center"/>
    </xf>
    <xf numFmtId="3" fontId="20" fillId="12" borderId="10" xfId="0" applyNumberFormat="1" applyFont="1" applyFill="1" applyBorder="1" applyAlignment="1">
      <alignment horizontal="center" vertical="center"/>
    </xf>
    <xf numFmtId="0" fontId="12" fillId="0" borderId="0" xfId="0" applyFont="1"/>
    <xf numFmtId="3" fontId="16" fillId="12" borderId="10" xfId="0" applyNumberFormat="1" applyFont="1" applyFill="1" applyBorder="1" applyAlignment="1">
      <alignment horizontal="center" vertical="center"/>
    </xf>
    <xf numFmtId="49" fontId="22" fillId="0" borderId="1" xfId="0" applyNumberFormat="1" applyFont="1" applyBorder="1"/>
    <xf numFmtId="164" fontId="17" fillId="12" borderId="11" xfId="0" applyNumberFormat="1" applyFont="1" applyFill="1" applyBorder="1" applyAlignment="1">
      <alignment horizontal="center" vertical="center" wrapText="1"/>
    </xf>
    <xf numFmtId="3" fontId="17" fillId="13" borderId="28" xfId="0" applyNumberFormat="1" applyFont="1" applyFill="1" applyBorder="1" applyAlignment="1">
      <alignment horizontal="center" vertical="center"/>
    </xf>
    <xf numFmtId="0" fontId="25" fillId="0" borderId="20" xfId="0" applyFont="1" applyBorder="1"/>
    <xf numFmtId="0" fontId="22" fillId="0" borderId="0" xfId="0" applyFont="1"/>
    <xf numFmtId="0" fontId="1" fillId="0" borderId="0" xfId="0" applyFont="1" applyAlignment="1">
      <alignment wrapText="1"/>
    </xf>
    <xf numFmtId="0" fontId="16" fillId="12" borderId="11" xfId="0" applyFont="1" applyFill="1" applyBorder="1" applyAlignment="1">
      <alignment horizontal="left" vertical="center" wrapText="1"/>
    </xf>
    <xf numFmtId="0" fontId="12" fillId="0" borderId="1" xfId="0" applyFont="1" applyBorder="1"/>
    <xf numFmtId="0" fontId="16" fillId="12" borderId="11" xfId="0" applyFont="1" applyFill="1" applyBorder="1" applyAlignment="1">
      <alignment horizontal="center" vertical="center"/>
    </xf>
    <xf numFmtId="3" fontId="16" fillId="14" borderId="29" xfId="0" applyNumberFormat="1" applyFont="1" applyFill="1" applyBorder="1" applyAlignment="1">
      <alignment horizontal="center" vertical="center"/>
    </xf>
    <xf numFmtId="0" fontId="25" fillId="0" borderId="30" xfId="0" applyFont="1" applyBorder="1"/>
    <xf numFmtId="0" fontId="23" fillId="15" borderId="30" xfId="0" applyFont="1" applyFill="1" applyBorder="1" applyAlignment="1">
      <alignment wrapText="1"/>
    </xf>
    <xf numFmtId="164" fontId="23" fillId="15" borderId="30" xfId="0" applyNumberFormat="1" applyFont="1" applyFill="1" applyBorder="1" applyAlignment="1">
      <alignment wrapText="1"/>
    </xf>
    <xf numFmtId="2" fontId="12" fillId="0" borderId="30" xfId="0" applyNumberFormat="1" applyFont="1" applyBorder="1"/>
    <xf numFmtId="164" fontId="24" fillId="15" borderId="30" xfId="0" applyNumberFormat="1" applyFont="1" applyFill="1" applyBorder="1" applyAlignment="1">
      <alignment horizontal="center"/>
    </xf>
    <xf numFmtId="0" fontId="24" fillId="0" borderId="30" xfId="0" applyFont="1" applyBorder="1" applyAlignment="1">
      <alignment horizontal="left" vertical="top" wrapText="1"/>
    </xf>
    <xf numFmtId="164" fontId="24" fillId="0" borderId="31" xfId="0" applyNumberFormat="1" applyFont="1" applyBorder="1" applyAlignment="1">
      <alignment horizontal="left" vertical="top" wrapText="1"/>
    </xf>
    <xf numFmtId="0" fontId="0" fillId="0" borderId="1" xfId="0" applyBorder="1"/>
    <xf numFmtId="0" fontId="25" fillId="0" borderId="0" xfId="0" applyFont="1"/>
    <xf numFmtId="0" fontId="26" fillId="13" borderId="21" xfId="0" applyFont="1" applyFill="1" applyBorder="1" applyAlignment="1">
      <alignment horizontal="left" vertical="center" wrapText="1"/>
    </xf>
    <xf numFmtId="2" fontId="25" fillId="0" borderId="1" xfId="0" applyNumberFormat="1" applyFont="1" applyBorder="1" applyAlignment="1">
      <alignment horizontal="center"/>
    </xf>
    <xf numFmtId="3" fontId="16" fillId="14" borderId="28" xfId="0" applyNumberFormat="1" applyFont="1" applyFill="1" applyBorder="1" applyAlignment="1">
      <alignment horizontal="center" vertical="center"/>
    </xf>
    <xf numFmtId="0" fontId="25" fillId="0" borderId="3" xfId="0" applyFont="1" applyBorder="1"/>
    <xf numFmtId="0" fontId="23" fillId="15" borderId="3" xfId="0" applyFont="1" applyFill="1" applyBorder="1" applyAlignment="1">
      <alignment wrapText="1"/>
    </xf>
    <xf numFmtId="164" fontId="23" fillId="15" borderId="3" xfId="0" applyNumberFormat="1" applyFont="1" applyFill="1" applyBorder="1" applyAlignment="1">
      <alignment wrapText="1"/>
    </xf>
    <xf numFmtId="2" fontId="12" fillId="0" borderId="3" xfId="0" applyNumberFormat="1" applyFont="1" applyBorder="1"/>
    <xf numFmtId="164" fontId="24" fillId="15" borderId="3" xfId="0" applyNumberFormat="1" applyFont="1" applyFill="1" applyBorder="1" applyAlignment="1">
      <alignment horizontal="center"/>
    </xf>
    <xf numFmtId="0" fontId="16" fillId="13" borderId="1" xfId="0" applyFont="1" applyFill="1" applyBorder="1" applyAlignment="1">
      <alignment horizontal="center" vertical="center" wrapText="1"/>
    </xf>
    <xf numFmtId="49" fontId="1" fillId="0" borderId="1" xfId="0" applyNumberFormat="1" applyFont="1" applyBorder="1" applyAlignment="1">
      <alignment horizontal="right"/>
    </xf>
    <xf numFmtId="49" fontId="25" fillId="0" borderId="1" xfId="0" applyNumberFormat="1" applyFont="1" applyBorder="1"/>
    <xf numFmtId="0" fontId="3" fillId="0" borderId="0" xfId="0" applyFont="1"/>
    <xf numFmtId="0" fontId="0" fillId="2" borderId="0" xfId="0" applyFill="1" applyAlignment="1">
      <alignment horizontal="center" vertical="center"/>
    </xf>
    <xf numFmtId="49" fontId="14" fillId="16" borderId="22" xfId="0" applyNumberFormat="1" applyFont="1" applyFill="1" applyBorder="1" applyAlignment="1">
      <alignment horizontal="center" vertical="center" wrapText="1"/>
    </xf>
    <xf numFmtId="49" fontId="16" fillId="16" borderId="25" xfId="0" applyNumberFormat="1" applyFont="1" applyFill="1" applyBorder="1" applyAlignment="1">
      <alignment horizontal="centerContinuous" vertical="center" wrapText="1"/>
    </xf>
    <xf numFmtId="0" fontId="14" fillId="16" borderId="38" xfId="0" applyFont="1" applyFill="1" applyBorder="1" applyAlignment="1">
      <alignment horizontal="centerContinuous" vertical="center" wrapText="1"/>
    </xf>
    <xf numFmtId="0" fontId="21" fillId="16" borderId="26" xfId="0" applyFont="1" applyFill="1" applyBorder="1" applyAlignment="1">
      <alignment horizontal="centerContinuous" vertical="center" wrapText="1"/>
    </xf>
    <xf numFmtId="164" fontId="21" fillId="16" borderId="24" xfId="0" applyNumberFormat="1" applyFont="1" applyFill="1" applyBorder="1" applyAlignment="1">
      <alignment horizontal="center" vertical="center" wrapText="1"/>
    </xf>
    <xf numFmtId="2" fontId="21" fillId="16" borderId="24" xfId="0" applyNumberFormat="1" applyFont="1" applyFill="1" applyBorder="1" applyAlignment="1">
      <alignment horizontal="center" vertical="center" wrapText="1"/>
    </xf>
    <xf numFmtId="0" fontId="16" fillId="0" borderId="0" xfId="0" applyFont="1" applyAlignment="1">
      <alignment vertical="center"/>
    </xf>
    <xf numFmtId="164" fontId="16" fillId="0" borderId="0" xfId="0" applyNumberFormat="1" applyFont="1" applyAlignment="1">
      <alignment vertical="center"/>
    </xf>
    <xf numFmtId="2" fontId="16" fillId="0" borderId="0" xfId="0" applyNumberFormat="1" applyFont="1" applyAlignment="1">
      <alignment vertical="center"/>
    </xf>
    <xf numFmtId="49" fontId="3" fillId="0" borderId="0" xfId="0" applyNumberFormat="1" applyFont="1" applyAlignment="1">
      <alignment wrapText="1"/>
    </xf>
    <xf numFmtId="49" fontId="4" fillId="16" borderId="10" xfId="0" applyNumberFormat="1" applyFont="1" applyFill="1" applyBorder="1" applyAlignment="1">
      <alignment horizontal="center" vertical="center"/>
    </xf>
    <xf numFmtId="3" fontId="4" fillId="16" borderId="12" xfId="0" applyNumberFormat="1" applyFont="1" applyFill="1" applyBorder="1" applyAlignment="1">
      <alignment horizontal="left" vertical="center"/>
    </xf>
    <xf numFmtId="0" fontId="4" fillId="16" borderId="39" xfId="0" applyFont="1" applyFill="1" applyBorder="1" applyAlignment="1">
      <alignment horizontal="centerContinuous" vertical="center" wrapText="1"/>
    </xf>
    <xf numFmtId="164" fontId="4" fillId="16" borderId="11" xfId="0" applyNumberFormat="1" applyFont="1" applyFill="1" applyBorder="1" applyAlignment="1">
      <alignment horizontal="center" vertical="center" wrapText="1"/>
    </xf>
    <xf numFmtId="2" fontId="4" fillId="16" borderId="11" xfId="0" applyNumberFormat="1" applyFont="1" applyFill="1" applyBorder="1" applyAlignment="1">
      <alignment horizontal="center" vertical="center"/>
    </xf>
    <xf numFmtId="164" fontId="4" fillId="16" borderId="11" xfId="0" applyNumberFormat="1" applyFont="1" applyFill="1" applyBorder="1" applyAlignment="1">
      <alignment horizontal="center" vertical="center"/>
    </xf>
    <xf numFmtId="49" fontId="4" fillId="16" borderId="11" xfId="0" applyNumberFormat="1" applyFont="1" applyFill="1" applyBorder="1" applyAlignment="1">
      <alignment horizontal="center" vertical="center" wrapText="1"/>
    </xf>
    <xf numFmtId="49" fontId="4" fillId="16" borderId="17" xfId="0" applyNumberFormat="1" applyFont="1" applyFill="1" applyBorder="1" applyAlignment="1">
      <alignment horizontal="center" vertical="center" wrapText="1"/>
    </xf>
    <xf numFmtId="49" fontId="4" fillId="13" borderId="18" xfId="0" applyNumberFormat="1" applyFont="1" applyFill="1" applyBorder="1" applyAlignment="1">
      <alignment horizontal="center" vertical="center"/>
    </xf>
    <xf numFmtId="3" fontId="4" fillId="13" borderId="1" xfId="0" applyNumberFormat="1" applyFont="1" applyFill="1" applyBorder="1" applyAlignment="1">
      <alignment horizontal="center" vertical="center" wrapText="1"/>
    </xf>
    <xf numFmtId="0" fontId="4" fillId="13" borderId="1" xfId="0" applyFont="1" applyFill="1" applyBorder="1" applyAlignment="1">
      <alignment horizontal="left" vertical="center" wrapText="1"/>
    </xf>
    <xf numFmtId="0" fontId="4" fillId="13" borderId="1" xfId="0" applyFont="1" applyFill="1" applyBorder="1" applyAlignment="1">
      <alignment horizontal="center" vertical="center"/>
    </xf>
    <xf numFmtId="164" fontId="4" fillId="13" borderId="1" xfId="0" quotePrefix="1" applyNumberFormat="1" applyFont="1" applyFill="1" applyBorder="1" applyAlignment="1">
      <alignment horizontal="center" vertical="center" wrapText="1"/>
    </xf>
    <xf numFmtId="2" fontId="4" fillId="13" borderId="1" xfId="0" applyNumberFormat="1" applyFont="1" applyFill="1" applyBorder="1" applyAlignment="1">
      <alignment horizontal="center" vertical="center"/>
    </xf>
    <xf numFmtId="164" fontId="4" fillId="13" borderId="1" xfId="0" applyNumberFormat="1" applyFont="1" applyFill="1" applyBorder="1" applyAlignment="1">
      <alignment horizontal="center" vertical="center"/>
    </xf>
    <xf numFmtId="49" fontId="4" fillId="13" borderId="1" xfId="0" applyNumberFormat="1" applyFont="1" applyFill="1" applyBorder="1" applyAlignment="1">
      <alignment horizontal="center" vertical="center" wrapText="1"/>
    </xf>
    <xf numFmtId="49" fontId="4" fillId="13" borderId="21" xfId="0" applyNumberFormat="1" applyFont="1" applyFill="1" applyBorder="1" applyAlignment="1">
      <alignment horizontal="center" vertical="center" wrapText="1"/>
    </xf>
    <xf numFmtId="49" fontId="4" fillId="0" borderId="18" xfId="0" applyNumberFormat="1" applyFont="1" applyBorder="1" applyAlignment="1">
      <alignment horizontal="center" vertical="center"/>
    </xf>
    <xf numFmtId="0" fontId="3" fillId="0" borderId="1" xfId="0" applyFont="1" applyBorder="1"/>
    <xf numFmtId="0" fontId="3" fillId="0" borderId="1" xfId="0" applyFont="1" applyBorder="1" applyAlignment="1">
      <alignment wrapText="1"/>
    </xf>
    <xf numFmtId="164" fontId="3" fillId="0" borderId="1" xfId="0" applyNumberFormat="1" applyFont="1" applyBorder="1" applyAlignment="1">
      <alignment wrapText="1"/>
    </xf>
    <xf numFmtId="2" fontId="3" fillId="0" borderId="1" xfId="0" applyNumberFormat="1" applyFont="1" applyBorder="1" applyAlignment="1">
      <alignment horizontal="center"/>
    </xf>
    <xf numFmtId="164" fontId="3" fillId="0" borderId="1" xfId="0" applyNumberFormat="1" applyFont="1" applyBorder="1" applyAlignment="1">
      <alignment horizontal="center"/>
    </xf>
    <xf numFmtId="2" fontId="3" fillId="0" borderId="1" xfId="0" applyNumberFormat="1" applyFont="1" applyBorder="1"/>
    <xf numFmtId="49" fontId="4" fillId="0" borderId="22" xfId="0" applyNumberFormat="1" applyFont="1" applyBorder="1" applyAlignment="1">
      <alignment horizontal="center" vertical="center"/>
    </xf>
    <xf numFmtId="0" fontId="3" fillId="0" borderId="23" xfId="0" applyFont="1" applyBorder="1"/>
    <xf numFmtId="0" fontId="3" fillId="0" borderId="23" xfId="0" applyFont="1" applyBorder="1" applyAlignment="1">
      <alignment wrapText="1"/>
    </xf>
    <xf numFmtId="164" fontId="3" fillId="0" borderId="23" xfId="0" applyNumberFormat="1" applyFont="1" applyBorder="1" applyAlignment="1">
      <alignment wrapText="1"/>
    </xf>
    <xf numFmtId="2" fontId="3" fillId="0" borderId="23" xfId="0" applyNumberFormat="1" applyFont="1" applyBorder="1"/>
    <xf numFmtId="164" fontId="3" fillId="0" borderId="23" xfId="0" applyNumberFormat="1" applyFont="1" applyBorder="1" applyAlignment="1">
      <alignment horizontal="center"/>
    </xf>
    <xf numFmtId="49" fontId="3" fillId="0" borderId="0" xfId="0" applyNumberFormat="1" applyFont="1"/>
    <xf numFmtId="164" fontId="3" fillId="0" borderId="0" xfId="0" applyNumberFormat="1" applyFont="1"/>
    <xf numFmtId="2" fontId="3" fillId="0" borderId="0" xfId="0" applyNumberFormat="1" applyFont="1"/>
    <xf numFmtId="164" fontId="3" fillId="0" borderId="0" xfId="0" applyNumberFormat="1" applyFont="1" applyAlignment="1">
      <alignment horizontal="center"/>
    </xf>
    <xf numFmtId="3" fontId="4" fillId="16" borderId="10" xfId="0" applyNumberFormat="1" applyFont="1" applyFill="1" applyBorder="1" applyAlignment="1">
      <alignment horizontal="center" vertical="center"/>
    </xf>
    <xf numFmtId="3" fontId="4" fillId="13" borderId="18" xfId="0" applyNumberFormat="1" applyFont="1" applyFill="1" applyBorder="1" applyAlignment="1">
      <alignment horizontal="center" vertical="center"/>
    </xf>
    <xf numFmtId="3" fontId="4" fillId="0" borderId="18" xfId="0" applyNumberFormat="1" applyFont="1" applyBorder="1" applyAlignment="1">
      <alignment horizontal="center" vertical="center"/>
    </xf>
    <xf numFmtId="3" fontId="4" fillId="0" borderId="22" xfId="0" applyNumberFormat="1" applyFont="1" applyBorder="1" applyAlignment="1">
      <alignment horizontal="center" vertical="center"/>
    </xf>
    <xf numFmtId="0" fontId="4" fillId="0" borderId="18"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164" fontId="4" fillId="0" borderId="0" xfId="0" applyNumberFormat="1" applyFont="1" applyAlignment="1">
      <alignment vertical="center"/>
    </xf>
    <xf numFmtId="2" fontId="4" fillId="0" borderId="0" xfId="0" applyNumberFormat="1" applyFont="1" applyAlignment="1">
      <alignment vertical="center"/>
    </xf>
    <xf numFmtId="3" fontId="28" fillId="0" borderId="18" xfId="0" applyNumberFormat="1" applyFont="1" applyBorder="1" applyAlignment="1">
      <alignment horizontal="center" vertical="center"/>
    </xf>
    <xf numFmtId="0" fontId="29" fillId="0" borderId="1" xfId="0" applyFont="1" applyBorder="1"/>
    <xf numFmtId="0" fontId="29" fillId="0" borderId="1" xfId="0" applyFont="1" applyBorder="1" applyAlignment="1">
      <alignment wrapText="1"/>
    </xf>
    <xf numFmtId="164" fontId="29" fillId="0" borderId="1" xfId="0" applyNumberFormat="1" applyFont="1" applyBorder="1" applyAlignment="1">
      <alignment wrapText="1"/>
    </xf>
    <xf numFmtId="2" fontId="29" fillId="0" borderId="1" xfId="0" applyNumberFormat="1" applyFont="1" applyBorder="1" applyAlignment="1">
      <alignment horizontal="center"/>
    </xf>
    <xf numFmtId="164" fontId="29" fillId="0" borderId="1" xfId="0" applyNumberFormat="1" applyFont="1" applyBorder="1" applyAlignment="1">
      <alignment horizontal="center"/>
    </xf>
    <xf numFmtId="3" fontId="4" fillId="16" borderId="12" xfId="0" applyNumberFormat="1" applyFont="1" applyFill="1" applyBorder="1" applyAlignment="1">
      <alignment horizontal="centerContinuous" vertical="center"/>
    </xf>
    <xf numFmtId="49" fontId="3" fillId="0" borderId="0" xfId="0" applyNumberFormat="1" applyFont="1" applyAlignment="1">
      <alignment horizontal="left" vertical="top" wrapText="1"/>
    </xf>
    <xf numFmtId="0" fontId="4" fillId="0" borderId="22" xfId="0" applyFont="1" applyBorder="1" applyAlignment="1">
      <alignment horizontal="center" vertical="center"/>
    </xf>
    <xf numFmtId="49" fontId="4" fillId="17" borderId="18" xfId="0" applyNumberFormat="1" applyFont="1" applyFill="1" applyBorder="1" applyAlignment="1">
      <alignment horizontal="center" vertical="center"/>
    </xf>
    <xf numFmtId="0" fontId="3" fillId="17" borderId="1" xfId="0" applyFont="1" applyFill="1" applyBorder="1"/>
    <xf numFmtId="0" fontId="3" fillId="17" borderId="1" xfId="0" applyFont="1" applyFill="1" applyBorder="1" applyAlignment="1">
      <alignment wrapText="1"/>
    </xf>
    <xf numFmtId="164" fontId="3" fillId="17" borderId="1" xfId="0" applyNumberFormat="1" applyFont="1" applyFill="1" applyBorder="1" applyAlignment="1">
      <alignment wrapText="1"/>
    </xf>
    <xf numFmtId="2" fontId="3" fillId="17" borderId="1" xfId="0" applyNumberFormat="1" applyFont="1" applyFill="1" applyBorder="1" applyAlignment="1">
      <alignment horizontal="center"/>
    </xf>
    <xf numFmtId="164" fontId="3" fillId="17" borderId="1" xfId="0" applyNumberFormat="1" applyFont="1" applyFill="1" applyBorder="1" applyAlignment="1">
      <alignment horizontal="center"/>
    </xf>
    <xf numFmtId="2" fontId="3" fillId="17" borderId="1" xfId="0" applyNumberFormat="1" applyFont="1" applyFill="1" applyBorder="1"/>
    <xf numFmtId="49" fontId="4" fillId="17" borderId="22" xfId="0" applyNumberFormat="1" applyFont="1" applyFill="1" applyBorder="1" applyAlignment="1">
      <alignment horizontal="center" vertical="center"/>
    </xf>
    <xf numFmtId="0" fontId="3" fillId="17" borderId="23" xfId="0" applyFont="1" applyFill="1" applyBorder="1"/>
    <xf numFmtId="0" fontId="3" fillId="17" borderId="23" xfId="0" applyFont="1" applyFill="1" applyBorder="1" applyAlignment="1">
      <alignment wrapText="1"/>
    </xf>
    <xf numFmtId="164" fontId="3" fillId="17" borderId="23" xfId="0" applyNumberFormat="1" applyFont="1" applyFill="1" applyBorder="1" applyAlignment="1">
      <alignment wrapText="1"/>
    </xf>
    <xf numFmtId="2" fontId="3" fillId="17" borderId="23" xfId="0" applyNumberFormat="1" applyFont="1" applyFill="1" applyBorder="1"/>
    <xf numFmtId="164" fontId="3" fillId="17" borderId="23" xfId="0" applyNumberFormat="1" applyFont="1" applyFill="1" applyBorder="1" applyAlignment="1">
      <alignment horizontal="center"/>
    </xf>
    <xf numFmtId="3" fontId="4" fillId="0" borderId="1" xfId="0" applyNumberFormat="1"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164" fontId="4" fillId="0" borderId="1" xfId="0" quotePrefix="1" applyNumberFormat="1" applyFont="1" applyBorder="1" applyAlignment="1">
      <alignment horizontal="center" vertical="center" wrapText="1"/>
    </xf>
    <xf numFmtId="2" fontId="4" fillId="0" borderId="1" xfId="0" applyNumberFormat="1" applyFont="1" applyBorder="1" applyAlignment="1">
      <alignment horizontal="center" vertical="center"/>
    </xf>
    <xf numFmtId="164" fontId="4" fillId="0" borderId="1" xfId="0" applyNumberFormat="1" applyFont="1" applyBorder="1" applyAlignment="1">
      <alignment horizontal="center" vertical="center"/>
    </xf>
    <xf numFmtId="49" fontId="4" fillId="0" borderId="1"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164" fontId="3" fillId="0" borderId="1" xfId="0" applyNumberFormat="1" applyFont="1" applyBorder="1"/>
    <xf numFmtId="49" fontId="16" fillId="16" borderId="25" xfId="0" applyNumberFormat="1" applyFont="1" applyFill="1" applyBorder="1" applyAlignment="1">
      <alignment horizontal="center" vertical="center" wrapText="1"/>
    </xf>
    <xf numFmtId="0" fontId="14" fillId="16" borderId="38" xfId="0" applyFont="1" applyFill="1" applyBorder="1" applyAlignment="1">
      <alignment horizontal="center" vertical="center" wrapText="1"/>
    </xf>
    <xf numFmtId="0" fontId="21" fillId="16" borderId="26" xfId="0" applyFont="1" applyFill="1" applyBorder="1" applyAlignment="1">
      <alignment horizontal="center" vertical="center" wrapText="1"/>
    </xf>
    <xf numFmtId="0" fontId="4" fillId="16" borderId="39" xfId="0" applyFont="1" applyFill="1" applyBorder="1" applyAlignment="1">
      <alignment horizontal="center" vertical="center" wrapText="1"/>
    </xf>
    <xf numFmtId="2" fontId="3" fillId="0" borderId="23" xfId="0" applyNumberFormat="1" applyFont="1" applyBorder="1" applyAlignment="1">
      <alignment horizontal="center"/>
    </xf>
    <xf numFmtId="0" fontId="1" fillId="0" borderId="0" xfId="7"/>
    <xf numFmtId="0" fontId="31" fillId="0" borderId="40" xfId="8" applyFont="1" applyBorder="1" applyAlignment="1">
      <alignment vertical="center"/>
    </xf>
    <xf numFmtId="0" fontId="31" fillId="0" borderId="41" xfId="8" applyFont="1" applyBorder="1" applyAlignment="1">
      <alignment vertical="center"/>
    </xf>
    <xf numFmtId="0" fontId="31" fillId="0" borderId="41" xfId="8" applyFont="1" applyBorder="1" applyAlignment="1">
      <alignment vertical="center" wrapText="1"/>
    </xf>
    <xf numFmtId="0" fontId="32" fillId="0" borderId="41" xfId="8" applyFont="1" applyBorder="1" applyAlignment="1">
      <alignment vertical="center" wrapText="1"/>
    </xf>
    <xf numFmtId="0" fontId="31" fillId="0" borderId="42" xfId="8" applyFont="1" applyBorder="1" applyAlignment="1">
      <alignment vertical="center"/>
    </xf>
    <xf numFmtId="0" fontId="33" fillId="4" borderId="43" xfId="7" applyFont="1" applyFill="1" applyBorder="1" applyAlignment="1">
      <alignment horizontal="center" vertical="center" wrapText="1"/>
    </xf>
    <xf numFmtId="0" fontId="31" fillId="0" borderId="43" xfId="7" applyFont="1" applyBorder="1" applyAlignment="1">
      <alignment horizontal="center" vertical="center" wrapText="1"/>
    </xf>
    <xf numFmtId="0" fontId="31" fillId="0" borderId="44" xfId="7" applyFont="1" applyBorder="1" applyAlignment="1">
      <alignment horizontal="center" vertical="center"/>
    </xf>
    <xf numFmtId="0" fontId="31" fillId="0" borderId="44" xfId="7" applyFont="1" applyBorder="1" applyAlignment="1">
      <alignment horizontal="center" vertical="center" wrapText="1"/>
    </xf>
    <xf numFmtId="166" fontId="31" fillId="0" borderId="44" xfId="9" applyNumberFormat="1" applyFont="1" applyBorder="1" applyAlignment="1">
      <alignment horizontal="center" vertical="center"/>
    </xf>
    <xf numFmtId="43" fontId="31" fillId="0" borderId="44" xfId="9" applyFont="1" applyBorder="1" applyAlignment="1">
      <alignment horizontal="center" vertical="center"/>
    </xf>
    <xf numFmtId="0" fontId="31" fillId="0" borderId="44" xfId="7" quotePrefix="1" applyFont="1" applyBorder="1" applyAlignment="1">
      <alignment horizontal="center" vertical="center"/>
    </xf>
    <xf numFmtId="43" fontId="31" fillId="0" borderId="43" xfId="7" applyNumberFormat="1" applyFont="1" applyBorder="1" applyAlignment="1">
      <alignment horizontal="right" vertical="center"/>
    </xf>
    <xf numFmtId="10" fontId="31" fillId="2" borderId="43" xfId="7" applyNumberFormat="1" applyFont="1" applyFill="1" applyBorder="1" applyAlignment="1">
      <alignment horizontal="center" vertical="center"/>
    </xf>
    <xf numFmtId="43" fontId="32" fillId="4" borderId="43" xfId="7" applyNumberFormat="1" applyFont="1" applyFill="1" applyBorder="1" applyAlignment="1">
      <alignment horizontal="right" vertical="center"/>
    </xf>
    <xf numFmtId="0" fontId="31" fillId="0" borderId="42" xfId="7" applyFont="1" applyBorder="1" applyAlignment="1">
      <alignment horizontal="center" vertical="center" wrapText="1"/>
    </xf>
    <xf numFmtId="0" fontId="31" fillId="0" borderId="45" xfId="7" applyFont="1" applyBorder="1" applyAlignment="1">
      <alignment horizontal="center" vertical="center" wrapText="1"/>
    </xf>
    <xf numFmtId="0" fontId="33" fillId="4" borderId="43" xfId="10" applyFont="1" applyFill="1" applyBorder="1" applyAlignment="1">
      <alignment horizontal="center" vertical="center" wrapText="1"/>
    </xf>
    <xf numFmtId="0" fontId="1" fillId="0" borderId="0" xfId="10"/>
    <xf numFmtId="0" fontId="31" fillId="0" borderId="43" xfId="10" applyFont="1" applyBorder="1" applyAlignment="1">
      <alignment horizontal="center" vertical="center" wrapText="1"/>
    </xf>
    <xf numFmtId="0" fontId="31" fillId="0" borderId="46" xfId="10" applyFont="1" applyBorder="1" applyAlignment="1">
      <alignment horizontal="center" vertical="center"/>
    </xf>
    <xf numFmtId="0" fontId="31" fillId="0" borderId="44" xfId="10" applyFont="1" applyBorder="1" applyAlignment="1">
      <alignment horizontal="center" vertical="center"/>
    </xf>
    <xf numFmtId="0" fontId="31" fillId="0" borderId="0" xfId="10" applyFont="1" applyAlignment="1">
      <alignment vertical="center" wrapText="1"/>
    </xf>
    <xf numFmtId="2" fontId="31" fillId="0" borderId="43" xfId="10" applyNumberFormat="1" applyFont="1" applyBorder="1" applyAlignment="1">
      <alignment horizontal="center" vertical="center"/>
    </xf>
    <xf numFmtId="10" fontId="31" fillId="10" borderId="43" xfId="10" applyNumberFormat="1" applyFont="1" applyFill="1" applyBorder="1" applyAlignment="1">
      <alignment horizontal="center" vertical="center"/>
    </xf>
    <xf numFmtId="4" fontId="32" fillId="4" borderId="43" xfId="10" applyNumberFormat="1" applyFont="1" applyFill="1" applyBorder="1" applyAlignment="1">
      <alignment horizontal="center" vertical="center"/>
    </xf>
    <xf numFmtId="0" fontId="31" fillId="0" borderId="44" xfId="11" applyFont="1" applyBorder="1" applyAlignment="1">
      <alignment horizontal="center" vertical="center" wrapText="1"/>
    </xf>
    <xf numFmtId="166" fontId="31" fillId="0" borderId="44" xfId="12" applyNumberFormat="1" applyFont="1" applyBorder="1" applyAlignment="1">
      <alignment horizontal="center" vertical="center"/>
    </xf>
    <xf numFmtId="167" fontId="31" fillId="0" borderId="44" xfId="12" applyFont="1" applyBorder="1" applyAlignment="1">
      <alignment horizontal="center" vertical="center"/>
    </xf>
    <xf numFmtId="0" fontId="31" fillId="0" borderId="45" xfId="10" applyFont="1" applyBorder="1" applyAlignment="1">
      <alignment horizontal="center" vertical="center" wrapText="1"/>
    </xf>
    <xf numFmtId="0" fontId="31" fillId="0" borderId="44" xfId="10" applyFont="1" applyBorder="1" applyAlignment="1">
      <alignment horizontal="center" vertical="center" wrapText="1"/>
    </xf>
    <xf numFmtId="2" fontId="31" fillId="0" borderId="44" xfId="10" applyNumberFormat="1" applyFont="1" applyBorder="1" applyAlignment="1">
      <alignment horizontal="center" vertical="center" wrapText="1"/>
    </xf>
    <xf numFmtId="2" fontId="31" fillId="0" borderId="43" xfId="10" applyNumberFormat="1" applyFont="1" applyBorder="1" applyAlignment="1">
      <alignment horizontal="center" vertical="center" wrapText="1"/>
    </xf>
    <xf numFmtId="0" fontId="31" fillId="0" borderId="42" xfId="10" applyFont="1" applyBorder="1" applyAlignment="1">
      <alignment horizontal="center" vertical="center" wrapText="1"/>
    </xf>
    <xf numFmtId="0" fontId="31" fillId="0" borderId="47" xfId="10" applyFont="1" applyBorder="1" applyAlignment="1">
      <alignment horizontal="center" vertical="center"/>
    </xf>
    <xf numFmtId="0" fontId="31" fillId="0" borderId="47" xfId="10" applyFont="1" applyBorder="1" applyAlignment="1">
      <alignment vertical="center" wrapText="1"/>
    </xf>
    <xf numFmtId="0" fontId="31" fillId="0" borderId="45" xfId="10" applyFont="1" applyBorder="1" applyAlignment="1">
      <alignment horizontal="center" vertical="center"/>
    </xf>
    <xf numFmtId="0" fontId="31" fillId="0" borderId="0" xfId="10" applyFont="1" applyAlignment="1">
      <alignment horizontal="center" vertical="center"/>
    </xf>
    <xf numFmtId="43" fontId="31" fillId="0" borderId="45" xfId="13" applyFont="1" applyBorder="1" applyAlignment="1">
      <alignment horizontal="center" vertical="center"/>
    </xf>
    <xf numFmtId="43" fontId="31" fillId="0" borderId="44" xfId="13" applyFont="1" applyBorder="1" applyAlignment="1">
      <alignment horizontal="center" vertical="center"/>
    </xf>
    <xf numFmtId="0" fontId="31" fillId="0" borderId="46" xfId="10" applyFont="1" applyBorder="1" applyAlignment="1">
      <alignment vertical="center"/>
    </xf>
    <xf numFmtId="2" fontId="31" fillId="0" borderId="45" xfId="10" applyNumberFormat="1" applyFont="1" applyBorder="1" applyAlignment="1">
      <alignment horizontal="center" vertical="center"/>
    </xf>
    <xf numFmtId="0" fontId="31" fillId="0" borderId="48" xfId="10" applyFont="1" applyBorder="1" applyAlignment="1">
      <alignment horizontal="center" vertical="center"/>
    </xf>
    <xf numFmtId="43" fontId="36" fillId="4" borderId="43" xfId="7" applyNumberFormat="1" applyFont="1" applyFill="1" applyBorder="1" applyAlignment="1">
      <alignment horizontal="right" vertical="center"/>
    </xf>
    <xf numFmtId="10" fontId="30" fillId="2" borderId="43" xfId="7" applyNumberFormat="1" applyFont="1" applyFill="1" applyBorder="1" applyAlignment="1">
      <alignment horizontal="center" vertical="center"/>
    </xf>
    <xf numFmtId="43" fontId="30" fillId="0" borderId="43" xfId="7" applyNumberFormat="1" applyFont="1" applyBorder="1" applyAlignment="1">
      <alignment horizontal="right" vertical="center"/>
    </xf>
    <xf numFmtId="0" fontId="3" fillId="0" borderId="0" xfId="7" applyFont="1"/>
    <xf numFmtId="43" fontId="4" fillId="18" borderId="43" xfId="7" applyNumberFormat="1" applyFont="1" applyFill="1" applyBorder="1" applyAlignment="1">
      <alignment horizontal="center" vertical="center"/>
    </xf>
    <xf numFmtId="43" fontId="4" fillId="19" borderId="43" xfId="7" applyNumberFormat="1" applyFont="1" applyFill="1" applyBorder="1" applyAlignment="1">
      <alignment horizontal="center" vertical="center"/>
    </xf>
    <xf numFmtId="2" fontId="37" fillId="4" borderId="43" xfId="10" applyNumberFormat="1" applyFont="1" applyFill="1" applyBorder="1" applyAlignment="1">
      <alignment horizontal="center" vertical="center" wrapText="1"/>
    </xf>
    <xf numFmtId="10" fontId="30" fillId="10" borderId="40" xfId="10" applyNumberFormat="1" applyFont="1" applyFill="1" applyBorder="1" applyAlignment="1">
      <alignment horizontal="center" vertical="center"/>
    </xf>
    <xf numFmtId="2" fontId="3" fillId="0" borderId="43" xfId="10" applyNumberFormat="1" applyFont="1" applyBorder="1" applyAlignment="1">
      <alignment horizontal="center" vertical="center"/>
    </xf>
    <xf numFmtId="0" fontId="3" fillId="0" borderId="0" xfId="10" applyFont="1"/>
    <xf numFmtId="2" fontId="4" fillId="18" borderId="43" xfId="10" applyNumberFormat="1" applyFont="1" applyFill="1" applyBorder="1" applyAlignment="1">
      <alignment horizontal="center" vertical="center"/>
    </xf>
    <xf numFmtId="2" fontId="4" fillId="19" borderId="43" xfId="10" applyNumberFormat="1" applyFont="1" applyFill="1" applyBorder="1" applyAlignment="1">
      <alignment horizontal="center" vertical="center"/>
    </xf>
    <xf numFmtId="0" fontId="9" fillId="2" borderId="49" xfId="0" applyFont="1" applyFill="1" applyBorder="1" applyAlignment="1">
      <alignment vertical="center"/>
    </xf>
    <xf numFmtId="10" fontId="9" fillId="2" borderId="49" xfId="6" applyNumberFormat="1" applyFont="1" applyFill="1" applyBorder="1" applyAlignment="1">
      <alignment vertical="center"/>
    </xf>
    <xf numFmtId="0" fontId="8" fillId="3" borderId="49" xfId="0" applyFont="1" applyFill="1" applyBorder="1" applyAlignment="1">
      <alignment horizontal="center" vertical="center"/>
    </xf>
    <xf numFmtId="49" fontId="0" fillId="2" borderId="2" xfId="0" applyNumberFormat="1" applyFill="1" applyBorder="1" applyAlignment="1">
      <alignment horizontal="center" vertical="center"/>
    </xf>
    <xf numFmtId="0" fontId="0" fillId="0" borderId="2" xfId="0" applyBorder="1" applyAlignment="1">
      <alignment horizontal="center"/>
    </xf>
    <xf numFmtId="0" fontId="0" fillId="2" borderId="2" xfId="0" applyFill="1" applyBorder="1" applyAlignment="1">
      <alignment horizontal="center"/>
    </xf>
    <xf numFmtId="0" fontId="3" fillId="7" borderId="2" xfId="0" applyFont="1" applyFill="1" applyBorder="1" applyAlignment="1">
      <alignment horizontal="center" vertical="center"/>
    </xf>
    <xf numFmtId="0" fontId="0" fillId="4" borderId="2" xfId="0" applyFill="1" applyBorder="1" applyAlignment="1">
      <alignment horizontal="center"/>
    </xf>
    <xf numFmtId="0" fontId="10" fillId="8" borderId="2" xfId="0" applyFont="1" applyFill="1" applyBorder="1" applyAlignment="1">
      <alignment horizontal="center" vertical="center" wrapText="1"/>
    </xf>
    <xf numFmtId="0" fontId="9" fillId="10" borderId="1" xfId="0" applyFont="1" applyFill="1" applyBorder="1" applyAlignment="1">
      <alignment vertical="center"/>
    </xf>
    <xf numFmtId="44" fontId="9" fillId="10" borderId="1" xfId="1" applyFont="1" applyFill="1" applyBorder="1" applyAlignment="1">
      <alignment vertical="center"/>
    </xf>
    <xf numFmtId="0" fontId="8" fillId="9" borderId="7" xfId="0" applyFont="1" applyFill="1" applyBorder="1" applyAlignment="1">
      <alignment horizontal="center" vertical="center"/>
    </xf>
    <xf numFmtId="0" fontId="8" fillId="9" borderId="8" xfId="0" applyFont="1" applyFill="1" applyBorder="1" applyAlignment="1">
      <alignment horizontal="center" vertical="center"/>
    </xf>
    <xf numFmtId="0" fontId="8" fillId="9" borderId="9" xfId="0" applyFont="1" applyFill="1" applyBorder="1" applyAlignment="1">
      <alignment horizontal="center" vertical="center"/>
    </xf>
    <xf numFmtId="0" fontId="9" fillId="2" borderId="1" xfId="0" applyFont="1" applyFill="1" applyBorder="1" applyAlignment="1">
      <alignment horizontal="center" vertical="center"/>
    </xf>
    <xf numFmtId="0" fontId="12" fillId="0" borderId="36" xfId="0" applyFont="1" applyBorder="1" applyAlignment="1">
      <alignment horizontal="center"/>
    </xf>
    <xf numFmtId="0" fontId="12" fillId="0" borderId="14" xfId="0" applyFont="1" applyBorder="1" applyAlignment="1">
      <alignment horizontal="center"/>
    </xf>
    <xf numFmtId="0" fontId="12" fillId="0" borderId="15" xfId="0" applyFont="1" applyBorder="1" applyAlignment="1">
      <alignment horizontal="center"/>
    </xf>
    <xf numFmtId="0" fontId="12" fillId="0" borderId="37" xfId="0" applyFont="1" applyBorder="1" applyAlignment="1">
      <alignment horizontal="center"/>
    </xf>
    <xf numFmtId="0" fontId="12" fillId="0" borderId="4" xfId="0" applyFont="1" applyBorder="1" applyAlignment="1">
      <alignment horizontal="center"/>
    </xf>
    <xf numFmtId="0" fontId="12" fillId="0" borderId="6" xfId="0" applyFont="1" applyBorder="1" applyAlignment="1">
      <alignment horizontal="center"/>
    </xf>
    <xf numFmtId="14" fontId="13" fillId="0" borderId="13" xfId="0" applyNumberFormat="1" applyFont="1" applyBorder="1" applyAlignment="1">
      <alignment horizontal="right" vertical="center" wrapText="1"/>
    </xf>
    <xf numFmtId="14" fontId="13" fillId="0" borderId="14" xfId="0" applyNumberFormat="1" applyFont="1" applyBorder="1" applyAlignment="1">
      <alignment horizontal="right" vertical="center" wrapText="1"/>
    </xf>
    <xf numFmtId="14" fontId="13" fillId="0" borderId="5" xfId="0" applyNumberFormat="1" applyFont="1" applyBorder="1" applyAlignment="1">
      <alignment horizontal="right" vertical="center" wrapText="1"/>
    </xf>
    <xf numFmtId="14" fontId="13" fillId="0" borderId="4" xfId="0" applyNumberFormat="1" applyFont="1" applyBorder="1" applyAlignment="1">
      <alignment horizontal="right" vertical="center" wrapText="1"/>
    </xf>
    <xf numFmtId="14" fontId="13" fillId="0" borderId="14" xfId="0" applyNumberFormat="1" applyFont="1" applyBorder="1" applyAlignment="1">
      <alignment horizontal="left" vertical="center" wrapText="1"/>
    </xf>
    <xf numFmtId="14" fontId="13" fillId="0" borderId="15" xfId="0" applyNumberFormat="1" applyFont="1" applyBorder="1" applyAlignment="1">
      <alignment horizontal="left" vertical="center" wrapText="1"/>
    </xf>
    <xf numFmtId="14" fontId="13" fillId="0" borderId="4" xfId="0" applyNumberFormat="1" applyFont="1" applyBorder="1" applyAlignment="1">
      <alignment horizontal="left" vertical="center" wrapText="1"/>
    </xf>
    <xf numFmtId="14" fontId="13" fillId="0" borderId="6" xfId="0" applyNumberFormat="1" applyFont="1" applyBorder="1" applyAlignment="1">
      <alignment horizontal="left" vertical="center" wrapText="1"/>
    </xf>
    <xf numFmtId="0" fontId="14" fillId="0" borderId="13"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35" xfId="0" applyFont="1" applyBorder="1" applyAlignment="1">
      <alignment horizontal="center" vertical="center" wrapText="1"/>
    </xf>
    <xf numFmtId="49" fontId="19" fillId="12" borderId="25" xfId="0" applyNumberFormat="1" applyFont="1" applyFill="1" applyBorder="1" applyAlignment="1">
      <alignment horizontal="left" vertical="center" wrapText="1"/>
    </xf>
    <xf numFmtId="49" fontId="19" fillId="12" borderId="26" xfId="0" applyNumberFormat="1" applyFont="1" applyFill="1" applyBorder="1" applyAlignment="1">
      <alignment horizontal="left" vertical="center" wrapText="1"/>
    </xf>
    <xf numFmtId="0" fontId="25" fillId="0" borderId="3" xfId="0" applyFont="1" applyBorder="1" applyAlignment="1">
      <alignment horizontal="left" vertical="top" wrapText="1"/>
    </xf>
    <xf numFmtId="0" fontId="25" fillId="0" borderId="30" xfId="0" applyFont="1" applyBorder="1" applyAlignment="1">
      <alignment horizontal="left" vertical="top" wrapText="1"/>
    </xf>
    <xf numFmtId="0" fontId="25" fillId="0" borderId="24" xfId="0" applyFont="1" applyBorder="1" applyAlignment="1">
      <alignment horizontal="left" vertical="top" wrapText="1"/>
    </xf>
    <xf numFmtId="164" fontId="25" fillId="0" borderId="32" xfId="0" applyNumberFormat="1" applyFont="1" applyBorder="1" applyAlignment="1">
      <alignment horizontal="left" vertical="top" wrapText="1"/>
    </xf>
    <xf numFmtId="164" fontId="25" fillId="0" borderId="31" xfId="0" applyNumberFormat="1" applyFont="1" applyBorder="1" applyAlignment="1">
      <alignment horizontal="left" vertical="top" wrapText="1"/>
    </xf>
    <xf numFmtId="164" fontId="25" fillId="0" borderId="33" xfId="0" applyNumberFormat="1" applyFont="1" applyBorder="1" applyAlignment="1">
      <alignment horizontal="left" vertical="top" wrapText="1"/>
    </xf>
    <xf numFmtId="164" fontId="24" fillId="0" borderId="32" xfId="0" applyNumberFormat="1" applyFont="1" applyBorder="1" applyAlignment="1">
      <alignment horizontal="left" vertical="top" wrapText="1"/>
    </xf>
    <xf numFmtId="164" fontId="24" fillId="0" borderId="31" xfId="0" applyNumberFormat="1" applyFont="1" applyBorder="1" applyAlignment="1">
      <alignment horizontal="left" vertical="top" wrapText="1"/>
    </xf>
    <xf numFmtId="164" fontId="24" fillId="0" borderId="33" xfId="0" applyNumberFormat="1" applyFont="1" applyBorder="1" applyAlignment="1">
      <alignment horizontal="left" vertical="top" wrapText="1"/>
    </xf>
    <xf numFmtId="0" fontId="22" fillId="0" borderId="10" xfId="0" applyFont="1" applyBorder="1" applyAlignment="1">
      <alignment horizontal="center"/>
    </xf>
    <xf numFmtId="0" fontId="11" fillId="0" borderId="11" xfId="0" applyFont="1" applyBorder="1"/>
    <xf numFmtId="0" fontId="11" fillId="0" borderId="12" xfId="0" applyFont="1" applyBorder="1"/>
    <xf numFmtId="0" fontId="11" fillId="0" borderId="18" xfId="0" applyFont="1" applyBorder="1"/>
    <xf numFmtId="0" fontId="0" fillId="0" borderId="1" xfId="0" applyBorder="1"/>
    <xf numFmtId="0" fontId="0" fillId="0" borderId="19" xfId="0" applyBorder="1"/>
    <xf numFmtId="165" fontId="13" fillId="0" borderId="14" xfId="0" applyNumberFormat="1" applyFont="1" applyBorder="1" applyAlignment="1">
      <alignment horizontal="left" vertical="center" wrapText="1"/>
    </xf>
    <xf numFmtId="165" fontId="13" fillId="0" borderId="15" xfId="0" applyNumberFormat="1" applyFont="1" applyBorder="1" applyAlignment="1">
      <alignment horizontal="left" vertical="center" wrapText="1"/>
    </xf>
    <xf numFmtId="165" fontId="13" fillId="0" borderId="4" xfId="0" applyNumberFormat="1" applyFont="1" applyBorder="1" applyAlignment="1">
      <alignment horizontal="left" vertical="center" wrapText="1"/>
    </xf>
    <xf numFmtId="165" fontId="13" fillId="0" borderId="6" xfId="0" applyNumberFormat="1" applyFont="1" applyBorder="1" applyAlignment="1">
      <alignment horizontal="left" vertical="center" wrapText="1"/>
    </xf>
    <xf numFmtId="49" fontId="4" fillId="0" borderId="16"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16" borderId="25" xfId="0" applyNumberFormat="1" applyFont="1" applyFill="1" applyBorder="1" applyAlignment="1">
      <alignment horizontal="left" vertical="center" wrapText="1"/>
    </xf>
    <xf numFmtId="49" fontId="4" fillId="16" borderId="26" xfId="0" applyNumberFormat="1" applyFont="1" applyFill="1" applyBorder="1" applyAlignment="1">
      <alignment horizontal="left" vertical="center" wrapText="1"/>
    </xf>
    <xf numFmtId="49" fontId="3" fillId="0" borderId="1" xfId="0" applyNumberFormat="1" applyFont="1" applyBorder="1" applyAlignment="1">
      <alignment horizontal="left" vertical="top" wrapText="1"/>
    </xf>
    <xf numFmtId="49" fontId="3" fillId="0" borderId="23" xfId="0" applyNumberFormat="1" applyFont="1" applyBorder="1" applyAlignment="1">
      <alignment horizontal="left" vertical="top" wrapText="1"/>
    </xf>
    <xf numFmtId="49" fontId="3" fillId="0" borderId="21" xfId="0" applyNumberFormat="1" applyFont="1" applyBorder="1" applyAlignment="1">
      <alignment horizontal="left" vertical="top" wrapText="1"/>
    </xf>
    <xf numFmtId="49" fontId="3" fillId="0" borderId="27" xfId="0" applyNumberFormat="1" applyFont="1" applyBorder="1" applyAlignment="1">
      <alignment horizontal="left" vertical="top" wrapText="1"/>
    </xf>
    <xf numFmtId="49" fontId="3" fillId="0" borderId="1" xfId="0" quotePrefix="1" applyNumberFormat="1" applyFont="1" applyBorder="1" applyAlignment="1">
      <alignment horizontal="left" vertical="top" wrapText="1"/>
    </xf>
    <xf numFmtId="0" fontId="22" fillId="0" borderId="36" xfId="0" applyFont="1" applyBorder="1" applyAlignment="1">
      <alignment horizontal="center"/>
    </xf>
    <xf numFmtId="0" fontId="22" fillId="0" borderId="14" xfId="0" applyFont="1" applyBorder="1" applyAlignment="1">
      <alignment horizontal="center"/>
    </xf>
    <xf numFmtId="0" fontId="22" fillId="0" borderId="15" xfId="0" applyFont="1" applyBorder="1" applyAlignment="1">
      <alignment horizontal="center"/>
    </xf>
    <xf numFmtId="0" fontId="22" fillId="0" borderId="37" xfId="0" applyFont="1" applyBorder="1" applyAlignment="1">
      <alignment horizontal="center"/>
    </xf>
    <xf numFmtId="0" fontId="22" fillId="0" borderId="4" xfId="0" applyFont="1" applyBorder="1" applyAlignment="1">
      <alignment horizontal="center"/>
    </xf>
    <xf numFmtId="0" fontId="22" fillId="0" borderId="6" xfId="0" applyFont="1" applyBorder="1" applyAlignment="1">
      <alignment horizontal="center"/>
    </xf>
    <xf numFmtId="49" fontId="4" fillId="0" borderId="13" xfId="0" applyNumberFormat="1" applyFont="1" applyBorder="1" applyAlignment="1">
      <alignment horizontal="center" vertical="center" wrapText="1"/>
    </xf>
    <xf numFmtId="49" fontId="4" fillId="0" borderId="34"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35" xfId="0" applyNumberFormat="1" applyFont="1" applyBorder="1" applyAlignment="1">
      <alignment horizontal="center" vertical="center" wrapText="1"/>
    </xf>
    <xf numFmtId="49" fontId="3" fillId="0" borderId="3" xfId="0" applyNumberFormat="1" applyFont="1" applyBorder="1" applyAlignment="1">
      <alignment horizontal="left" vertical="top" wrapText="1"/>
    </xf>
    <xf numFmtId="49" fontId="3" fillId="0" borderId="30" xfId="0" applyNumberFormat="1" applyFont="1" applyBorder="1" applyAlignment="1">
      <alignment horizontal="left" vertical="top" wrapText="1"/>
    </xf>
    <xf numFmtId="49" fontId="3" fillId="0" borderId="24" xfId="0" applyNumberFormat="1" applyFont="1" applyBorder="1" applyAlignment="1">
      <alignment horizontal="left" vertical="top" wrapText="1"/>
    </xf>
    <xf numFmtId="49" fontId="3" fillId="0" borderId="32" xfId="0" applyNumberFormat="1" applyFont="1" applyBorder="1" applyAlignment="1">
      <alignment horizontal="left" vertical="top" wrapText="1"/>
    </xf>
    <xf numFmtId="49" fontId="3" fillId="0" borderId="31" xfId="0" applyNumberFormat="1" applyFont="1" applyBorder="1" applyAlignment="1">
      <alignment horizontal="left" vertical="top" wrapText="1"/>
    </xf>
    <xf numFmtId="49" fontId="3" fillId="0" borderId="33" xfId="0" applyNumberFormat="1" applyFont="1" applyBorder="1" applyAlignment="1">
      <alignment horizontal="left" vertical="top" wrapText="1"/>
    </xf>
    <xf numFmtId="49" fontId="3" fillId="17" borderId="3" xfId="0" applyNumberFormat="1" applyFont="1" applyFill="1" applyBorder="1" applyAlignment="1">
      <alignment horizontal="left" vertical="top" wrapText="1"/>
    </xf>
    <xf numFmtId="49" fontId="3" fillId="17" borderId="30" xfId="0" applyNumberFormat="1" applyFont="1" applyFill="1" applyBorder="1" applyAlignment="1">
      <alignment horizontal="left" vertical="top" wrapText="1"/>
    </xf>
    <xf numFmtId="49" fontId="3" fillId="17" borderId="24" xfId="0" applyNumberFormat="1" applyFont="1" applyFill="1" applyBorder="1" applyAlignment="1">
      <alignment horizontal="left" vertical="top" wrapText="1"/>
    </xf>
    <xf numFmtId="49" fontId="3" fillId="17" borderId="32" xfId="0" applyNumberFormat="1" applyFont="1" applyFill="1" applyBorder="1" applyAlignment="1">
      <alignment horizontal="left" vertical="top" wrapText="1"/>
    </xf>
    <xf numFmtId="49" fontId="3" fillId="17" borderId="31" xfId="0" applyNumberFormat="1" applyFont="1" applyFill="1" applyBorder="1" applyAlignment="1">
      <alignment horizontal="left" vertical="top" wrapText="1"/>
    </xf>
    <xf numFmtId="49" fontId="3" fillId="17" borderId="33" xfId="0" applyNumberFormat="1" applyFont="1" applyFill="1" applyBorder="1" applyAlignment="1">
      <alignment horizontal="left" vertical="top" wrapText="1"/>
    </xf>
    <xf numFmtId="0" fontId="36" fillId="4" borderId="40" xfId="7" applyFont="1" applyFill="1" applyBorder="1" applyAlignment="1">
      <alignment horizontal="center" vertical="center"/>
    </xf>
    <xf numFmtId="0" fontId="36" fillId="4" borderId="41" xfId="7" applyFont="1" applyFill="1" applyBorder="1" applyAlignment="1">
      <alignment horizontal="center" vertical="center"/>
    </xf>
    <xf numFmtId="0" fontId="32" fillId="0" borderId="40" xfId="8" applyFont="1" applyBorder="1" applyAlignment="1">
      <alignment horizontal="center" vertical="center" wrapText="1"/>
    </xf>
    <xf numFmtId="0" fontId="32" fillId="0" borderId="42" xfId="8" applyFont="1" applyBorder="1" applyAlignment="1">
      <alignment horizontal="center" vertical="center" wrapText="1"/>
    </xf>
    <xf numFmtId="0" fontId="33" fillId="4" borderId="40" xfId="7" applyFont="1" applyFill="1" applyBorder="1" applyAlignment="1">
      <alignment horizontal="center" vertical="center" wrapText="1"/>
    </xf>
    <xf numFmtId="0" fontId="33" fillId="4" borderId="41" xfId="7" applyFont="1" applyFill="1" applyBorder="1" applyAlignment="1">
      <alignment horizontal="center" vertical="center" wrapText="1"/>
    </xf>
    <xf numFmtId="0" fontId="33" fillId="4" borderId="42" xfId="7" applyFont="1" applyFill="1" applyBorder="1" applyAlignment="1">
      <alignment horizontal="center" vertical="center" wrapText="1"/>
    </xf>
    <xf numFmtId="0" fontId="34" fillId="0" borderId="40" xfId="7" applyFont="1" applyBorder="1" applyAlignment="1">
      <alignment horizontal="center" vertical="center"/>
    </xf>
    <xf numFmtId="0" fontId="34" fillId="0" borderId="41" xfId="7" applyFont="1" applyBorder="1" applyAlignment="1">
      <alignment horizontal="center" vertical="center"/>
    </xf>
    <xf numFmtId="0" fontId="34" fillId="0" borderId="42" xfId="7" applyFont="1" applyBorder="1" applyAlignment="1">
      <alignment horizontal="center" vertical="center"/>
    </xf>
    <xf numFmtId="0" fontId="31" fillId="0" borderId="40" xfId="7" applyFont="1" applyBorder="1" applyAlignment="1">
      <alignment horizontal="right" vertical="center"/>
    </xf>
    <xf numFmtId="0" fontId="31" fillId="0" borderId="41" xfId="7" applyFont="1" applyBorder="1" applyAlignment="1">
      <alignment horizontal="right" vertical="center"/>
    </xf>
    <xf numFmtId="0" fontId="31" fillId="0" borderId="42" xfId="7" applyFont="1" applyBorder="1" applyAlignment="1">
      <alignment horizontal="right" vertical="center"/>
    </xf>
    <xf numFmtId="0" fontId="35" fillId="4" borderId="40" xfId="7" applyFont="1" applyFill="1" applyBorder="1" applyAlignment="1">
      <alignment horizontal="center" vertical="center"/>
    </xf>
    <xf numFmtId="0" fontId="35" fillId="4" borderId="41" xfId="7" applyFont="1" applyFill="1" applyBorder="1" applyAlignment="1">
      <alignment horizontal="center" vertical="center"/>
    </xf>
    <xf numFmtId="0" fontId="35" fillId="4" borderId="42" xfId="7" applyFont="1" applyFill="1" applyBorder="1" applyAlignment="1">
      <alignment horizontal="center" vertical="center"/>
    </xf>
    <xf numFmtId="0" fontId="30" fillId="0" borderId="40" xfId="7" applyFont="1" applyBorder="1" applyAlignment="1">
      <alignment horizontal="right" vertical="center"/>
    </xf>
    <xf numFmtId="0" fontId="30" fillId="0" borderId="41" xfId="7" applyFont="1" applyBorder="1" applyAlignment="1">
      <alignment horizontal="right" vertical="center"/>
    </xf>
    <xf numFmtId="0" fontId="30" fillId="0" borderId="42" xfId="7" applyFont="1" applyBorder="1" applyAlignment="1">
      <alignment horizontal="right" vertical="center"/>
    </xf>
    <xf numFmtId="0" fontId="36" fillId="18" borderId="40" xfId="7" applyFont="1" applyFill="1" applyBorder="1" applyAlignment="1">
      <alignment horizontal="center" vertical="center"/>
    </xf>
    <xf numFmtId="0" fontId="36" fillId="18" borderId="41" xfId="7" applyFont="1" applyFill="1" applyBorder="1" applyAlignment="1">
      <alignment horizontal="center" vertical="center"/>
    </xf>
    <xf numFmtId="0" fontId="36" fillId="18" borderId="42" xfId="7" applyFont="1" applyFill="1" applyBorder="1" applyAlignment="1">
      <alignment horizontal="center" vertical="center"/>
    </xf>
    <xf numFmtId="0" fontId="36" fillId="19" borderId="40" xfId="7" applyFont="1" applyFill="1" applyBorder="1" applyAlignment="1">
      <alignment horizontal="center" vertical="center"/>
    </xf>
    <xf numFmtId="0" fontId="36" fillId="19" borderId="41" xfId="7" applyFont="1" applyFill="1" applyBorder="1" applyAlignment="1">
      <alignment horizontal="center" vertical="center"/>
    </xf>
    <xf numFmtId="0" fontId="36" fillId="19" borderId="42" xfId="7" applyFont="1" applyFill="1" applyBorder="1" applyAlignment="1">
      <alignment horizontal="center" vertical="center"/>
    </xf>
    <xf numFmtId="0" fontId="36" fillId="18" borderId="40" xfId="7" applyFont="1" applyFill="1" applyBorder="1" applyAlignment="1">
      <alignment horizontal="center" vertical="center" wrapText="1"/>
    </xf>
    <xf numFmtId="0" fontId="36" fillId="18" borderId="41" xfId="7" applyFont="1" applyFill="1" applyBorder="1" applyAlignment="1">
      <alignment horizontal="center" vertical="center" wrapText="1"/>
    </xf>
    <xf numFmtId="0" fontId="36" fillId="18" borderId="42" xfId="7" applyFont="1" applyFill="1" applyBorder="1" applyAlignment="1">
      <alignment horizontal="center" vertical="center" wrapText="1"/>
    </xf>
    <xf numFmtId="0" fontId="36" fillId="19" borderId="40" xfId="7" applyFont="1" applyFill="1" applyBorder="1" applyAlignment="1">
      <alignment horizontal="center" vertical="center" wrapText="1"/>
    </xf>
    <xf numFmtId="0" fontId="36" fillId="19" borderId="41" xfId="7" applyFont="1" applyFill="1" applyBorder="1" applyAlignment="1">
      <alignment horizontal="center" vertical="center" wrapText="1"/>
    </xf>
    <xf numFmtId="0" fontId="36" fillId="19" borderId="42" xfId="7" applyFont="1" applyFill="1" applyBorder="1" applyAlignment="1">
      <alignment horizontal="center" vertical="center" wrapText="1"/>
    </xf>
    <xf numFmtId="0" fontId="35" fillId="4" borderId="40" xfId="10" applyFont="1" applyFill="1" applyBorder="1" applyAlignment="1">
      <alignment horizontal="center" vertical="center"/>
    </xf>
    <xf numFmtId="0" fontId="35" fillId="4" borderId="41" xfId="10" applyFont="1" applyFill="1" applyBorder="1" applyAlignment="1">
      <alignment horizontal="center" vertical="center"/>
    </xf>
    <xf numFmtId="0" fontId="35" fillId="4" borderId="42" xfId="10" applyFont="1" applyFill="1" applyBorder="1" applyAlignment="1">
      <alignment horizontal="center" vertical="center"/>
    </xf>
    <xf numFmtId="0" fontId="33" fillId="4" borderId="40" xfId="10" applyFont="1" applyFill="1" applyBorder="1" applyAlignment="1">
      <alignment horizontal="center" vertical="center" wrapText="1"/>
    </xf>
    <xf numFmtId="0" fontId="33" fillId="4" borderId="41" xfId="10" applyFont="1" applyFill="1" applyBorder="1" applyAlignment="1">
      <alignment horizontal="center" vertical="center" wrapText="1"/>
    </xf>
    <xf numFmtId="0" fontId="33" fillId="4" borderId="42" xfId="10" applyFont="1" applyFill="1" applyBorder="1" applyAlignment="1">
      <alignment horizontal="center" vertical="center" wrapText="1"/>
    </xf>
    <xf numFmtId="0" fontId="34" fillId="0" borderId="40" xfId="10" applyFont="1" applyBorder="1" applyAlignment="1">
      <alignment horizontal="center" vertical="center"/>
    </xf>
    <xf numFmtId="0" fontId="34" fillId="0" borderId="41" xfId="10" applyFont="1" applyBorder="1" applyAlignment="1">
      <alignment horizontal="center" vertical="center"/>
    </xf>
    <xf numFmtId="0" fontId="34" fillId="0" borderId="42" xfId="10" applyFont="1" applyBorder="1" applyAlignment="1">
      <alignment horizontal="center" vertical="center"/>
    </xf>
    <xf numFmtId="0" fontId="31" fillId="0" borderId="40" xfId="10" applyFont="1" applyBorder="1" applyAlignment="1">
      <alignment horizontal="right" vertical="center"/>
    </xf>
    <xf numFmtId="0" fontId="31" fillId="0" borderId="41" xfId="10" applyFont="1" applyBorder="1" applyAlignment="1">
      <alignment horizontal="right" vertical="center"/>
    </xf>
    <xf numFmtId="0" fontId="31" fillId="0" borderId="42" xfId="10" applyFont="1" applyBorder="1" applyAlignment="1">
      <alignment horizontal="right" vertical="center"/>
    </xf>
    <xf numFmtId="0" fontId="34" fillId="0" borderId="40" xfId="10" applyFont="1" applyBorder="1" applyAlignment="1">
      <alignment horizontal="right" vertical="center"/>
    </xf>
    <xf numFmtId="0" fontId="34" fillId="0" borderId="41" xfId="10" applyFont="1" applyBorder="1" applyAlignment="1">
      <alignment horizontal="right" vertical="center"/>
    </xf>
    <xf numFmtId="0" fontId="34" fillId="0" borderId="42" xfId="10" applyFont="1" applyBorder="1" applyAlignment="1">
      <alignment horizontal="right" vertical="center"/>
    </xf>
    <xf numFmtId="0" fontId="36" fillId="4" borderId="40" xfId="10" applyFont="1" applyFill="1" applyBorder="1" applyAlignment="1">
      <alignment horizontal="center" vertical="center"/>
    </xf>
    <xf numFmtId="0" fontId="36" fillId="4" borderId="41" xfId="10" applyFont="1" applyFill="1" applyBorder="1" applyAlignment="1">
      <alignment horizontal="center" vertical="center"/>
    </xf>
    <xf numFmtId="0" fontId="30" fillId="0" borderId="40" xfId="10" applyFont="1" applyBorder="1" applyAlignment="1">
      <alignment horizontal="right" vertical="center"/>
    </xf>
    <xf numFmtId="0" fontId="30" fillId="0" borderId="41" xfId="10" applyFont="1" applyBorder="1" applyAlignment="1">
      <alignment horizontal="right" vertical="center"/>
    </xf>
    <xf numFmtId="0" fontId="30" fillId="0" borderId="42" xfId="10" applyFont="1" applyBorder="1" applyAlignment="1">
      <alignment horizontal="right" vertical="center"/>
    </xf>
    <xf numFmtId="0" fontId="36" fillId="18" borderId="40" xfId="10" applyFont="1" applyFill="1" applyBorder="1" applyAlignment="1">
      <alignment horizontal="center" vertical="center"/>
    </xf>
    <xf numFmtId="0" fontId="36" fillId="18" borderId="41" xfId="10" applyFont="1" applyFill="1" applyBorder="1" applyAlignment="1">
      <alignment horizontal="center" vertical="center"/>
    </xf>
    <xf numFmtId="0" fontId="36" fillId="18" borderId="42" xfId="10" applyFont="1" applyFill="1" applyBorder="1" applyAlignment="1">
      <alignment horizontal="center" vertical="center"/>
    </xf>
    <xf numFmtId="0" fontId="36" fillId="19" borderId="40" xfId="10" applyFont="1" applyFill="1" applyBorder="1" applyAlignment="1">
      <alignment horizontal="center" vertical="center"/>
    </xf>
    <xf numFmtId="0" fontId="36" fillId="19" borderId="41" xfId="10" applyFont="1" applyFill="1" applyBorder="1" applyAlignment="1">
      <alignment horizontal="center" vertical="center"/>
    </xf>
    <xf numFmtId="0" fontId="36" fillId="19" borderId="42" xfId="10" applyFont="1" applyFill="1" applyBorder="1" applyAlignment="1">
      <alignment horizontal="center" vertical="center"/>
    </xf>
  </cellXfs>
  <cellStyles count="14">
    <cellStyle name="Moeda" xfId="1" builtinId="4"/>
    <cellStyle name="Moeda 2" xfId="5" xr:uid="{A244FABF-1DC8-4C45-82D1-18A93B087305}"/>
    <cellStyle name="Normal" xfId="0" builtinId="0"/>
    <cellStyle name="Normal 11" xfId="7" xr:uid="{BAB89AF6-933D-4765-933F-7BE1AF29AEB0}"/>
    <cellStyle name="Normal 11 2 2" xfId="11" xr:uid="{304FDAC8-6CEB-4221-9A01-E53EF4E04490}"/>
    <cellStyle name="Normal 12 3" xfId="10" xr:uid="{0E9C533E-233C-4EA2-84D9-7E5E5EBCBA60}"/>
    <cellStyle name="Normal 2" xfId="4" xr:uid="{3A3CEB4F-F28E-4E3F-B081-6E88DF20E71A}"/>
    <cellStyle name="Normal 4 4" xfId="8" xr:uid="{C25EE68B-6615-4CFA-9D6C-948536B639CA}"/>
    <cellStyle name="Normal_1140-P1-E" xfId="3" xr:uid="{9742FA10-016F-40CF-BB35-1CADA14DDA81}"/>
    <cellStyle name="Normal_Orçamentos Simplificado 99 (modelo)" xfId="2" xr:uid="{42DAB6D5-1EED-4D7F-9B5B-DA5C54F106C7}"/>
    <cellStyle name="Porcentagem" xfId="6" builtinId="5"/>
    <cellStyle name="Vírgula 5" xfId="9" xr:uid="{63A3F795-A08D-4C51-B04C-72D38D576820}"/>
    <cellStyle name="Vírgula 5 2" xfId="12" xr:uid="{48F71129-3CED-43F3-A16C-091B39D4AA69}"/>
    <cellStyle name="Vírgula 6 2" xfId="13" xr:uid="{DAD69CBD-2705-4A19-93E6-62E70151AB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image" Target="../media/image9.png"/><Relationship Id="rId5" Type="http://schemas.openxmlformats.org/officeDocument/2006/relationships/image" Target="../media/image8.png"/><Relationship Id="rId4"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2</xdr:col>
      <xdr:colOff>212911</xdr:colOff>
      <xdr:row>3</xdr:row>
      <xdr:rowOff>145676</xdr:rowOff>
    </xdr:from>
    <xdr:to>
      <xdr:col>3</xdr:col>
      <xdr:colOff>1055861</xdr:colOff>
      <xdr:row>7</xdr:row>
      <xdr:rowOff>31018</xdr:rowOff>
    </xdr:to>
    <xdr:pic>
      <xdr:nvPicPr>
        <xdr:cNvPr id="2" name="Imagem 1">
          <a:extLst>
            <a:ext uri="{FF2B5EF4-FFF2-40B4-BE49-F238E27FC236}">
              <a16:creationId xmlns:a16="http://schemas.microsoft.com/office/drawing/2014/main" id="{434B7DDA-937B-4A3E-AE3A-6A92F91BB90D}"/>
            </a:ext>
          </a:extLst>
        </xdr:cNvPr>
        <xdr:cNvPicPr/>
      </xdr:nvPicPr>
      <xdr:blipFill>
        <a:blip xmlns:r="http://schemas.openxmlformats.org/officeDocument/2006/relationships" r:embed="rId1"/>
        <a:stretch/>
      </xdr:blipFill>
      <xdr:spPr>
        <a:xfrm>
          <a:off x="1423146" y="907676"/>
          <a:ext cx="1761833" cy="591313"/>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158750</xdr:colOff>
      <xdr:row>0</xdr:row>
      <xdr:rowOff>57150</xdr:rowOff>
    </xdr:from>
    <xdr:ext cx="1885950" cy="628650"/>
    <xdr:pic>
      <xdr:nvPicPr>
        <xdr:cNvPr id="2" name="image9.png" descr="logo (1)">
          <a:extLst>
            <a:ext uri="{FF2B5EF4-FFF2-40B4-BE49-F238E27FC236}">
              <a16:creationId xmlns:a16="http://schemas.microsoft.com/office/drawing/2014/main" id="{F6FBDB6C-D9C8-47A2-A218-00BAA1783CD0}"/>
            </a:ext>
          </a:extLst>
        </xdr:cNvPr>
        <xdr:cNvPicPr preferRelativeResize="0"/>
      </xdr:nvPicPr>
      <xdr:blipFill>
        <a:blip xmlns:r="http://schemas.openxmlformats.org/officeDocument/2006/relationships" r:embed="rId1" cstate="print"/>
        <a:stretch>
          <a:fillRect/>
        </a:stretch>
      </xdr:blipFill>
      <xdr:spPr>
        <a:xfrm>
          <a:off x="1120775" y="57150"/>
          <a:ext cx="1885950" cy="628650"/>
        </a:xfrm>
        <a:prstGeom prst="rect">
          <a:avLst/>
        </a:prstGeom>
        <a:noFill/>
      </xdr:spPr>
    </xdr:pic>
    <xdr:clientData fLocksWithSheet="0"/>
  </xdr:oneCellAnchor>
  <xdr:oneCellAnchor>
    <xdr:from>
      <xdr:col>6</xdr:col>
      <xdr:colOff>0</xdr:colOff>
      <xdr:row>0</xdr:row>
      <xdr:rowOff>104775</xdr:rowOff>
    </xdr:from>
    <xdr:ext cx="1685925" cy="609600"/>
    <xdr:pic>
      <xdr:nvPicPr>
        <xdr:cNvPr id="3" name="image8.png" descr="Logo Horizontal Azul">
          <a:extLst>
            <a:ext uri="{FF2B5EF4-FFF2-40B4-BE49-F238E27FC236}">
              <a16:creationId xmlns:a16="http://schemas.microsoft.com/office/drawing/2014/main" id="{F3F984C2-5122-458A-B6DA-3625FF598D29}"/>
            </a:ext>
          </a:extLst>
        </xdr:cNvPr>
        <xdr:cNvPicPr preferRelativeResize="0"/>
      </xdr:nvPicPr>
      <xdr:blipFill>
        <a:blip xmlns:r="http://schemas.openxmlformats.org/officeDocument/2006/relationships" r:embed="rId2" cstate="print"/>
        <a:stretch>
          <a:fillRect/>
        </a:stretch>
      </xdr:blipFill>
      <xdr:spPr>
        <a:xfrm>
          <a:off x="7715250" y="104775"/>
          <a:ext cx="1685925" cy="6096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63500</xdr:colOff>
      <xdr:row>0</xdr:row>
      <xdr:rowOff>85725</xdr:rowOff>
    </xdr:from>
    <xdr:ext cx="1885950" cy="628650"/>
    <xdr:pic>
      <xdr:nvPicPr>
        <xdr:cNvPr id="2" name="image9.png" descr="logo (1)">
          <a:extLst>
            <a:ext uri="{FF2B5EF4-FFF2-40B4-BE49-F238E27FC236}">
              <a16:creationId xmlns:a16="http://schemas.microsoft.com/office/drawing/2014/main" id="{28B11F0C-9E0B-4B11-94BB-F3FDC2309382}"/>
            </a:ext>
          </a:extLst>
        </xdr:cNvPr>
        <xdr:cNvPicPr preferRelativeResize="0"/>
      </xdr:nvPicPr>
      <xdr:blipFill>
        <a:blip xmlns:r="http://schemas.openxmlformats.org/officeDocument/2006/relationships" r:embed="rId1" cstate="print"/>
        <a:stretch>
          <a:fillRect/>
        </a:stretch>
      </xdr:blipFill>
      <xdr:spPr>
        <a:xfrm>
          <a:off x="63500" y="85725"/>
          <a:ext cx="1885950" cy="628650"/>
        </a:xfrm>
        <a:prstGeom prst="rect">
          <a:avLst/>
        </a:prstGeom>
        <a:noFill/>
      </xdr:spPr>
    </xdr:pic>
    <xdr:clientData fLocksWithSheet="0"/>
  </xdr:oneCellAnchor>
  <xdr:oneCellAnchor>
    <xdr:from>
      <xdr:col>2</xdr:col>
      <xdr:colOff>3381375</xdr:colOff>
      <xdr:row>0</xdr:row>
      <xdr:rowOff>104775</xdr:rowOff>
    </xdr:from>
    <xdr:ext cx="1685925" cy="609600"/>
    <xdr:pic>
      <xdr:nvPicPr>
        <xdr:cNvPr id="3" name="image8.png" descr="Logo Horizontal Azul">
          <a:extLst>
            <a:ext uri="{FF2B5EF4-FFF2-40B4-BE49-F238E27FC236}">
              <a16:creationId xmlns:a16="http://schemas.microsoft.com/office/drawing/2014/main" id="{197000D1-975F-442F-ACF2-98346D69A25A}"/>
            </a:ext>
          </a:extLst>
        </xdr:cNvPr>
        <xdr:cNvPicPr preferRelativeResize="0"/>
      </xdr:nvPicPr>
      <xdr:blipFill>
        <a:blip xmlns:r="http://schemas.openxmlformats.org/officeDocument/2006/relationships" r:embed="rId2" cstate="print"/>
        <a:stretch>
          <a:fillRect/>
        </a:stretch>
      </xdr:blipFill>
      <xdr:spPr>
        <a:xfrm>
          <a:off x="4933950" y="104775"/>
          <a:ext cx="1685925" cy="609600"/>
        </a:xfrm>
        <a:prstGeom prst="rect">
          <a:avLst/>
        </a:prstGeom>
        <a:noFill/>
      </xdr:spPr>
    </xdr:pic>
    <xdr:clientData fLocksWithSheet="0"/>
  </xdr:oneCellAnchor>
  <xdr:oneCellAnchor>
    <xdr:from>
      <xdr:col>0</xdr:col>
      <xdr:colOff>63500</xdr:colOff>
      <xdr:row>1308</xdr:row>
      <xdr:rowOff>85725</xdr:rowOff>
    </xdr:from>
    <xdr:ext cx="1885950" cy="628650"/>
    <xdr:pic>
      <xdr:nvPicPr>
        <xdr:cNvPr id="6" name="image9.png" descr="logo (1)">
          <a:extLst>
            <a:ext uri="{FF2B5EF4-FFF2-40B4-BE49-F238E27FC236}">
              <a16:creationId xmlns:a16="http://schemas.microsoft.com/office/drawing/2014/main" id="{83BF31BA-3C60-40C6-9D89-72C9D334A09D}"/>
            </a:ext>
          </a:extLst>
        </xdr:cNvPr>
        <xdr:cNvPicPr preferRelativeResize="0"/>
      </xdr:nvPicPr>
      <xdr:blipFill>
        <a:blip xmlns:r="http://schemas.openxmlformats.org/officeDocument/2006/relationships" r:embed="rId1" cstate="print"/>
        <a:stretch>
          <a:fillRect/>
        </a:stretch>
      </xdr:blipFill>
      <xdr:spPr>
        <a:xfrm>
          <a:off x="63500" y="85725"/>
          <a:ext cx="1885950" cy="628650"/>
        </a:xfrm>
        <a:prstGeom prst="rect">
          <a:avLst/>
        </a:prstGeom>
        <a:noFill/>
      </xdr:spPr>
    </xdr:pic>
    <xdr:clientData fLocksWithSheet="0"/>
  </xdr:oneCellAnchor>
  <xdr:oneCellAnchor>
    <xdr:from>
      <xdr:col>2</xdr:col>
      <xdr:colOff>2407708</xdr:colOff>
      <xdr:row>1308</xdr:row>
      <xdr:rowOff>115358</xdr:rowOff>
    </xdr:from>
    <xdr:ext cx="1685925" cy="609600"/>
    <xdr:pic>
      <xdr:nvPicPr>
        <xdr:cNvPr id="7" name="image8.png" descr="Logo Horizontal Azul">
          <a:extLst>
            <a:ext uri="{FF2B5EF4-FFF2-40B4-BE49-F238E27FC236}">
              <a16:creationId xmlns:a16="http://schemas.microsoft.com/office/drawing/2014/main" id="{FFF8085B-EFC0-4C07-9939-51570E5DE452}"/>
            </a:ext>
          </a:extLst>
        </xdr:cNvPr>
        <xdr:cNvPicPr preferRelativeResize="0"/>
      </xdr:nvPicPr>
      <xdr:blipFill>
        <a:blip xmlns:r="http://schemas.openxmlformats.org/officeDocument/2006/relationships" r:embed="rId2" cstate="print"/>
        <a:stretch>
          <a:fillRect/>
        </a:stretch>
      </xdr:blipFill>
      <xdr:spPr>
        <a:xfrm>
          <a:off x="4492625" y="243383858"/>
          <a:ext cx="1685925" cy="609600"/>
        </a:xfrm>
        <a:prstGeom prst="rect">
          <a:avLst/>
        </a:prstGeom>
        <a:noFill/>
      </xdr:spPr>
    </xdr:pic>
    <xdr:clientData fLocksWithSheet="0"/>
  </xdr:oneCellAnchor>
  <xdr:oneCellAnchor>
    <xdr:from>
      <xdr:col>0</xdr:col>
      <xdr:colOff>95250</xdr:colOff>
      <xdr:row>1649</xdr:row>
      <xdr:rowOff>1058</xdr:rowOff>
    </xdr:from>
    <xdr:ext cx="1885950" cy="628650"/>
    <xdr:pic>
      <xdr:nvPicPr>
        <xdr:cNvPr id="8" name="image9.png" descr="logo (1)">
          <a:extLst>
            <a:ext uri="{FF2B5EF4-FFF2-40B4-BE49-F238E27FC236}">
              <a16:creationId xmlns:a16="http://schemas.microsoft.com/office/drawing/2014/main" id="{C687EDCB-06B4-4D15-BEEE-54B97E105ECA}"/>
            </a:ext>
          </a:extLst>
        </xdr:cNvPr>
        <xdr:cNvPicPr preferRelativeResize="0"/>
      </xdr:nvPicPr>
      <xdr:blipFill>
        <a:blip xmlns:r="http://schemas.openxmlformats.org/officeDocument/2006/relationships" r:embed="rId1" cstate="print"/>
        <a:stretch>
          <a:fillRect/>
        </a:stretch>
      </xdr:blipFill>
      <xdr:spPr>
        <a:xfrm>
          <a:off x="95250" y="317331725"/>
          <a:ext cx="1885950" cy="628650"/>
        </a:xfrm>
        <a:prstGeom prst="rect">
          <a:avLst/>
        </a:prstGeom>
        <a:noFill/>
      </xdr:spPr>
    </xdr:pic>
    <xdr:clientData fLocksWithSheet="0"/>
  </xdr:oneCellAnchor>
  <xdr:oneCellAnchor>
    <xdr:from>
      <xdr:col>2</xdr:col>
      <xdr:colOff>2693459</xdr:colOff>
      <xdr:row>1649</xdr:row>
      <xdr:rowOff>41275</xdr:rowOff>
    </xdr:from>
    <xdr:ext cx="1685925" cy="609600"/>
    <xdr:pic>
      <xdr:nvPicPr>
        <xdr:cNvPr id="9" name="image8.png" descr="Logo Horizontal Azul">
          <a:extLst>
            <a:ext uri="{FF2B5EF4-FFF2-40B4-BE49-F238E27FC236}">
              <a16:creationId xmlns:a16="http://schemas.microsoft.com/office/drawing/2014/main" id="{48D60032-9933-4720-A339-5BA4FBEC7F55}"/>
            </a:ext>
          </a:extLst>
        </xdr:cNvPr>
        <xdr:cNvPicPr preferRelativeResize="0"/>
      </xdr:nvPicPr>
      <xdr:blipFill>
        <a:blip xmlns:r="http://schemas.openxmlformats.org/officeDocument/2006/relationships" r:embed="rId2" cstate="print"/>
        <a:stretch>
          <a:fillRect/>
        </a:stretch>
      </xdr:blipFill>
      <xdr:spPr>
        <a:xfrm>
          <a:off x="4778376" y="317371942"/>
          <a:ext cx="1685925" cy="609600"/>
        </a:xfrm>
        <a:prstGeom prst="rect">
          <a:avLst/>
        </a:prstGeom>
        <a:noFill/>
      </xdr:spPr>
    </xdr:pic>
    <xdr:clientData fLocksWithSheet="0"/>
  </xdr:oneCellAnchor>
  <xdr:oneCellAnchor>
    <xdr:from>
      <xdr:col>0</xdr:col>
      <xdr:colOff>63500</xdr:colOff>
      <xdr:row>2212</xdr:row>
      <xdr:rowOff>85725</xdr:rowOff>
    </xdr:from>
    <xdr:ext cx="1885950" cy="628650"/>
    <xdr:pic>
      <xdr:nvPicPr>
        <xdr:cNvPr id="10" name="image9.png" descr="logo (1)">
          <a:extLst>
            <a:ext uri="{FF2B5EF4-FFF2-40B4-BE49-F238E27FC236}">
              <a16:creationId xmlns:a16="http://schemas.microsoft.com/office/drawing/2014/main" id="{7FCFA809-3C23-4087-AE2E-2138860A5153}"/>
            </a:ext>
          </a:extLst>
        </xdr:cNvPr>
        <xdr:cNvPicPr preferRelativeResize="0"/>
      </xdr:nvPicPr>
      <xdr:blipFill>
        <a:blip xmlns:r="http://schemas.openxmlformats.org/officeDocument/2006/relationships" r:embed="rId1" cstate="print"/>
        <a:stretch>
          <a:fillRect/>
        </a:stretch>
      </xdr:blipFill>
      <xdr:spPr>
        <a:xfrm>
          <a:off x="63500" y="85725"/>
          <a:ext cx="1885950" cy="628650"/>
        </a:xfrm>
        <a:prstGeom prst="rect">
          <a:avLst/>
        </a:prstGeom>
        <a:noFill/>
      </xdr:spPr>
    </xdr:pic>
    <xdr:clientData fLocksWithSheet="0"/>
  </xdr:oneCellAnchor>
  <xdr:oneCellAnchor>
    <xdr:from>
      <xdr:col>2</xdr:col>
      <xdr:colOff>2418292</xdr:colOff>
      <xdr:row>2212</xdr:row>
      <xdr:rowOff>147108</xdr:rowOff>
    </xdr:from>
    <xdr:ext cx="1685925" cy="609600"/>
    <xdr:pic>
      <xdr:nvPicPr>
        <xdr:cNvPr id="11" name="image8.png" descr="Logo Horizontal Azul">
          <a:extLst>
            <a:ext uri="{FF2B5EF4-FFF2-40B4-BE49-F238E27FC236}">
              <a16:creationId xmlns:a16="http://schemas.microsoft.com/office/drawing/2014/main" id="{A47DC754-874D-4D48-A56E-2058442FDD44}"/>
            </a:ext>
          </a:extLst>
        </xdr:cNvPr>
        <xdr:cNvPicPr preferRelativeResize="0"/>
      </xdr:nvPicPr>
      <xdr:blipFill>
        <a:blip xmlns:r="http://schemas.openxmlformats.org/officeDocument/2006/relationships" r:embed="rId2" cstate="print"/>
        <a:stretch>
          <a:fillRect/>
        </a:stretch>
      </xdr:blipFill>
      <xdr:spPr>
        <a:xfrm>
          <a:off x="4503209" y="438995608"/>
          <a:ext cx="1685925" cy="609600"/>
        </a:xfrm>
        <a:prstGeom prst="rect">
          <a:avLst/>
        </a:prstGeom>
        <a:noFill/>
      </xdr:spPr>
    </xdr:pic>
    <xdr:clientData fLocksWithSheet="0"/>
  </xdr:oneCellAnchor>
  <xdr:oneCellAnchor>
    <xdr:from>
      <xdr:col>0</xdr:col>
      <xdr:colOff>63500</xdr:colOff>
      <xdr:row>2692</xdr:row>
      <xdr:rowOff>85725</xdr:rowOff>
    </xdr:from>
    <xdr:ext cx="1885950" cy="628650"/>
    <xdr:pic>
      <xdr:nvPicPr>
        <xdr:cNvPr id="12" name="image9.png" descr="logo (1)">
          <a:extLst>
            <a:ext uri="{FF2B5EF4-FFF2-40B4-BE49-F238E27FC236}">
              <a16:creationId xmlns:a16="http://schemas.microsoft.com/office/drawing/2014/main" id="{BB4AA604-001E-4D8C-A5D5-27CEE6CFF5FE}"/>
            </a:ext>
          </a:extLst>
        </xdr:cNvPr>
        <xdr:cNvPicPr preferRelativeResize="0"/>
      </xdr:nvPicPr>
      <xdr:blipFill>
        <a:blip xmlns:r="http://schemas.openxmlformats.org/officeDocument/2006/relationships" r:embed="rId1" cstate="print"/>
        <a:stretch>
          <a:fillRect/>
        </a:stretch>
      </xdr:blipFill>
      <xdr:spPr>
        <a:xfrm>
          <a:off x="63500" y="85725"/>
          <a:ext cx="1885950" cy="628650"/>
        </a:xfrm>
        <a:prstGeom prst="rect">
          <a:avLst/>
        </a:prstGeom>
        <a:noFill/>
      </xdr:spPr>
    </xdr:pic>
    <xdr:clientData fLocksWithSheet="0"/>
  </xdr:oneCellAnchor>
  <xdr:oneCellAnchor>
    <xdr:from>
      <xdr:col>2</xdr:col>
      <xdr:colOff>2566459</xdr:colOff>
      <xdr:row>2692</xdr:row>
      <xdr:rowOff>147108</xdr:rowOff>
    </xdr:from>
    <xdr:ext cx="1685925" cy="609600"/>
    <xdr:pic>
      <xdr:nvPicPr>
        <xdr:cNvPr id="13" name="image8.png" descr="Logo Horizontal Azul">
          <a:extLst>
            <a:ext uri="{FF2B5EF4-FFF2-40B4-BE49-F238E27FC236}">
              <a16:creationId xmlns:a16="http://schemas.microsoft.com/office/drawing/2014/main" id="{0112E59D-41FA-428D-B9AF-22616B434B9F}"/>
            </a:ext>
          </a:extLst>
        </xdr:cNvPr>
        <xdr:cNvPicPr preferRelativeResize="0"/>
      </xdr:nvPicPr>
      <xdr:blipFill>
        <a:blip xmlns:r="http://schemas.openxmlformats.org/officeDocument/2006/relationships" r:embed="rId2" cstate="print"/>
        <a:stretch>
          <a:fillRect/>
        </a:stretch>
      </xdr:blipFill>
      <xdr:spPr>
        <a:xfrm>
          <a:off x="4651376" y="542479441"/>
          <a:ext cx="1685925" cy="609600"/>
        </a:xfrm>
        <a:prstGeom prst="rect">
          <a:avLst/>
        </a:prstGeom>
        <a:noFill/>
      </xdr:spPr>
    </xdr:pic>
    <xdr:clientData fLocksWithSheet="0"/>
  </xdr:oneCellAnchor>
  <xdr:oneCellAnchor>
    <xdr:from>
      <xdr:col>0</xdr:col>
      <xdr:colOff>63500</xdr:colOff>
      <xdr:row>2836</xdr:row>
      <xdr:rowOff>85725</xdr:rowOff>
    </xdr:from>
    <xdr:ext cx="1885950" cy="628650"/>
    <xdr:pic>
      <xdr:nvPicPr>
        <xdr:cNvPr id="14" name="image9.png" descr="logo (1)">
          <a:extLst>
            <a:ext uri="{FF2B5EF4-FFF2-40B4-BE49-F238E27FC236}">
              <a16:creationId xmlns:a16="http://schemas.microsoft.com/office/drawing/2014/main" id="{70830A37-DF80-4BA5-85DA-10D3D54820DE}"/>
            </a:ext>
          </a:extLst>
        </xdr:cNvPr>
        <xdr:cNvPicPr preferRelativeResize="0"/>
      </xdr:nvPicPr>
      <xdr:blipFill>
        <a:blip xmlns:r="http://schemas.openxmlformats.org/officeDocument/2006/relationships" r:embed="rId1" cstate="print"/>
        <a:stretch>
          <a:fillRect/>
        </a:stretch>
      </xdr:blipFill>
      <xdr:spPr>
        <a:xfrm>
          <a:off x="63500" y="85725"/>
          <a:ext cx="1885950" cy="628650"/>
        </a:xfrm>
        <a:prstGeom prst="rect">
          <a:avLst/>
        </a:prstGeom>
        <a:noFill/>
      </xdr:spPr>
    </xdr:pic>
    <xdr:clientData fLocksWithSheet="0"/>
  </xdr:oneCellAnchor>
  <xdr:oneCellAnchor>
    <xdr:from>
      <xdr:col>2</xdr:col>
      <xdr:colOff>3381375</xdr:colOff>
      <xdr:row>2836</xdr:row>
      <xdr:rowOff>104775</xdr:rowOff>
    </xdr:from>
    <xdr:ext cx="1685925" cy="609600"/>
    <xdr:pic>
      <xdr:nvPicPr>
        <xdr:cNvPr id="15" name="image8.png" descr="Logo Horizontal Azul">
          <a:extLst>
            <a:ext uri="{FF2B5EF4-FFF2-40B4-BE49-F238E27FC236}">
              <a16:creationId xmlns:a16="http://schemas.microsoft.com/office/drawing/2014/main" id="{BB907555-D115-450F-9925-EBB2B4AC87FD}"/>
            </a:ext>
          </a:extLst>
        </xdr:cNvPr>
        <xdr:cNvPicPr preferRelativeResize="0"/>
      </xdr:nvPicPr>
      <xdr:blipFill>
        <a:blip xmlns:r="http://schemas.openxmlformats.org/officeDocument/2006/relationships" r:embed="rId2" cstate="print"/>
        <a:stretch>
          <a:fillRect/>
        </a:stretch>
      </xdr:blipFill>
      <xdr:spPr>
        <a:xfrm>
          <a:off x="5724525" y="104775"/>
          <a:ext cx="1685925" cy="609600"/>
        </a:xfrm>
        <a:prstGeom prst="rect">
          <a:avLst/>
        </a:prstGeom>
        <a:noFill/>
      </xdr:spPr>
    </xdr:pic>
    <xdr:clientData fLocksWithSheet="0"/>
  </xdr:oneCellAnchor>
  <xdr:oneCellAnchor>
    <xdr:from>
      <xdr:col>0</xdr:col>
      <xdr:colOff>63500</xdr:colOff>
      <xdr:row>2924</xdr:row>
      <xdr:rowOff>85725</xdr:rowOff>
    </xdr:from>
    <xdr:ext cx="1885950" cy="628650"/>
    <xdr:pic>
      <xdr:nvPicPr>
        <xdr:cNvPr id="16" name="image9.png" descr="logo (1)">
          <a:extLst>
            <a:ext uri="{FF2B5EF4-FFF2-40B4-BE49-F238E27FC236}">
              <a16:creationId xmlns:a16="http://schemas.microsoft.com/office/drawing/2014/main" id="{DE70B5D5-723C-47D5-88A4-6408DF3DAFBA}"/>
            </a:ext>
          </a:extLst>
        </xdr:cNvPr>
        <xdr:cNvPicPr preferRelativeResize="0"/>
      </xdr:nvPicPr>
      <xdr:blipFill>
        <a:blip xmlns:r="http://schemas.openxmlformats.org/officeDocument/2006/relationships" r:embed="rId1" cstate="print"/>
        <a:stretch>
          <a:fillRect/>
        </a:stretch>
      </xdr:blipFill>
      <xdr:spPr>
        <a:xfrm>
          <a:off x="63500" y="85725"/>
          <a:ext cx="1885950" cy="628650"/>
        </a:xfrm>
        <a:prstGeom prst="rect">
          <a:avLst/>
        </a:prstGeom>
        <a:noFill/>
      </xdr:spPr>
    </xdr:pic>
    <xdr:clientData fLocksWithSheet="0"/>
  </xdr:oneCellAnchor>
  <xdr:oneCellAnchor>
    <xdr:from>
      <xdr:col>2</xdr:col>
      <xdr:colOff>2450041</xdr:colOff>
      <xdr:row>2924</xdr:row>
      <xdr:rowOff>125941</xdr:rowOff>
    </xdr:from>
    <xdr:ext cx="1685925" cy="609600"/>
    <xdr:pic>
      <xdr:nvPicPr>
        <xdr:cNvPr id="17" name="image8.png" descr="Logo Horizontal Azul">
          <a:extLst>
            <a:ext uri="{FF2B5EF4-FFF2-40B4-BE49-F238E27FC236}">
              <a16:creationId xmlns:a16="http://schemas.microsoft.com/office/drawing/2014/main" id="{7C6CB546-2D92-49E2-8D06-FB741AEFB954}"/>
            </a:ext>
          </a:extLst>
        </xdr:cNvPr>
        <xdr:cNvPicPr preferRelativeResize="0"/>
      </xdr:nvPicPr>
      <xdr:blipFill>
        <a:blip xmlns:r="http://schemas.openxmlformats.org/officeDocument/2006/relationships" r:embed="rId2" cstate="print"/>
        <a:stretch>
          <a:fillRect/>
        </a:stretch>
      </xdr:blipFill>
      <xdr:spPr>
        <a:xfrm>
          <a:off x="4534958" y="594443608"/>
          <a:ext cx="1685925" cy="60960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xdr:from>
      <xdr:col>4</xdr:col>
      <xdr:colOff>2257425</xdr:colOff>
      <xdr:row>1</xdr:row>
      <xdr:rowOff>66675</xdr:rowOff>
    </xdr:from>
    <xdr:to>
      <xdr:col>6</xdr:col>
      <xdr:colOff>299508</xdr:colOff>
      <xdr:row>1</xdr:row>
      <xdr:rowOff>620138</xdr:rowOff>
    </xdr:to>
    <xdr:pic>
      <xdr:nvPicPr>
        <xdr:cNvPr id="2" name="Imagem 2" descr="Logo Horizontal Azul">
          <a:extLst>
            <a:ext uri="{FF2B5EF4-FFF2-40B4-BE49-F238E27FC236}">
              <a16:creationId xmlns:a16="http://schemas.microsoft.com/office/drawing/2014/main" id="{81ADE78C-1726-44DB-997B-93E4822BFCF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2400" y="66675"/>
          <a:ext cx="1613958" cy="553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295276</xdr:colOff>
      <xdr:row>1</xdr:row>
      <xdr:rowOff>47625</xdr:rowOff>
    </xdr:from>
    <xdr:to>
      <xdr:col>4</xdr:col>
      <xdr:colOff>819150</xdr:colOff>
      <xdr:row>1</xdr:row>
      <xdr:rowOff>628537</xdr:rowOff>
    </xdr:to>
    <xdr:pic>
      <xdr:nvPicPr>
        <xdr:cNvPr id="3" name="Imagem 1" descr="logo (1)">
          <a:extLst>
            <a:ext uri="{FF2B5EF4-FFF2-40B4-BE49-F238E27FC236}">
              <a16:creationId xmlns:a16="http://schemas.microsoft.com/office/drawing/2014/main" id="{467DF0C2-95F8-4A8A-BC28-59FA5AD89B7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1" y="47625"/>
          <a:ext cx="1857374" cy="580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2257425</xdr:colOff>
      <xdr:row>33</xdr:row>
      <xdr:rowOff>66675</xdr:rowOff>
    </xdr:from>
    <xdr:to>
      <xdr:col>6</xdr:col>
      <xdr:colOff>299508</xdr:colOff>
      <xdr:row>33</xdr:row>
      <xdr:rowOff>620138</xdr:rowOff>
    </xdr:to>
    <xdr:pic>
      <xdr:nvPicPr>
        <xdr:cNvPr id="7" name="Imagem 2" descr="Logo Horizontal Azul">
          <a:extLst>
            <a:ext uri="{FF2B5EF4-FFF2-40B4-BE49-F238E27FC236}">
              <a16:creationId xmlns:a16="http://schemas.microsoft.com/office/drawing/2014/main" id="{D18605B9-A9A9-4002-AF4F-8A4F295EEB6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2400" y="66675"/>
          <a:ext cx="1613958" cy="553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295276</xdr:colOff>
      <xdr:row>33</xdr:row>
      <xdr:rowOff>47625</xdr:rowOff>
    </xdr:from>
    <xdr:to>
      <xdr:col>4</xdr:col>
      <xdr:colOff>819150</xdr:colOff>
      <xdr:row>33</xdr:row>
      <xdr:rowOff>628537</xdr:rowOff>
    </xdr:to>
    <xdr:pic>
      <xdr:nvPicPr>
        <xdr:cNvPr id="8" name="Imagem 1" descr="logo (1)">
          <a:extLst>
            <a:ext uri="{FF2B5EF4-FFF2-40B4-BE49-F238E27FC236}">
              <a16:creationId xmlns:a16="http://schemas.microsoft.com/office/drawing/2014/main" id="{2EAEEA8B-8051-47A3-B451-7499F26343C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6751" y="47625"/>
          <a:ext cx="1857374" cy="580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2257425</xdr:colOff>
      <xdr:row>67</xdr:row>
      <xdr:rowOff>66675</xdr:rowOff>
    </xdr:from>
    <xdr:to>
      <xdr:col>6</xdr:col>
      <xdr:colOff>299508</xdr:colOff>
      <xdr:row>67</xdr:row>
      <xdr:rowOff>620138</xdr:rowOff>
    </xdr:to>
    <xdr:pic>
      <xdr:nvPicPr>
        <xdr:cNvPr id="9" name="Imagem 2" descr="Logo Horizontal Azul">
          <a:extLst>
            <a:ext uri="{FF2B5EF4-FFF2-40B4-BE49-F238E27FC236}">
              <a16:creationId xmlns:a16="http://schemas.microsoft.com/office/drawing/2014/main" id="{B326A916-2AB5-4225-B06B-9103FF5C70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2400" y="66675"/>
          <a:ext cx="1613958" cy="553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295276</xdr:colOff>
      <xdr:row>67</xdr:row>
      <xdr:rowOff>47625</xdr:rowOff>
    </xdr:from>
    <xdr:to>
      <xdr:col>4</xdr:col>
      <xdr:colOff>819150</xdr:colOff>
      <xdr:row>67</xdr:row>
      <xdr:rowOff>628537</xdr:rowOff>
    </xdr:to>
    <xdr:pic>
      <xdr:nvPicPr>
        <xdr:cNvPr id="10" name="Imagem 1" descr="logo (1)">
          <a:extLst>
            <a:ext uri="{FF2B5EF4-FFF2-40B4-BE49-F238E27FC236}">
              <a16:creationId xmlns:a16="http://schemas.microsoft.com/office/drawing/2014/main" id="{F59E6418-CCAA-439C-8025-11943BCB7BA7}"/>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6751" y="47625"/>
          <a:ext cx="1857374" cy="580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2257425</xdr:colOff>
      <xdr:row>101</xdr:row>
      <xdr:rowOff>66675</xdr:rowOff>
    </xdr:from>
    <xdr:to>
      <xdr:col>6</xdr:col>
      <xdr:colOff>299508</xdr:colOff>
      <xdr:row>101</xdr:row>
      <xdr:rowOff>620138</xdr:rowOff>
    </xdr:to>
    <xdr:pic>
      <xdr:nvPicPr>
        <xdr:cNvPr id="11" name="Imagem 2" descr="Logo Horizontal Azul">
          <a:extLst>
            <a:ext uri="{FF2B5EF4-FFF2-40B4-BE49-F238E27FC236}">
              <a16:creationId xmlns:a16="http://schemas.microsoft.com/office/drawing/2014/main" id="{D188314A-B6C3-4E83-BAE1-DDB0CCC21D2D}"/>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962400" y="66675"/>
          <a:ext cx="1613958" cy="553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295276</xdr:colOff>
      <xdr:row>101</xdr:row>
      <xdr:rowOff>47625</xdr:rowOff>
    </xdr:from>
    <xdr:to>
      <xdr:col>4</xdr:col>
      <xdr:colOff>819150</xdr:colOff>
      <xdr:row>101</xdr:row>
      <xdr:rowOff>628537</xdr:rowOff>
    </xdr:to>
    <xdr:pic>
      <xdr:nvPicPr>
        <xdr:cNvPr id="12" name="Imagem 1" descr="logo (1)">
          <a:extLst>
            <a:ext uri="{FF2B5EF4-FFF2-40B4-BE49-F238E27FC236}">
              <a16:creationId xmlns:a16="http://schemas.microsoft.com/office/drawing/2014/main" id="{56857E31-102C-4D34-B362-4E713C60026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6751" y="47625"/>
          <a:ext cx="1857374" cy="580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2257425</xdr:colOff>
      <xdr:row>133</xdr:row>
      <xdr:rowOff>66675</xdr:rowOff>
    </xdr:from>
    <xdr:to>
      <xdr:col>6</xdr:col>
      <xdr:colOff>299508</xdr:colOff>
      <xdr:row>133</xdr:row>
      <xdr:rowOff>620138</xdr:rowOff>
    </xdr:to>
    <xdr:pic>
      <xdr:nvPicPr>
        <xdr:cNvPr id="15" name="Imagem 2" descr="Logo Horizontal Azul">
          <a:extLst>
            <a:ext uri="{FF2B5EF4-FFF2-40B4-BE49-F238E27FC236}">
              <a16:creationId xmlns:a16="http://schemas.microsoft.com/office/drawing/2014/main" id="{D4C69046-25D9-4526-A51A-2E030DD3E727}"/>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229100" y="66675"/>
          <a:ext cx="1642533" cy="553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295276</xdr:colOff>
      <xdr:row>133</xdr:row>
      <xdr:rowOff>47625</xdr:rowOff>
    </xdr:from>
    <xdr:to>
      <xdr:col>4</xdr:col>
      <xdr:colOff>819150</xdr:colOff>
      <xdr:row>133</xdr:row>
      <xdr:rowOff>628537</xdr:rowOff>
    </xdr:to>
    <xdr:pic>
      <xdr:nvPicPr>
        <xdr:cNvPr id="16" name="Imagem 1" descr="logo (1)">
          <a:extLst>
            <a:ext uri="{FF2B5EF4-FFF2-40B4-BE49-F238E27FC236}">
              <a16:creationId xmlns:a16="http://schemas.microsoft.com/office/drawing/2014/main" id="{59424C92-EF51-4859-8B3D-611B12D0408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04876" y="47625"/>
          <a:ext cx="1885949" cy="580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2257425</xdr:colOff>
      <xdr:row>165</xdr:row>
      <xdr:rowOff>66675</xdr:rowOff>
    </xdr:from>
    <xdr:to>
      <xdr:col>6</xdr:col>
      <xdr:colOff>299508</xdr:colOff>
      <xdr:row>165</xdr:row>
      <xdr:rowOff>620138</xdr:rowOff>
    </xdr:to>
    <xdr:pic>
      <xdr:nvPicPr>
        <xdr:cNvPr id="17" name="Imagem 2" descr="Logo Horizontal Azul">
          <a:extLst>
            <a:ext uri="{FF2B5EF4-FFF2-40B4-BE49-F238E27FC236}">
              <a16:creationId xmlns:a16="http://schemas.microsoft.com/office/drawing/2014/main" id="{B0320D8C-689B-463C-AEAA-7A06532E371F}"/>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229100" y="66675"/>
          <a:ext cx="1642533" cy="553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295276</xdr:colOff>
      <xdr:row>165</xdr:row>
      <xdr:rowOff>47625</xdr:rowOff>
    </xdr:from>
    <xdr:to>
      <xdr:col>4</xdr:col>
      <xdr:colOff>819150</xdr:colOff>
      <xdr:row>165</xdr:row>
      <xdr:rowOff>628537</xdr:rowOff>
    </xdr:to>
    <xdr:pic>
      <xdr:nvPicPr>
        <xdr:cNvPr id="18" name="Imagem 1" descr="logo (1)">
          <a:extLst>
            <a:ext uri="{FF2B5EF4-FFF2-40B4-BE49-F238E27FC236}">
              <a16:creationId xmlns:a16="http://schemas.microsoft.com/office/drawing/2014/main" id="{A11960BF-4FF9-474B-BC63-D86423C7E16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04876" y="47625"/>
          <a:ext cx="1885949" cy="580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ngenharia/GERENCIA%20DE%20EXPANS&#195;O/ALEX/VINICIUS%20REVISAR/Orcamento_Manutencao_SES%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ngenharia/GERENCIA%20DE%20EXPANS&#195;O/ALEX/VINICIUS%20REVISAR/PLANILHA%20CONSERVA&#199;&#195;O%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INAL\PLANILHA%20OR&#199;AMENTOS%20ATUALIZ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I MAT."/>
      <sheetName val="BDI M.O."/>
      <sheetName val="SERVIÇOS SINAPI SC"/>
      <sheetName val="INSUMOS SINAPI SC"/>
      <sheetName val="Preços Unitários"/>
      <sheetName val="Composição de Preço Unit. Lote"/>
      <sheetName val="Estimativa Quantidades"/>
      <sheetName val="Orçamento "/>
      <sheetName val="Cronograma"/>
      <sheetName val="Medição 01"/>
      <sheetName val="Medição 02"/>
    </sheetNames>
    <sheetDataSet>
      <sheetData sheetId="0"/>
      <sheetData sheetId="1"/>
      <sheetData sheetId="2"/>
      <sheetData sheetId="3"/>
      <sheetData sheetId="4">
        <row r="2">
          <cell r="H2">
            <v>45200</v>
          </cell>
        </row>
        <row r="7">
          <cell r="B7" t="str">
            <v>01.01.01</v>
          </cell>
          <cell r="C7">
            <v>370</v>
          </cell>
          <cell r="D7" t="str">
            <v>SINAPI</v>
          </cell>
          <cell r="E7" t="str">
            <v>AREIA</v>
          </cell>
          <cell r="F7" t="str">
            <v>m³</v>
          </cell>
          <cell r="G7">
            <v>135</v>
          </cell>
          <cell r="H7">
            <v>156.27433656460818</v>
          </cell>
        </row>
        <row r="8">
          <cell r="B8" t="str">
            <v>01.01.02</v>
          </cell>
          <cell r="C8">
            <v>4720</v>
          </cell>
          <cell r="D8" t="str">
            <v>SINAPI</v>
          </cell>
          <cell r="E8" t="str">
            <v>BRITA 0</v>
          </cell>
          <cell r="F8" t="str">
            <v>m³</v>
          </cell>
          <cell r="G8">
            <v>123.46</v>
          </cell>
          <cell r="H8">
            <v>142.91577475752979</v>
          </cell>
        </row>
        <row r="9">
          <cell r="B9" t="str">
            <v>01.01.03</v>
          </cell>
          <cell r="C9">
            <v>4721</v>
          </cell>
          <cell r="D9" t="str">
            <v>SINAPI</v>
          </cell>
          <cell r="E9" t="str">
            <v>BRITA 1</v>
          </cell>
          <cell r="F9" t="str">
            <v>m³</v>
          </cell>
          <cell r="G9">
            <v>106.93</v>
          </cell>
          <cell r="H9">
            <v>123.78085043595223</v>
          </cell>
        </row>
        <row r="10">
          <cell r="B10" t="str">
            <v>01.01.04</v>
          </cell>
          <cell r="C10">
            <v>4718</v>
          </cell>
          <cell r="D10" t="str">
            <v>SINAPI</v>
          </cell>
          <cell r="E10" t="str">
            <v>BRITA 2</v>
          </cell>
          <cell r="F10" t="str">
            <v>m³</v>
          </cell>
          <cell r="G10">
            <v>107.5</v>
          </cell>
          <cell r="H10">
            <v>124.44067541255835</v>
          </cell>
        </row>
        <row r="11">
          <cell r="B11" t="str">
            <v>01.01.05</v>
          </cell>
          <cell r="C11">
            <v>4730</v>
          </cell>
          <cell r="D11" t="str">
            <v>SINAPI</v>
          </cell>
          <cell r="E11" t="str">
            <v>RACHÃO</v>
          </cell>
          <cell r="F11" t="str">
            <v>m³</v>
          </cell>
          <cell r="G11">
            <v>100.51</v>
          </cell>
          <cell r="H11">
            <v>116.34913754154643</v>
          </cell>
        </row>
        <row r="12">
          <cell r="B12" t="str">
            <v>01.01.06</v>
          </cell>
          <cell r="C12">
            <v>1379</v>
          </cell>
          <cell r="D12" t="str">
            <v>SINAPI</v>
          </cell>
          <cell r="E12" t="str">
            <v xml:space="preserve">CIMENTO CPII </v>
          </cell>
          <cell r="F12" t="str">
            <v>Kg</v>
          </cell>
          <cell r="G12">
            <v>0.8</v>
          </cell>
          <cell r="H12">
            <v>0.92607014260508547</v>
          </cell>
        </row>
        <row r="13">
          <cell r="B13" t="str">
            <v>01.01.07</v>
          </cell>
          <cell r="C13">
            <v>1106</v>
          </cell>
          <cell r="D13" t="str">
            <v>SINAPI</v>
          </cell>
          <cell r="E13" t="str">
            <v>CAL HIDRATADO</v>
          </cell>
          <cell r="F13" t="str">
            <v>Kg</v>
          </cell>
          <cell r="G13">
            <v>1.03</v>
          </cell>
          <cell r="H13">
            <v>1.1923153086040474</v>
          </cell>
        </row>
        <row r="14">
          <cell r="B14" t="str">
            <v>01.01.08</v>
          </cell>
          <cell r="C14">
            <v>4006</v>
          </cell>
          <cell r="D14" t="str">
            <v>SINAPI</v>
          </cell>
          <cell r="E14" t="str">
            <v>MADEIRA PARA FORMA e=2cm</v>
          </cell>
          <cell r="F14" t="str">
            <v>m³</v>
          </cell>
          <cell r="G14">
            <v>1931.6</v>
          </cell>
          <cell r="H14">
            <v>2235.9963593199786</v>
          </cell>
        </row>
        <row r="15">
          <cell r="B15" t="str">
            <v>01.01.09</v>
          </cell>
          <cell r="C15">
            <v>4512</v>
          </cell>
          <cell r="D15" t="str">
            <v>SINAPI</v>
          </cell>
          <cell r="E15" t="str">
            <v>SARRAFO PARA FORMA (5x2,5) cm</v>
          </cell>
          <cell r="F15" t="str">
            <v>m</v>
          </cell>
          <cell r="G15">
            <v>2.08</v>
          </cell>
          <cell r="H15">
            <v>2.407782370773222</v>
          </cell>
        </row>
        <row r="16">
          <cell r="B16" t="str">
            <v>01.01.10</v>
          </cell>
          <cell r="C16">
            <v>2745</v>
          </cell>
          <cell r="D16" t="str">
            <v>SINAPI</v>
          </cell>
          <cell r="E16" t="str">
            <v>ESCORA/PONTALETE ATÉ 3 METROS DIÂMETRO 8 À 11 cm</v>
          </cell>
          <cell r="F16" t="str">
            <v>m</v>
          </cell>
          <cell r="G16">
            <v>3.12</v>
          </cell>
          <cell r="H16">
            <v>3.6116735561598334</v>
          </cell>
        </row>
        <row r="17">
          <cell r="B17" t="str">
            <v>01.01.11</v>
          </cell>
          <cell r="C17">
            <v>43058</v>
          </cell>
          <cell r="D17" t="str">
            <v>SINAPI</v>
          </cell>
          <cell r="E17" t="str">
            <v>AÇO CA-50 DOBRADO E CORTADO</v>
          </cell>
          <cell r="F17" t="str">
            <v>Kg</v>
          </cell>
          <cell r="G17">
            <v>7.65</v>
          </cell>
          <cell r="H17">
            <v>8.8555457386611298</v>
          </cell>
        </row>
        <row r="18">
          <cell r="B18" t="str">
            <v>01.01.12</v>
          </cell>
          <cell r="C18">
            <v>34479</v>
          </cell>
          <cell r="D18" t="str">
            <v>SINAPI</v>
          </cell>
          <cell r="E18" t="str">
            <v>CONCRETO 40MPa SLUMP 10 +/-2 BOMBEADO</v>
          </cell>
          <cell r="F18" t="str">
            <v>m³</v>
          </cell>
          <cell r="G18">
            <v>626.59</v>
          </cell>
          <cell r="H18">
            <v>725.33286331865065</v>
          </cell>
        </row>
        <row r="19">
          <cell r="B19" t="str">
            <v>01.01.13</v>
          </cell>
          <cell r="C19">
            <v>7258</v>
          </cell>
          <cell r="D19" t="str">
            <v>SINAPI</v>
          </cell>
          <cell r="E19" t="str">
            <v>TIJOLO CERÂMICO MACIÇO COMUM</v>
          </cell>
          <cell r="F19" t="str">
            <v xml:space="preserve">un </v>
          </cell>
          <cell r="G19">
            <v>0.92</v>
          </cell>
          <cell r="H19">
            <v>1.0649806639958483</v>
          </cell>
        </row>
        <row r="20">
          <cell r="B20" t="str">
            <v>01.01.14</v>
          </cell>
          <cell r="C20">
            <v>38783</v>
          </cell>
          <cell r="D20" t="str">
            <v>SINAPI</v>
          </cell>
          <cell r="E20" t="str">
            <v>TIJOLO 8 FUROS (19,5x19,5x11,5)cm</v>
          </cell>
          <cell r="F20" t="str">
            <v xml:space="preserve">un </v>
          </cell>
          <cell r="G20">
            <v>1.44</v>
          </cell>
          <cell r="H20">
            <v>1.6669262566891536</v>
          </cell>
        </row>
        <row r="21">
          <cell r="B21" t="str">
            <v>01.01.15</v>
          </cell>
          <cell r="C21">
            <v>35693</v>
          </cell>
          <cell r="D21" t="str">
            <v>SINAPI</v>
          </cell>
          <cell r="E21" t="str">
            <v>TINTA LATEX BRANCA</v>
          </cell>
          <cell r="F21" t="str">
            <v>L</v>
          </cell>
          <cell r="G21">
            <v>12.26</v>
          </cell>
          <cell r="H21">
            <v>14.192024935422934</v>
          </cell>
        </row>
        <row r="22">
          <cell r="B22" t="str">
            <v>01.01.16</v>
          </cell>
          <cell r="C22">
            <v>43648</v>
          </cell>
          <cell r="D22" t="str">
            <v>SINAPI</v>
          </cell>
          <cell r="E22" t="str">
            <v>TINTA ESMALTE</v>
          </cell>
          <cell r="F22" t="str">
            <v>L</v>
          </cell>
          <cell r="G22">
            <v>27.29</v>
          </cell>
          <cell r="H22">
            <v>31.590567739615974</v>
          </cell>
        </row>
        <row r="23">
          <cell r="B23" t="str">
            <v>01.01.17</v>
          </cell>
          <cell r="C23">
            <v>7243</v>
          </cell>
          <cell r="D23" t="str">
            <v>SINAPI</v>
          </cell>
          <cell r="E23" t="str">
            <v>TELHA ONDULADA ALUMOZINCO</v>
          </cell>
          <cell r="F23" t="str">
            <v>m²</v>
          </cell>
          <cell r="G23">
            <v>47.37</v>
          </cell>
          <cell r="H23">
            <v>54.834928319003616</v>
          </cell>
        </row>
        <row r="24">
          <cell r="B24" t="str">
            <v>01.01.18</v>
          </cell>
          <cell r="C24">
            <v>4415</v>
          </cell>
          <cell r="D24" t="str">
            <v>SINAPI</v>
          </cell>
          <cell r="E24" t="str">
            <v>SARRAFO TELHADO ANGELIN OU EQUIVALENTE (2,5x5) cm</v>
          </cell>
          <cell r="F24" t="str">
            <v>m</v>
          </cell>
          <cell r="G24">
            <v>12.28</v>
          </cell>
          <cell r="H24">
            <v>14.215176688988061</v>
          </cell>
        </row>
        <row r="25">
          <cell r="B25" t="str">
            <v>01.01.19</v>
          </cell>
          <cell r="C25">
            <v>20213</v>
          </cell>
          <cell r="D25" t="str">
            <v>SINAPI</v>
          </cell>
          <cell r="E25" t="str">
            <v>CAIBRO PARA TELHADO ANGELIN OU EQUIVALENTE (6x12)cm</v>
          </cell>
          <cell r="F25" t="str">
            <v>m</v>
          </cell>
          <cell r="G25">
            <v>62.81</v>
          </cell>
          <cell r="H25">
            <v>72.708082071281765</v>
          </cell>
        </row>
        <row r="26">
          <cell r="B26" t="str">
            <v>01.01.20</v>
          </cell>
          <cell r="C26">
            <v>34770</v>
          </cell>
          <cell r="D26" t="str">
            <v>SINAPI</v>
          </cell>
          <cell r="E26" t="str">
            <v>CONCRETO BETUMINOSO USINADO A QUENTE (CBUQ) PADRAO DNIT, FAIXA C, COM CAP 30/45 DENSIDADE 2,3Kg/m³</v>
          </cell>
          <cell r="F26" t="str">
            <v>Ton</v>
          </cell>
          <cell r="G26">
            <v>539.49</v>
          </cell>
          <cell r="H26">
            <v>624.5069765425219</v>
          </cell>
        </row>
        <row r="27">
          <cell r="B27" t="str">
            <v>01.01.21</v>
          </cell>
          <cell r="C27">
            <v>511</v>
          </cell>
          <cell r="D27" t="str">
            <v>SINAPI</v>
          </cell>
          <cell r="E27" t="str">
            <v>PRIMER DE LIGAÇÃO ASFALTICA</v>
          </cell>
          <cell r="F27" t="str">
            <v>L</v>
          </cell>
          <cell r="G27">
            <v>15</v>
          </cell>
          <cell r="H27">
            <v>17.363815173845353</v>
          </cell>
        </row>
        <row r="28">
          <cell r="B28" t="str">
            <v>01.01.22</v>
          </cell>
          <cell r="C28">
            <v>2690</v>
          </cell>
          <cell r="D28" t="str">
            <v>SINAPI</v>
          </cell>
          <cell r="E28" t="str">
            <v>ELETRODUTO FLEXÍVEL 32mm</v>
          </cell>
          <cell r="F28" t="str">
            <v>m</v>
          </cell>
          <cell r="G28">
            <v>4.04</v>
          </cell>
          <cell r="H28">
            <v>4.6766542201556813</v>
          </cell>
        </row>
        <row r="29">
          <cell r="B29" t="str">
            <v>01.01.23</v>
          </cell>
          <cell r="C29">
            <v>711</v>
          </cell>
          <cell r="D29" t="str">
            <v>SINAPI</v>
          </cell>
          <cell r="E29" t="str">
            <v>LAJOTA SEXTAVADA TRANSITO DE VEÍCULOS</v>
          </cell>
          <cell r="F29" t="str">
            <v>m²</v>
          </cell>
          <cell r="G29">
            <v>43.81</v>
          </cell>
          <cell r="H29">
            <v>50.713916184410991</v>
          </cell>
        </row>
        <row r="30">
          <cell r="B30" t="str">
            <v>01.01.24</v>
          </cell>
          <cell r="C30">
            <v>40529</v>
          </cell>
          <cell r="D30" t="str">
            <v>SINAPI</v>
          </cell>
          <cell r="E30" t="str">
            <v>PAVER</v>
          </cell>
          <cell r="F30" t="str">
            <v>m²</v>
          </cell>
          <cell r="G30">
            <v>66.23</v>
          </cell>
          <cell r="H30">
            <v>76.667031930918512</v>
          </cell>
        </row>
        <row r="31">
          <cell r="B31" t="str">
            <v>01.01.25</v>
          </cell>
          <cell r="C31">
            <v>21090</v>
          </cell>
          <cell r="D31" t="str">
            <v>SINAPI</v>
          </cell>
          <cell r="E31" t="str">
            <v xml:space="preserve">TAMPA DE FERRO FUNDIDO DIÂMETRO INTERNO LIVRE 600mm </v>
          </cell>
          <cell r="F31" t="str">
            <v xml:space="preserve">un </v>
          </cell>
          <cell r="G31">
            <v>770.86</v>
          </cell>
          <cell r="H31">
            <v>892.33803766069525</v>
          </cell>
        </row>
        <row r="32">
          <cell r="B32" t="str">
            <v>01.01.26</v>
          </cell>
          <cell r="C32" t="str">
            <v>10357.04</v>
          </cell>
          <cell r="D32" t="str">
            <v>ALEA</v>
          </cell>
          <cell r="E32" t="str">
            <v>TAMPA DE FERRO FUNDIDO DIÂMETRO INTERNO LIVRE 800mm</v>
          </cell>
          <cell r="F32" t="str">
            <v xml:space="preserve">un </v>
          </cell>
          <cell r="G32">
            <v>1151.75</v>
          </cell>
          <cell r="H32">
            <v>1333.251608431759</v>
          </cell>
        </row>
        <row r="33">
          <cell r="B33" t="str">
            <v>01.01.27</v>
          </cell>
          <cell r="C33">
            <v>11296</v>
          </cell>
          <cell r="D33" t="str">
            <v>SINAPI</v>
          </cell>
          <cell r="E33" t="str">
            <v>TAMPA DE FERRO FUNDIDO DIÂMETRO INTERNO LIVRE DE 900mm</v>
          </cell>
          <cell r="F33" t="str">
            <v xml:space="preserve">un </v>
          </cell>
          <cell r="G33">
            <v>2410.9299999999998</v>
          </cell>
          <cell r="H33">
            <v>2790.862861138598</v>
          </cell>
        </row>
        <row r="34">
          <cell r="B34" t="str">
            <v>01.01.28</v>
          </cell>
          <cell r="C34">
            <v>11316</v>
          </cell>
          <cell r="D34" t="str">
            <v>SINAPI</v>
          </cell>
          <cell r="E34" t="str">
            <v>TAMPA DE FERRO FUNDIDO DIÂMETRO EXTERNO 500mm COM 400mm DIAMETRO INTERNO LIVRE</v>
          </cell>
          <cell r="F34" t="str">
            <v xml:space="preserve">un </v>
          </cell>
          <cell r="G34">
            <v>496.18</v>
          </cell>
          <cell r="H34">
            <v>574.37185419723914</v>
          </cell>
        </row>
        <row r="35">
          <cell r="B35" t="str">
            <v>01.01.29</v>
          </cell>
          <cell r="C35">
            <v>43146</v>
          </cell>
          <cell r="D35" t="str">
            <v>SINAPI</v>
          </cell>
          <cell r="E35" t="str">
            <v>ENDURECEDOR MINERAL DE BASE CIMENTICIA PARA PISO DE CONCRETO</v>
          </cell>
          <cell r="F35" t="str">
            <v>Kg</v>
          </cell>
          <cell r="G35">
            <v>9</v>
          </cell>
          <cell r="H35">
            <v>10.418289104307211</v>
          </cell>
        </row>
        <row r="36">
          <cell r="B36" t="str">
            <v>01.01.30</v>
          </cell>
          <cell r="C36">
            <v>43144</v>
          </cell>
          <cell r="D36" t="str">
            <v>SINAPI</v>
          </cell>
          <cell r="E36" t="str">
            <v>DESMOLDANTE PARA CONCRETO ESTAMPADO</v>
          </cell>
          <cell r="F36" t="str">
            <v>Kg</v>
          </cell>
          <cell r="G36">
            <v>38.200000000000003</v>
          </cell>
          <cell r="H36">
            <v>44.219849309392835</v>
          </cell>
        </row>
        <row r="37">
          <cell r="B37" t="str">
            <v>01.01.31</v>
          </cell>
          <cell r="C37">
            <v>43143</v>
          </cell>
          <cell r="D37" t="str">
            <v>SINAPI</v>
          </cell>
          <cell r="E37" t="str">
            <v>SELANTE ACRILICO PARA TRATAMENTO / ACABAMENTO SUPERFICIAL DE CONCRETO APARENTE, PEDRAS E OUTROS</v>
          </cell>
          <cell r="F37" t="str">
            <v>litro</v>
          </cell>
          <cell r="G37">
            <v>28.06</v>
          </cell>
          <cell r="H37">
            <v>32.481910251873373</v>
          </cell>
        </row>
        <row r="38">
          <cell r="B38" t="str">
            <v>01.01.32</v>
          </cell>
          <cell r="C38" t="str">
            <v>fgf61c12hb</v>
          </cell>
          <cell r="D38" t="str">
            <v>Espinhense</v>
          </cell>
          <cell r="E38" t="str">
            <v>SELANTE DE POLIURETANO TIPO PU-40</v>
          </cell>
          <cell r="F38" t="str">
            <v>Kg</v>
          </cell>
          <cell r="G38">
            <v>105.88888888888889</v>
          </cell>
          <cell r="H38">
            <v>122.57567304203423</v>
          </cell>
        </row>
        <row r="39">
          <cell r="B39" t="str">
            <v>01.01.33</v>
          </cell>
          <cell r="C39" t="str">
            <v>S-09661</v>
          </cell>
          <cell r="D39" t="str">
            <v>BERNAL</v>
          </cell>
          <cell r="E39" t="str">
            <v xml:space="preserve">TAMPÃO DE FERRO FUNDIDO PARA TIL </v>
          </cell>
          <cell r="F39" t="str">
            <v xml:space="preserve">un </v>
          </cell>
          <cell r="G39">
            <v>264.91000000000003</v>
          </cell>
          <cell r="H39">
            <v>306.65655184689149</v>
          </cell>
        </row>
        <row r="40">
          <cell r="B40"/>
          <cell r="G40" t="str">
            <v/>
          </cell>
          <cell r="H40" t="str">
            <v/>
          </cell>
        </row>
        <row r="41">
          <cell r="B41" t="str">
            <v>01.02.01</v>
          </cell>
          <cell r="C41">
            <v>9869</v>
          </cell>
          <cell r="D41" t="str">
            <v>SINAPI</v>
          </cell>
          <cell r="E41" t="str">
            <v>TUBULACAÇÃO PVC 32mm</v>
          </cell>
          <cell r="F41" t="str">
            <v>m</v>
          </cell>
          <cell r="G41">
            <v>9.2100000000000009</v>
          </cell>
          <cell r="H41">
            <v>10.661382516741046</v>
          </cell>
        </row>
        <row r="42">
          <cell r="B42" t="str">
            <v>01.02.02</v>
          </cell>
          <cell r="C42">
            <v>1957</v>
          </cell>
          <cell r="D42" t="str">
            <v>SINAPI</v>
          </cell>
          <cell r="E42" t="str">
            <v>CURVA PVC 32mm</v>
          </cell>
          <cell r="F42" t="str">
            <v xml:space="preserve">un </v>
          </cell>
          <cell r="G42">
            <v>6.64</v>
          </cell>
          <cell r="H42">
            <v>7.686382183622209</v>
          </cell>
        </row>
        <row r="43">
          <cell r="B43" t="str">
            <v>01.02.03</v>
          </cell>
          <cell r="C43">
            <v>7140</v>
          </cell>
          <cell r="D43" t="str">
            <v>SINAPI</v>
          </cell>
          <cell r="E43" t="str">
            <v>TÊ PVC 32mm</v>
          </cell>
          <cell r="F43" t="str">
            <v xml:space="preserve">un </v>
          </cell>
          <cell r="G43">
            <v>3.88</v>
          </cell>
          <cell r="H43">
            <v>4.4914401916346645</v>
          </cell>
        </row>
        <row r="44">
          <cell r="B44" t="str">
            <v>01.02.04</v>
          </cell>
          <cell r="C44">
            <v>6016</v>
          </cell>
          <cell r="D44" t="str">
            <v>SINAPI</v>
          </cell>
          <cell r="E44" t="str">
            <v>REGISTRO GAVETA 3/4"</v>
          </cell>
          <cell r="F44" t="str">
            <v xml:space="preserve">un </v>
          </cell>
          <cell r="G44">
            <v>31.11</v>
          </cell>
          <cell r="H44">
            <v>36.012552670555259</v>
          </cell>
        </row>
        <row r="45">
          <cell r="B45" t="str">
            <v>01.02.05</v>
          </cell>
          <cell r="C45">
            <v>11753</v>
          </cell>
          <cell r="D45" t="str">
            <v>SINAPI</v>
          </cell>
          <cell r="E45" t="str">
            <v>REGISTRO PRESSÃO 3/4"</v>
          </cell>
          <cell r="F45" t="str">
            <v xml:space="preserve">un </v>
          </cell>
          <cell r="G45">
            <v>24.95</v>
          </cell>
          <cell r="H45">
            <v>28.881812572496102</v>
          </cell>
        </row>
        <row r="46">
          <cell r="B46" t="str">
            <v>01.02.06</v>
          </cell>
          <cell r="C46">
            <v>3148</v>
          </cell>
          <cell r="D46" t="str">
            <v>SINAPI</v>
          </cell>
          <cell r="E46" t="str">
            <v>FITA VEDAROSCA 50m</v>
          </cell>
          <cell r="F46" t="str">
            <v>ROLO</v>
          </cell>
          <cell r="G46">
            <v>16.96</v>
          </cell>
          <cell r="H46">
            <v>19.632687023227813</v>
          </cell>
        </row>
        <row r="47">
          <cell r="B47" t="str">
            <v>01.02.07</v>
          </cell>
          <cell r="C47">
            <v>122</v>
          </cell>
          <cell r="D47" t="str">
            <v>SINAPI</v>
          </cell>
          <cell r="E47" t="str">
            <v>ADESIVO PARA PVC 175 GR</v>
          </cell>
          <cell r="F47" t="str">
            <v>um</v>
          </cell>
          <cell r="G47">
            <v>70.010000000000005</v>
          </cell>
          <cell r="H47">
            <v>81.042713354727539</v>
          </cell>
        </row>
        <row r="48">
          <cell r="B48"/>
          <cell r="G48" t="str">
            <v/>
          </cell>
          <cell r="H48" t="str">
            <v/>
          </cell>
        </row>
        <row r="49">
          <cell r="B49" t="str">
            <v>01.03.01</v>
          </cell>
          <cell r="C49">
            <v>7745</v>
          </cell>
          <cell r="D49" t="str">
            <v>SINAPI</v>
          </cell>
          <cell r="E49" t="str">
            <v>TUBO DE CONCRETO ARMADO 40cm</v>
          </cell>
          <cell r="F49" t="str">
            <v xml:space="preserve">un </v>
          </cell>
          <cell r="G49">
            <v>116.67</v>
          </cell>
          <cell r="H49">
            <v>135.05575442216914</v>
          </cell>
        </row>
        <row r="50">
          <cell r="B50" t="str">
            <v>01.03.02</v>
          </cell>
          <cell r="C50">
            <v>7725</v>
          </cell>
          <cell r="D50" t="str">
            <v>SINAPI</v>
          </cell>
          <cell r="E50" t="str">
            <v>TUBO DE CONCRETO ARMADO 60cm</v>
          </cell>
          <cell r="F50" t="str">
            <v xml:space="preserve">un </v>
          </cell>
          <cell r="G50">
            <v>225.76</v>
          </cell>
          <cell r="H50">
            <v>261.33699424315512</v>
          </cell>
        </row>
        <row r="51">
          <cell r="B51" t="str">
            <v>01.03.03</v>
          </cell>
          <cell r="C51">
            <v>7750</v>
          </cell>
          <cell r="D51" t="str">
            <v>SINAPI</v>
          </cell>
          <cell r="E51" t="str">
            <v>TUBO DE CONCRETO ARMADO 80cm</v>
          </cell>
          <cell r="F51" t="str">
            <v xml:space="preserve">un </v>
          </cell>
          <cell r="G51">
            <v>375.63</v>
          </cell>
          <cell r="H51">
            <v>434.82465958343528</v>
          </cell>
        </row>
        <row r="52">
          <cell r="B52" t="str">
            <v>01.03.04</v>
          </cell>
          <cell r="C52">
            <v>7765</v>
          </cell>
          <cell r="D52" t="str">
            <v>SINAPI</v>
          </cell>
          <cell r="E52" t="str">
            <v>TUBO DE CONCRETO ARMADO 100cm</v>
          </cell>
          <cell r="F52" t="str">
            <v xml:space="preserve">un </v>
          </cell>
          <cell r="G52">
            <v>483.77</v>
          </cell>
          <cell r="H52">
            <v>560.00619111007768</v>
          </cell>
        </row>
        <row r="53">
          <cell r="B53" t="str">
            <v>01.03.05</v>
          </cell>
          <cell r="C53">
            <v>39323</v>
          </cell>
          <cell r="D53" t="str">
            <v>SINAPI</v>
          </cell>
          <cell r="E53" t="str">
            <v>MANTA GEOTEXTIL TRAÇÃO 25 kn/m (BIDIN)</v>
          </cell>
          <cell r="F53" t="str">
            <v>m²</v>
          </cell>
          <cell r="G53">
            <v>27.58</v>
          </cell>
          <cell r="H53">
            <v>31.926268166310319</v>
          </cell>
        </row>
        <row r="54">
          <cell r="B54"/>
          <cell r="G54" t="str">
            <v/>
          </cell>
          <cell r="H54" t="str">
            <v/>
          </cell>
        </row>
        <row r="55">
          <cell r="B55" t="str">
            <v>01.04.01</v>
          </cell>
          <cell r="C55">
            <v>36365</v>
          </cell>
          <cell r="D55" t="str">
            <v>SINAPI</v>
          </cell>
          <cell r="E55" t="str">
            <v>TUBO PVC 100mm JEI</v>
          </cell>
          <cell r="F55" t="str">
            <v>m</v>
          </cell>
          <cell r="G55">
            <v>37.49</v>
          </cell>
          <cell r="H55">
            <v>43.397962057830817</v>
          </cell>
        </row>
        <row r="56">
          <cell r="B56" t="str">
            <v>01.04.02</v>
          </cell>
          <cell r="C56">
            <v>41936</v>
          </cell>
          <cell r="D56" t="str">
            <v>SINAPI</v>
          </cell>
          <cell r="E56" t="str">
            <v>TUBO PVC 150mm JEI</v>
          </cell>
          <cell r="F56" t="str">
            <v>m</v>
          </cell>
          <cell r="G56">
            <v>73.52</v>
          </cell>
          <cell r="H56">
            <v>85.105846105407352</v>
          </cell>
        </row>
        <row r="57">
          <cell r="B57" t="str">
            <v>01.04.03</v>
          </cell>
          <cell r="C57">
            <v>41930</v>
          </cell>
          <cell r="D57" t="str">
            <v>SINAPI</v>
          </cell>
          <cell r="E57" t="str">
            <v>TUBO PVC 200mm JEI</v>
          </cell>
          <cell r="F57" t="str">
            <v>m</v>
          </cell>
          <cell r="G57">
            <v>124.86</v>
          </cell>
          <cell r="H57">
            <v>144.53639750708871</v>
          </cell>
        </row>
        <row r="58">
          <cell r="B58" t="str">
            <v>01.04.04</v>
          </cell>
          <cell r="C58">
            <v>41931</v>
          </cell>
          <cell r="D58" t="str">
            <v>SINAPI</v>
          </cell>
          <cell r="E58" t="str">
            <v>TUBO PVC 250mm JEI</v>
          </cell>
          <cell r="F58" t="str">
            <v>m</v>
          </cell>
          <cell r="G58">
            <v>195.57</v>
          </cell>
          <cell r="H58">
            <v>226.38942223659569</v>
          </cell>
        </row>
        <row r="59">
          <cell r="B59" t="str">
            <v>01.04.05</v>
          </cell>
          <cell r="C59">
            <v>41932</v>
          </cell>
          <cell r="D59" t="str">
            <v>SINAPI</v>
          </cell>
          <cell r="E59" t="str">
            <v>TUBO PVC 300mm JEI</v>
          </cell>
          <cell r="F59" t="str">
            <v>m</v>
          </cell>
          <cell r="G59">
            <v>301.01</v>
          </cell>
          <cell r="H59">
            <v>348.44546703194595</v>
          </cell>
        </row>
        <row r="60">
          <cell r="B60" t="str">
            <v>01.04.06</v>
          </cell>
          <cell r="C60">
            <v>41933</v>
          </cell>
          <cell r="D60" t="str">
            <v>SINAPI</v>
          </cell>
          <cell r="E60" t="str">
            <v>TUBO PVC 350mm JEI</v>
          </cell>
          <cell r="F60" t="str">
            <v>m</v>
          </cell>
          <cell r="G60">
            <v>425.4</v>
          </cell>
          <cell r="H60">
            <v>492.43779833025417</v>
          </cell>
        </row>
        <row r="61">
          <cell r="B61"/>
          <cell r="G61" t="str">
            <v/>
          </cell>
          <cell r="H61" t="str">
            <v/>
          </cell>
        </row>
        <row r="62">
          <cell r="B62" t="str">
            <v>01.05.01</v>
          </cell>
          <cell r="C62">
            <v>42699</v>
          </cell>
          <cell r="D62" t="str">
            <v>SINAPI</v>
          </cell>
          <cell r="E62" t="str">
            <v>SELIN 150/100 REDE COLETORA</v>
          </cell>
          <cell r="F62" t="str">
            <v xml:space="preserve">un </v>
          </cell>
          <cell r="G62">
            <v>30.15</v>
          </cell>
          <cell r="H62">
            <v>34.901268499429158</v>
          </cell>
        </row>
        <row r="63">
          <cell r="B63" t="str">
            <v>01.05.02</v>
          </cell>
          <cell r="G63" t="str">
            <v/>
          </cell>
          <cell r="H63" t="str">
            <v/>
          </cell>
        </row>
        <row r="64">
          <cell r="B64" t="str">
            <v>01.05.03</v>
          </cell>
          <cell r="C64" t="str">
            <v>01.05.01</v>
          </cell>
          <cell r="D64" t="str">
            <v>EMASA</v>
          </cell>
          <cell r="E64" t="str">
            <v>LUVA PVC 100mm JEI</v>
          </cell>
          <cell r="F64" t="str">
            <v xml:space="preserve">un </v>
          </cell>
          <cell r="G64">
            <v>11.63</v>
          </cell>
          <cell r="H64">
            <v>13.46274469812143</v>
          </cell>
        </row>
        <row r="65">
          <cell r="B65" t="str">
            <v>01.05.04</v>
          </cell>
          <cell r="C65" t="str">
            <v>01.05.02</v>
          </cell>
          <cell r="D65" t="str">
            <v>EMASA</v>
          </cell>
          <cell r="E65" t="str">
            <v>LUVA PVC 150mm JEI</v>
          </cell>
          <cell r="F65" t="str">
            <v xml:space="preserve">un </v>
          </cell>
          <cell r="G65">
            <v>42.2</v>
          </cell>
          <cell r="H65">
            <v>48.850200022418257</v>
          </cell>
        </row>
        <row r="66">
          <cell r="B66" t="str">
            <v>01.05.05</v>
          </cell>
          <cell r="C66" t="str">
            <v>01.05.03</v>
          </cell>
          <cell r="D66" t="str">
            <v>EMASA</v>
          </cell>
          <cell r="E66" t="str">
            <v>LUVA PVC 200mm JEI</v>
          </cell>
          <cell r="F66" t="str">
            <v xml:space="preserve">un </v>
          </cell>
          <cell r="G66">
            <v>79.7</v>
          </cell>
          <cell r="H66">
            <v>92.259737957031632</v>
          </cell>
        </row>
        <row r="67">
          <cell r="B67" t="str">
            <v>01.05.06</v>
          </cell>
          <cell r="C67">
            <v>3830</v>
          </cell>
          <cell r="D67" t="str">
            <v>SINAPI</v>
          </cell>
          <cell r="E67" t="str">
            <v>LUVA PVC 250mm JEI</v>
          </cell>
          <cell r="F67" t="str">
            <v xml:space="preserve">un </v>
          </cell>
          <cell r="G67">
            <v>184.63</v>
          </cell>
          <cell r="H67">
            <v>213.72541303647114</v>
          </cell>
        </row>
        <row r="68">
          <cell r="B68" t="str">
            <v>01.05.07</v>
          </cell>
          <cell r="C68" t="str">
            <v>PF-001082</v>
          </cell>
          <cell r="D68" t="str">
            <v>Loja Merc</v>
          </cell>
          <cell r="E68" t="str">
            <v>LUVA PVC 300mm JEI</v>
          </cell>
          <cell r="F68" t="str">
            <v xml:space="preserve">un </v>
          </cell>
          <cell r="G68">
            <v>171.9</v>
          </cell>
          <cell r="H68">
            <v>198.98932189226772</v>
          </cell>
        </row>
        <row r="69">
          <cell r="B69"/>
          <cell r="G69" t="str">
            <v/>
          </cell>
          <cell r="H69" t="str">
            <v/>
          </cell>
        </row>
        <row r="70">
          <cell r="B70" t="str">
            <v>01.06.01</v>
          </cell>
          <cell r="C70">
            <v>9825</v>
          </cell>
          <cell r="D70" t="str">
            <v>Corr Plastic</v>
          </cell>
          <cell r="E70" t="str">
            <v>TUBO DEFOFO PVC 100mm JEI</v>
          </cell>
          <cell r="F70" t="str">
            <v>m</v>
          </cell>
          <cell r="G70">
            <v>37.866666666666667</v>
          </cell>
          <cell r="H70">
            <v>43.833986749974045</v>
          </cell>
        </row>
        <row r="71">
          <cell r="B71" t="str">
            <v>01.06.02</v>
          </cell>
          <cell r="C71">
            <v>9828</v>
          </cell>
          <cell r="D71" t="str">
            <v>Corr Plastic</v>
          </cell>
          <cell r="E71" t="str">
            <v>TUBO DEFOFO PVC 150mm JEI</v>
          </cell>
          <cell r="F71" t="str">
            <v>m</v>
          </cell>
          <cell r="G71">
            <v>67.913333333333341</v>
          </cell>
          <cell r="H71">
            <v>78.61563785598338</v>
          </cell>
        </row>
        <row r="72">
          <cell r="B72" t="str">
            <v>01.06.03</v>
          </cell>
          <cell r="C72">
            <v>9829</v>
          </cell>
          <cell r="D72" t="str">
            <v>Corr Plastic</v>
          </cell>
          <cell r="E72" t="str">
            <v>TUBO DEFOFO PVC 200mm JEI</v>
          </cell>
          <cell r="F72" t="str">
            <v>m</v>
          </cell>
          <cell r="G72">
            <v>119.37666666666667</v>
          </cell>
          <cell r="H72">
            <v>138.1889584046497</v>
          </cell>
        </row>
        <row r="73">
          <cell r="B73" t="str">
            <v>01.06.04</v>
          </cell>
          <cell r="C73">
            <v>9826</v>
          </cell>
          <cell r="D73" t="str">
            <v>Corr Plastic</v>
          </cell>
          <cell r="E73" t="str">
            <v>TUBO DEFOFO PVC 250mm JEI</v>
          </cell>
          <cell r="F73" t="str">
            <v>m</v>
          </cell>
          <cell r="G73">
            <v>175.00833333333333</v>
          </cell>
          <cell r="H73">
            <v>202.58749025884791</v>
          </cell>
        </row>
        <row r="74">
          <cell r="B74" t="str">
            <v>01.06.05</v>
          </cell>
          <cell r="C74">
            <v>9827</v>
          </cell>
          <cell r="D74" t="str">
            <v>SINAPI</v>
          </cell>
          <cell r="E74" t="str">
            <v>TUBO DEFOFO PVC 300mm JEI</v>
          </cell>
          <cell r="F74" t="str">
            <v>m</v>
          </cell>
          <cell r="G74">
            <v>389.02</v>
          </cell>
          <cell r="H74">
            <v>450.3247585952879</v>
          </cell>
        </row>
        <row r="75">
          <cell r="B75"/>
          <cell r="G75" t="str">
            <v/>
          </cell>
          <cell r="H75" t="str">
            <v/>
          </cell>
        </row>
        <row r="76">
          <cell r="B76" t="str">
            <v>01.07.01</v>
          </cell>
          <cell r="C76">
            <v>3840</v>
          </cell>
          <cell r="D76" t="str">
            <v>SINAPI</v>
          </cell>
          <cell r="E76" t="str">
            <v>LUVA DE CORRER DEFOFO PVC 100 JEI</v>
          </cell>
          <cell r="F76" t="str">
            <v xml:space="preserve">un </v>
          </cell>
          <cell r="G76">
            <v>44.18</v>
          </cell>
          <cell r="H76">
            <v>51.142223625365844</v>
          </cell>
        </row>
        <row r="77">
          <cell r="B77" t="str">
            <v>01.07.02</v>
          </cell>
          <cell r="C77">
            <v>3838</v>
          </cell>
          <cell r="D77" t="str">
            <v>SINAPI</v>
          </cell>
          <cell r="E77" t="str">
            <v>LUVA DE CORRER DEFOFO PVC 150 JEI</v>
          </cell>
          <cell r="F77" t="str">
            <v xml:space="preserve">un </v>
          </cell>
          <cell r="G77">
            <v>97.51</v>
          </cell>
          <cell r="H77">
            <v>112.87637450677735</v>
          </cell>
        </row>
        <row r="78">
          <cell r="B78" t="str">
            <v>01.07.03</v>
          </cell>
          <cell r="C78">
            <v>3844</v>
          </cell>
          <cell r="D78" t="str">
            <v>SINAPI</v>
          </cell>
          <cell r="E78" t="str">
            <v>LUVA DE CORRER DEFOFO PVC 200 JEI</v>
          </cell>
          <cell r="F78" t="str">
            <v xml:space="preserve">un </v>
          </cell>
          <cell r="G78">
            <v>173.93</v>
          </cell>
          <cell r="H78">
            <v>201.33922487912815</v>
          </cell>
        </row>
        <row r="79">
          <cell r="B79" t="str">
            <v>01.07.04</v>
          </cell>
          <cell r="C79">
            <v>3839</v>
          </cell>
          <cell r="D79" t="str">
            <v>SINAPI</v>
          </cell>
          <cell r="E79" t="str">
            <v>LUVA DE CORRER DEFOFO PVC 250 JEI</v>
          </cell>
          <cell r="F79" t="str">
            <v xml:space="preserve">un </v>
          </cell>
          <cell r="G79">
            <v>316.81</v>
          </cell>
          <cell r="H79">
            <v>366.73535234839642</v>
          </cell>
        </row>
        <row r="80">
          <cell r="B80" t="str">
            <v>01.07.05</v>
          </cell>
          <cell r="C80">
            <v>3843</v>
          </cell>
          <cell r="D80" t="str">
            <v>SINAPI</v>
          </cell>
          <cell r="E80" t="str">
            <v>LUVA DE CORRER DEFOFO PVC 300 JEI</v>
          </cell>
          <cell r="F80" t="str">
            <v xml:space="preserve">un </v>
          </cell>
          <cell r="G80">
            <v>434.83</v>
          </cell>
          <cell r="H80">
            <v>503.35385013621158</v>
          </cell>
        </row>
        <row r="81">
          <cell r="B81"/>
          <cell r="G81" t="str">
            <v/>
          </cell>
          <cell r="H81" t="str">
            <v/>
          </cell>
        </row>
        <row r="82">
          <cell r="B82" t="str">
            <v>01.08.01</v>
          </cell>
          <cell r="C82" t="str">
            <v>TU1PSL06321</v>
          </cell>
          <cell r="D82" t="str">
            <v>FGS</v>
          </cell>
          <cell r="E82" t="str">
            <v>TUBO PEAD 63mm</v>
          </cell>
          <cell r="F82" t="str">
            <v>m</v>
          </cell>
          <cell r="G82">
            <v>13.09</v>
          </cell>
          <cell r="H82">
            <v>15.152822708375711</v>
          </cell>
        </row>
        <row r="83">
          <cell r="B83" t="str">
            <v>01.08.02</v>
          </cell>
          <cell r="C83">
            <v>44524</v>
          </cell>
          <cell r="D83" t="str">
            <v>SINAPI</v>
          </cell>
          <cell r="E83" t="str">
            <v>TUBO PEAD 75mm</v>
          </cell>
          <cell r="F83" t="str">
            <v>m</v>
          </cell>
          <cell r="G83">
            <v>59.67</v>
          </cell>
          <cell r="H83">
            <v>69.073256761556806</v>
          </cell>
        </row>
        <row r="84">
          <cell r="B84" t="str">
            <v>01.08.03</v>
          </cell>
          <cell r="C84">
            <v>44526</v>
          </cell>
          <cell r="D84" t="str">
            <v>SINAPI</v>
          </cell>
          <cell r="E84" t="str">
            <v>TUBO PEAD 100mm</v>
          </cell>
          <cell r="F84" t="str">
            <v>m</v>
          </cell>
          <cell r="G84">
            <v>125.23</v>
          </cell>
          <cell r="H84">
            <v>144.96470494804356</v>
          </cell>
        </row>
        <row r="85">
          <cell r="B85" t="str">
            <v>01.08.04</v>
          </cell>
          <cell r="C85">
            <v>44545</v>
          </cell>
          <cell r="D85" t="str">
            <v>SINAPI</v>
          </cell>
          <cell r="E85" t="str">
            <v>TUBO PEAD 150mm</v>
          </cell>
          <cell r="F85" t="str">
            <v>m</v>
          </cell>
          <cell r="G85">
            <v>268.82</v>
          </cell>
          <cell r="H85">
            <v>311.1827196688738</v>
          </cell>
        </row>
        <row r="86">
          <cell r="B86" t="str">
            <v>01.08.05</v>
          </cell>
          <cell r="C86">
            <v>44547</v>
          </cell>
          <cell r="D86" t="str">
            <v>SINAPI</v>
          </cell>
          <cell r="E86" t="str">
            <v>TUBO PEAD 200mm</v>
          </cell>
          <cell r="F86" t="str">
            <v>m</v>
          </cell>
          <cell r="G86">
            <v>419.05</v>
          </cell>
          <cell r="H86">
            <v>485.08711657332634</v>
          </cell>
        </row>
        <row r="87">
          <cell r="B87" t="str">
            <v>01.08.06</v>
          </cell>
          <cell r="C87" t="str">
            <v>TU1PSL25021</v>
          </cell>
          <cell r="D87" t="str">
            <v>FGS</v>
          </cell>
          <cell r="E87" t="str">
            <v>TUBO PEAD 250mm</v>
          </cell>
          <cell r="F87" t="str">
            <v>m</v>
          </cell>
          <cell r="G87">
            <v>203.9</v>
          </cell>
          <cell r="H87">
            <v>236.03212759647116</v>
          </cell>
        </row>
        <row r="88">
          <cell r="B88" t="str">
            <v>01.08.07</v>
          </cell>
          <cell r="C88">
            <v>44519</v>
          </cell>
          <cell r="D88" t="str">
            <v>SINAPI</v>
          </cell>
          <cell r="E88" t="str">
            <v>TUBO PEAD 300mm</v>
          </cell>
          <cell r="F88" t="str">
            <v>m</v>
          </cell>
          <cell r="G88">
            <v>1026.8</v>
          </cell>
          <cell r="H88">
            <v>1188.611028033627</v>
          </cell>
        </row>
        <row r="89">
          <cell r="B89"/>
          <cell r="G89" t="str">
            <v/>
          </cell>
          <cell r="H89" t="str">
            <v/>
          </cell>
        </row>
        <row r="90">
          <cell r="B90" t="str">
            <v>01.09.01</v>
          </cell>
          <cell r="C90" t="str">
            <v>CCPIRCO063169</v>
          </cell>
          <cell r="D90" t="str">
            <v>FGS</v>
          </cell>
          <cell r="E90" t="str">
            <v xml:space="preserve">CURVA 90° PEAD COMPRESSÃO 63mm </v>
          </cell>
          <cell r="F90" t="str">
            <v xml:space="preserve">un </v>
          </cell>
          <cell r="G90">
            <v>110.18</v>
          </cell>
          <cell r="H90">
            <v>127.5430103902854</v>
          </cell>
        </row>
        <row r="91">
          <cell r="B91" t="str">
            <v>01.09.02</v>
          </cell>
          <cell r="C91" t="str">
            <v>706060630A</v>
          </cell>
          <cell r="D91" t="str">
            <v>Efort</v>
          </cell>
          <cell r="E91" t="str">
            <v xml:space="preserve">CURVA 45° PEAD COMPRESSÃO 63mm </v>
          </cell>
          <cell r="F91" t="str">
            <v xml:space="preserve">un </v>
          </cell>
          <cell r="G91">
            <v>179.52</v>
          </cell>
          <cell r="H91">
            <v>207.81014000058119</v>
          </cell>
        </row>
        <row r="92">
          <cell r="B92" t="str">
            <v>01.09.03</v>
          </cell>
          <cell r="C92" t="str">
            <v>CCPIRTE06316</v>
          </cell>
          <cell r="D92" t="str">
            <v>FGS</v>
          </cell>
          <cell r="E92" t="str">
            <v xml:space="preserve">TÊ PEAD COMPRESSÃO 63mm </v>
          </cell>
          <cell r="F92" t="str">
            <v xml:space="preserve">un </v>
          </cell>
          <cell r="G92">
            <v>167.51</v>
          </cell>
          <cell r="H92">
            <v>193.9075119847223</v>
          </cell>
        </row>
        <row r="93">
          <cell r="B93" t="str">
            <v>01.09.04</v>
          </cell>
          <cell r="C93" t="str">
            <v>CCPIRUN06316</v>
          </cell>
          <cell r="D93" t="str">
            <v>FGS</v>
          </cell>
          <cell r="E93" t="str">
            <v>LUVA PEAD COMPRESSÃO 63mm</v>
          </cell>
          <cell r="F93" t="str">
            <v xml:space="preserve">un </v>
          </cell>
          <cell r="G93">
            <v>102.95</v>
          </cell>
          <cell r="H93">
            <v>119.17365147649194</v>
          </cell>
        </row>
        <row r="94">
          <cell r="B94" t="str">
            <v>01.09.05</v>
          </cell>
          <cell r="C94" t="str">
            <v>CINCF1P06317DLBR</v>
          </cell>
          <cell r="D94" t="str">
            <v>FGS</v>
          </cell>
          <cell r="E94" t="str">
            <v>COLARINHO PEAD 63mm</v>
          </cell>
          <cell r="F94" t="str">
            <v xml:space="preserve">un </v>
          </cell>
          <cell r="G94">
            <v>36.619999999999997</v>
          </cell>
          <cell r="H94">
            <v>42.390860777747783</v>
          </cell>
        </row>
        <row r="95">
          <cell r="B95" t="str">
            <v>01.09.06</v>
          </cell>
          <cell r="C95" t="str">
            <v>24</v>
          </cell>
          <cell r="D95" t="str">
            <v>Hidramaco</v>
          </cell>
          <cell r="E95" t="str">
            <v>FLANGE FERRO FUNDIO 63mm</v>
          </cell>
          <cell r="F95" t="str">
            <v xml:space="preserve">un </v>
          </cell>
          <cell r="G95">
            <v>50.24</v>
          </cell>
          <cell r="H95">
            <v>58.157204955599369</v>
          </cell>
        </row>
        <row r="96">
          <cell r="B96"/>
          <cell r="E96"/>
          <cell r="G96" t="str">
            <v/>
          </cell>
          <cell r="H96" t="str">
            <v/>
          </cell>
        </row>
        <row r="97">
          <cell r="B97" t="str">
            <v>01.10.01</v>
          </cell>
          <cell r="C97" t="str">
            <v>CCPIRCO075109</v>
          </cell>
          <cell r="D97" t="str">
            <v>FGS</v>
          </cell>
          <cell r="E97" t="str">
            <v xml:space="preserve">CURVA 90° PEAD COMPRESSÃO 75mm </v>
          </cell>
          <cell r="F97" t="str">
            <v xml:space="preserve">un </v>
          </cell>
          <cell r="G97">
            <v>199.78</v>
          </cell>
          <cell r="H97">
            <v>231.26286636205495</v>
          </cell>
        </row>
        <row r="98">
          <cell r="B98" t="str">
            <v>01.10.02</v>
          </cell>
          <cell r="C98" t="str">
            <v>706060750A</v>
          </cell>
          <cell r="D98" t="str">
            <v>Efort</v>
          </cell>
          <cell r="E98" t="str">
            <v xml:space="preserve">CURVA 45° PEAD COMPRESSÃO 75mm </v>
          </cell>
          <cell r="F98" t="str">
            <v xml:space="preserve">un </v>
          </cell>
          <cell r="G98">
            <v>277.70999999999998</v>
          </cell>
          <cell r="H98">
            <v>321.47367412857284</v>
          </cell>
        </row>
        <row r="99">
          <cell r="B99" t="str">
            <v>01.10.03</v>
          </cell>
          <cell r="C99" t="str">
            <v>CCPIRTE07510</v>
          </cell>
          <cell r="D99" t="str">
            <v>FGS</v>
          </cell>
          <cell r="E99" t="str">
            <v xml:space="preserve">TÊ PEAD COMPRESSÃO 75mm </v>
          </cell>
          <cell r="F99" t="str">
            <v xml:space="preserve">un </v>
          </cell>
          <cell r="G99">
            <v>274.35000000000002</v>
          </cell>
          <cell r="H99">
            <v>317.58417952963151</v>
          </cell>
        </row>
        <row r="100">
          <cell r="B100" t="str">
            <v>01.10.04</v>
          </cell>
          <cell r="C100" t="str">
            <v>CCPIRUN07510</v>
          </cell>
          <cell r="D100" t="str">
            <v>FGS</v>
          </cell>
          <cell r="E100" t="str">
            <v>LUVA PEAD COMPRESSÃO 75mm</v>
          </cell>
          <cell r="F100" t="str">
            <v xml:space="preserve">un </v>
          </cell>
          <cell r="G100">
            <v>193.1</v>
          </cell>
          <cell r="H100">
            <v>223.53018067130247</v>
          </cell>
        </row>
        <row r="101">
          <cell r="B101" t="str">
            <v>01.10.05</v>
          </cell>
          <cell r="C101" t="str">
            <v>CUSCF1P07517AL</v>
          </cell>
          <cell r="D101" t="str">
            <v>FGS</v>
          </cell>
          <cell r="E101" t="str">
            <v>COLARINHO PEAD 75mm</v>
          </cell>
          <cell r="F101" t="str">
            <v xml:space="preserve">un </v>
          </cell>
          <cell r="G101">
            <v>155.83000000000001</v>
          </cell>
          <cell r="H101">
            <v>180.3868879026881</v>
          </cell>
        </row>
        <row r="102">
          <cell r="B102" t="str">
            <v>01.10.06</v>
          </cell>
          <cell r="C102" t="str">
            <v>25</v>
          </cell>
          <cell r="D102" t="str">
            <v>Hidramaco</v>
          </cell>
          <cell r="E102" t="str">
            <v>FLANGE FERRO FUNDIO 75mm</v>
          </cell>
          <cell r="F102" t="str">
            <v xml:space="preserve">un </v>
          </cell>
          <cell r="G102">
            <v>94.01</v>
          </cell>
          <cell r="H102">
            <v>108.82481763288011</v>
          </cell>
        </row>
        <row r="103">
          <cell r="B103"/>
          <cell r="E103"/>
          <cell r="G103" t="str">
            <v/>
          </cell>
          <cell r="H103" t="str">
            <v/>
          </cell>
        </row>
        <row r="104">
          <cell r="B104" t="str">
            <v>01.11.01</v>
          </cell>
          <cell r="C104" t="str">
            <v>CCPIRCO110109</v>
          </cell>
          <cell r="D104" t="str">
            <v>FGS</v>
          </cell>
          <cell r="E104" t="str">
            <v xml:space="preserve">CURVA 90° PEAD COMPRESSÃO 100mm </v>
          </cell>
          <cell r="F104" t="str">
            <v xml:space="preserve">un </v>
          </cell>
          <cell r="G104">
            <v>484.72</v>
          </cell>
          <cell r="H104">
            <v>561.10589940442128</v>
          </cell>
        </row>
        <row r="105">
          <cell r="B105" t="str">
            <v>01.11.02</v>
          </cell>
          <cell r="C105" t="str">
            <v>7060611100A</v>
          </cell>
          <cell r="D105" t="str">
            <v>Efort</v>
          </cell>
          <cell r="E105" t="str">
            <v xml:space="preserve">CURVA 45° PEAD COMPRESSÃO 100mm </v>
          </cell>
          <cell r="F105" t="str">
            <v xml:space="preserve">un </v>
          </cell>
          <cell r="G105">
            <v>800.14</v>
          </cell>
          <cell r="H105">
            <v>926.23220488004131</v>
          </cell>
        </row>
        <row r="106">
          <cell r="B106" t="str">
            <v>01.11.03</v>
          </cell>
          <cell r="C106" t="str">
            <v>CCPIRTE11010</v>
          </cell>
          <cell r="D106" t="str">
            <v>FGS</v>
          </cell>
          <cell r="E106" t="str">
            <v xml:space="preserve">TÊ PEAD COMPRESSÃO 100mm </v>
          </cell>
          <cell r="F106" t="str">
            <v xml:space="preserve">un </v>
          </cell>
          <cell r="G106">
            <v>720.11</v>
          </cell>
          <cell r="H106">
            <v>833.59046298918508</v>
          </cell>
        </row>
        <row r="107">
          <cell r="B107" t="str">
            <v>01.11.04</v>
          </cell>
          <cell r="C107" t="str">
            <v>CCPIRUN11010</v>
          </cell>
          <cell r="D107" t="str">
            <v>FGS</v>
          </cell>
          <cell r="E107" t="str">
            <v>LUVA PEAD COMPRESSÃO 100mm</v>
          </cell>
          <cell r="F107" t="str">
            <v xml:space="preserve">un </v>
          </cell>
          <cell r="G107">
            <v>509.2</v>
          </cell>
          <cell r="H107">
            <v>589.44364576813689</v>
          </cell>
        </row>
        <row r="108">
          <cell r="B108" t="str">
            <v>01.11.05</v>
          </cell>
          <cell r="C108" t="str">
            <v>CINCF1P11017DLBR</v>
          </cell>
          <cell r="D108" t="str">
            <v>FGS</v>
          </cell>
          <cell r="E108" t="str">
            <v>COLARINHO PEAD 100mm</v>
          </cell>
          <cell r="F108" t="str">
            <v xml:space="preserve">un </v>
          </cell>
          <cell r="G108">
            <v>74.12</v>
          </cell>
          <cell r="H108">
            <v>85.800398712361172</v>
          </cell>
        </row>
        <row r="109">
          <cell r="B109" t="str">
            <v>01.11.06</v>
          </cell>
          <cell r="C109" t="str">
            <v>26</v>
          </cell>
          <cell r="D109" t="str">
            <v>Hidramaco</v>
          </cell>
          <cell r="E109" t="str">
            <v>FLANGE FERRO FUNDIO 100mm</v>
          </cell>
          <cell r="F109" t="str">
            <v xml:space="preserve">un </v>
          </cell>
          <cell r="G109">
            <v>119.95</v>
          </cell>
          <cell r="H109">
            <v>138.85264200685</v>
          </cell>
        </row>
        <row r="110">
          <cell r="B110"/>
          <cell r="G110" t="str">
            <v/>
          </cell>
          <cell r="H110" t="str">
            <v/>
          </cell>
        </row>
        <row r="111">
          <cell r="B111" t="str">
            <v>01.12.01</v>
          </cell>
          <cell r="C111">
            <v>37433</v>
          </cell>
          <cell r="D111" t="str">
            <v>Hidroválvulas</v>
          </cell>
          <cell r="E111" t="str">
            <v xml:space="preserve">CURVA 90° PEAD ELETRO FUSÃO 125mm </v>
          </cell>
          <cell r="F111" t="str">
            <v xml:space="preserve">un </v>
          </cell>
          <cell r="G111">
            <v>243.84</v>
          </cell>
          <cell r="H111">
            <v>282.26617946603005</v>
          </cell>
        </row>
        <row r="112">
          <cell r="B112" t="str">
            <v>01.12.02</v>
          </cell>
          <cell r="C112">
            <v>37438</v>
          </cell>
          <cell r="D112" t="str">
            <v>Hidroválvulas</v>
          </cell>
          <cell r="E112" t="str">
            <v xml:space="preserve">CURVA 45° PEAD ELETRO FUSÃO 125mm </v>
          </cell>
          <cell r="F112" t="str">
            <v xml:space="preserve">un </v>
          </cell>
          <cell r="G112">
            <v>243.84</v>
          </cell>
          <cell r="H112">
            <v>282.26617946603005</v>
          </cell>
        </row>
        <row r="113">
          <cell r="B113" t="str">
            <v>01.12.03</v>
          </cell>
          <cell r="C113" t="str">
            <v>753201815</v>
          </cell>
          <cell r="D113" t="str">
            <v>FGS</v>
          </cell>
          <cell r="E113" t="str">
            <v>TÊ PEAD ELETRO FUSÃO 125mm</v>
          </cell>
          <cell r="F113" t="str">
            <v xml:space="preserve">un </v>
          </cell>
          <cell r="G113">
            <v>356.07</v>
          </cell>
          <cell r="H113">
            <v>412.18224459674093</v>
          </cell>
        </row>
        <row r="114">
          <cell r="B114" t="str">
            <v>01.12.04</v>
          </cell>
          <cell r="C114">
            <v>37427</v>
          </cell>
          <cell r="D114" t="str">
            <v>Hidroválvulas</v>
          </cell>
          <cell r="E114" t="str">
            <v>LUVA ELETRO FUSÃO 125mm</v>
          </cell>
          <cell r="F114" t="str">
            <v xml:space="preserve">un </v>
          </cell>
          <cell r="G114">
            <v>64.23</v>
          </cell>
          <cell r="H114">
            <v>74.351856574405801</v>
          </cell>
        </row>
        <row r="115">
          <cell r="B115" t="str">
            <v>01.12.05</v>
          </cell>
          <cell r="C115" t="str">
            <v>CUSCF1P12517DL</v>
          </cell>
          <cell r="D115" t="str">
            <v>FGS</v>
          </cell>
          <cell r="E115" t="str">
            <v>COLARINHO PEAD 125mm</v>
          </cell>
          <cell r="F115" t="str">
            <v xml:space="preserve">un </v>
          </cell>
          <cell r="G115">
            <v>125.32</v>
          </cell>
          <cell r="H115">
            <v>145.06888783908661</v>
          </cell>
        </row>
        <row r="116">
          <cell r="B116" t="str">
            <v>01.12.06</v>
          </cell>
          <cell r="C116" t="str">
            <v>FS10F125A</v>
          </cell>
          <cell r="D116" t="str">
            <v>FGS</v>
          </cell>
          <cell r="E116" t="str">
            <v>FLANGE FERRO FUNDIO 125mm</v>
          </cell>
          <cell r="F116" t="str">
            <v xml:space="preserve">un </v>
          </cell>
          <cell r="G116">
            <v>152.21</v>
          </cell>
          <cell r="H116">
            <v>176.19642050740006</v>
          </cell>
        </row>
        <row r="117">
          <cell r="B117"/>
          <cell r="E117"/>
          <cell r="G117" t="str">
            <v/>
          </cell>
          <cell r="H117" t="str">
            <v/>
          </cell>
        </row>
        <row r="118">
          <cell r="B118" t="str">
            <v>01.13.01</v>
          </cell>
          <cell r="C118" t="str">
            <v>753101817</v>
          </cell>
          <cell r="D118" t="str">
            <v>FGS</v>
          </cell>
          <cell r="E118" t="str">
            <v xml:space="preserve">CURVA 90° PEAD ELETRO FUSÃO 150mm </v>
          </cell>
          <cell r="F118" t="str">
            <v xml:space="preserve">un </v>
          </cell>
          <cell r="G118">
            <v>732.94</v>
          </cell>
          <cell r="H118">
            <v>848.44231290121422</v>
          </cell>
        </row>
        <row r="119">
          <cell r="B119" t="str">
            <v>01.13.02</v>
          </cell>
          <cell r="C119" t="str">
            <v>753151817</v>
          </cell>
          <cell r="D119" t="str">
            <v>FGS</v>
          </cell>
          <cell r="E119" t="str">
            <v xml:space="preserve">CURVA 45° PEAD ELETRO FUSÃO 150mm </v>
          </cell>
          <cell r="F119" t="str">
            <v xml:space="preserve">un </v>
          </cell>
          <cell r="G119">
            <v>732.94</v>
          </cell>
          <cell r="H119">
            <v>848.44231290121422</v>
          </cell>
        </row>
        <row r="120">
          <cell r="B120" t="str">
            <v>01.13.03</v>
          </cell>
          <cell r="C120" t="str">
            <v>753201817</v>
          </cell>
          <cell r="D120" t="str">
            <v>FGS</v>
          </cell>
          <cell r="E120" t="str">
            <v>TÊ PEAD ELETRO FUSÃO 150mm</v>
          </cell>
          <cell r="F120" t="str">
            <v xml:space="preserve">un </v>
          </cell>
          <cell r="G120">
            <v>640.21</v>
          </cell>
          <cell r="H120">
            <v>741.09920749650223</v>
          </cell>
        </row>
        <row r="121">
          <cell r="B121" t="str">
            <v>01.13.04</v>
          </cell>
          <cell r="C121" t="str">
            <v>753911617</v>
          </cell>
          <cell r="D121" t="str">
            <v>FGS</v>
          </cell>
          <cell r="E121" t="str">
            <v>LUVA ELETRO FUSÃO 150mm</v>
          </cell>
          <cell r="F121" t="str">
            <v xml:space="preserve">un </v>
          </cell>
          <cell r="G121">
            <v>169.8</v>
          </cell>
          <cell r="H121">
            <v>196.55838776792939</v>
          </cell>
        </row>
        <row r="122">
          <cell r="B122" t="str">
            <v>01.13.05</v>
          </cell>
          <cell r="C122" t="str">
            <v>CUSCF1P16017DL</v>
          </cell>
          <cell r="D122" t="str">
            <v>FGS</v>
          </cell>
          <cell r="E122" t="str">
            <v>COLARINHO PEAD 150mm</v>
          </cell>
          <cell r="F122" t="str">
            <v xml:space="preserve">un </v>
          </cell>
          <cell r="G122">
            <v>165.95</v>
          </cell>
          <cell r="H122">
            <v>192.1016752066424</v>
          </cell>
        </row>
        <row r="123">
          <cell r="B123" t="str">
            <v>01.13.06</v>
          </cell>
          <cell r="C123" t="str">
            <v>27</v>
          </cell>
          <cell r="D123" t="str">
            <v>Hidramaco</v>
          </cell>
          <cell r="E123" t="str">
            <v>FLANGE FERRO FUNDIO 150mm</v>
          </cell>
          <cell r="F123" t="str">
            <v xml:space="preserve">un </v>
          </cell>
          <cell r="G123">
            <v>213.94</v>
          </cell>
          <cell r="H123">
            <v>247.65430788616496</v>
          </cell>
        </row>
        <row r="124">
          <cell r="B124"/>
          <cell r="G124" t="str">
            <v/>
          </cell>
          <cell r="H124" t="str">
            <v/>
          </cell>
        </row>
        <row r="125">
          <cell r="B125" t="str">
            <v>01.14.01</v>
          </cell>
          <cell r="C125">
            <v>37434</v>
          </cell>
          <cell r="D125" t="str">
            <v>Hidroválvulas</v>
          </cell>
          <cell r="E125" t="str">
            <v>CURVA 90° PEAD ELETRO FUSÃO 200mm</v>
          </cell>
          <cell r="F125" t="str">
            <v xml:space="preserve">un </v>
          </cell>
          <cell r="G125">
            <v>2273.6</v>
          </cell>
          <cell r="H125">
            <v>2631.8913452836528</v>
          </cell>
        </row>
        <row r="126">
          <cell r="B126" t="str">
            <v>01.14.02</v>
          </cell>
          <cell r="C126">
            <v>37439</v>
          </cell>
          <cell r="D126" t="str">
            <v>Hidroválvulas</v>
          </cell>
          <cell r="E126" t="str">
            <v>CURVA 45° PEAD ELETRO FUSÃO 200mm</v>
          </cell>
          <cell r="F126" t="str">
            <v xml:space="preserve">un </v>
          </cell>
          <cell r="G126">
            <v>1594.24</v>
          </cell>
          <cell r="H126">
            <v>1845.4725801834143</v>
          </cell>
        </row>
        <row r="127">
          <cell r="B127" t="str">
            <v>01.14.03</v>
          </cell>
          <cell r="C127" t="str">
            <v>753201819</v>
          </cell>
          <cell r="D127" t="str">
            <v>FGS</v>
          </cell>
          <cell r="E127" t="str">
            <v>TÊ PEAD ELETRO FUSÃO 200mm</v>
          </cell>
          <cell r="F127" t="str">
            <v xml:space="preserve">un </v>
          </cell>
          <cell r="G127">
            <v>2604.9</v>
          </cell>
          <cell r="H127">
            <v>3015.4001430899839</v>
          </cell>
        </row>
        <row r="128">
          <cell r="B128" t="str">
            <v>01.14.04</v>
          </cell>
          <cell r="C128">
            <v>37428</v>
          </cell>
          <cell r="D128" t="str">
            <v>Hidroválvulas</v>
          </cell>
          <cell r="E128" t="str">
            <v>LUVA ELETRO FUSÃO 200mm</v>
          </cell>
          <cell r="F128" t="str">
            <v xml:space="preserve">un </v>
          </cell>
          <cell r="G128">
            <v>221.36</v>
          </cell>
          <cell r="H128">
            <v>256.24360845882717</v>
          </cell>
        </row>
        <row r="129">
          <cell r="B129" t="str">
            <v>01.14.05</v>
          </cell>
          <cell r="C129" t="str">
            <v>CUSCF1P20017DL</v>
          </cell>
          <cell r="D129" t="str">
            <v>FGS</v>
          </cell>
          <cell r="E129" t="str">
            <v>COLARINHO PEAD 200mm</v>
          </cell>
          <cell r="F129" t="str">
            <v xml:space="preserve">un </v>
          </cell>
          <cell r="G129">
            <v>273.04000000000002</v>
          </cell>
          <cell r="H129">
            <v>316.0677396711157</v>
          </cell>
        </row>
        <row r="130">
          <cell r="B130" t="str">
            <v>01.14.06</v>
          </cell>
          <cell r="C130" t="str">
            <v>FS10F200D</v>
          </cell>
          <cell r="D130" t="str">
            <v>FGS</v>
          </cell>
          <cell r="E130" t="str">
            <v>FLANGE FERRO FUNDIO 200mm</v>
          </cell>
          <cell r="F130" t="str">
            <v xml:space="preserve">un </v>
          </cell>
          <cell r="G130">
            <v>268</v>
          </cell>
          <cell r="H130">
            <v>310.23349777270363</v>
          </cell>
        </row>
        <row r="131">
          <cell r="B131"/>
          <cell r="G131" t="str">
            <v/>
          </cell>
          <cell r="H131" t="str">
            <v/>
          </cell>
        </row>
        <row r="132">
          <cell r="B132" t="str">
            <v>01.15.01</v>
          </cell>
          <cell r="C132" t="str">
            <v>753101820</v>
          </cell>
          <cell r="D132" t="str">
            <v>FGS</v>
          </cell>
          <cell r="E132" t="str">
            <v>CURVA 90° PEAD ELETRO FUSÃO 225mm</v>
          </cell>
          <cell r="F132" t="str">
            <v xml:space="preserve">un </v>
          </cell>
          <cell r="G132">
            <v>3198.51</v>
          </cell>
          <cell r="H132">
            <v>3702.55576477974</v>
          </cell>
        </row>
        <row r="133">
          <cell r="B133" t="str">
            <v>01.15.02</v>
          </cell>
          <cell r="C133" t="str">
            <v>753151820</v>
          </cell>
          <cell r="D133" t="str">
            <v>FGS</v>
          </cell>
          <cell r="E133" t="str">
            <v>CURVA 45° PEAD ELETRO FUSÃO 225mm</v>
          </cell>
          <cell r="F133" t="str">
            <v xml:space="preserve">un </v>
          </cell>
          <cell r="G133">
            <v>3198.51</v>
          </cell>
          <cell r="H133">
            <v>3702.55576477974</v>
          </cell>
        </row>
        <row r="134">
          <cell r="B134" t="str">
            <v>01.15.03</v>
          </cell>
          <cell r="C134" t="str">
            <v>753201820</v>
          </cell>
          <cell r="D134" t="str">
            <v>FGS</v>
          </cell>
          <cell r="E134" t="str">
            <v>TÊ PEAD ELETRO FUSÃO 225mm</v>
          </cell>
          <cell r="F134" t="str">
            <v xml:space="preserve">un </v>
          </cell>
          <cell r="G134">
            <v>3319.92</v>
          </cell>
          <cell r="H134">
            <v>3843.0984847968439</v>
          </cell>
        </row>
        <row r="135">
          <cell r="B135" t="str">
            <v>01.15.04</v>
          </cell>
          <cell r="C135" t="str">
            <v>753911620</v>
          </cell>
          <cell r="D135" t="str">
            <v>FGS</v>
          </cell>
          <cell r="E135" t="str">
            <v>LUVA ELETRO FUSÃO 225mm</v>
          </cell>
          <cell r="F135" t="str">
            <v xml:space="preserve">un </v>
          </cell>
          <cell r="G135">
            <v>356.31</v>
          </cell>
          <cell r="H135">
            <v>412.4600656395225</v>
          </cell>
        </row>
        <row r="136">
          <cell r="B136" t="str">
            <v>01.15.05</v>
          </cell>
          <cell r="C136" t="str">
            <v>CUSCF1P2251</v>
          </cell>
          <cell r="D136" t="str">
            <v>FGS</v>
          </cell>
          <cell r="E136" t="str">
            <v>COLARINHO PEAD 225mm</v>
          </cell>
          <cell r="F136" t="str">
            <v xml:space="preserve">un </v>
          </cell>
          <cell r="G136">
            <v>278.12</v>
          </cell>
          <cell r="H136">
            <v>321.94828507665795</v>
          </cell>
        </row>
        <row r="137">
          <cell r="B137" t="str">
            <v>01.15.06</v>
          </cell>
          <cell r="C137" t="str">
            <v>28</v>
          </cell>
          <cell r="D137" t="str">
            <v>Hidramaco</v>
          </cell>
          <cell r="E137" t="str">
            <v>FLANGE FERRO FUNDIO 225mm</v>
          </cell>
          <cell r="F137" t="str">
            <v xml:space="preserve">un </v>
          </cell>
          <cell r="G137">
            <v>309.57</v>
          </cell>
          <cell r="H137">
            <v>358.35441755782034</v>
          </cell>
        </row>
        <row r="138">
          <cell r="B138"/>
          <cell r="E138"/>
          <cell r="G138" t="str">
            <v/>
          </cell>
          <cell r="H138" t="str">
            <v/>
          </cell>
        </row>
        <row r="139">
          <cell r="B139" t="str">
            <v>01.16.01</v>
          </cell>
          <cell r="C139" t="str">
            <v>753101821</v>
          </cell>
          <cell r="D139" t="str">
            <v>FGS</v>
          </cell>
          <cell r="E139" t="str">
            <v>CURVA 90° PEAD ELETRO FUSÃO 250mm</v>
          </cell>
          <cell r="F139" t="str">
            <v xml:space="preserve">un </v>
          </cell>
          <cell r="G139">
            <v>2913.74</v>
          </cell>
          <cell r="H139">
            <v>3372.9095216426767</v>
          </cell>
        </row>
        <row r="140">
          <cell r="B140" t="str">
            <v>01.16.02</v>
          </cell>
          <cell r="C140" t="str">
            <v>753151821</v>
          </cell>
          <cell r="D140" t="str">
            <v>FGS</v>
          </cell>
          <cell r="E140" t="str">
            <v>CURVA 45° PEAD ELETRO FUSÃO 250mm</v>
          </cell>
          <cell r="F140" t="str">
            <v xml:space="preserve">un </v>
          </cell>
          <cell r="G140">
            <v>4155.76</v>
          </cell>
          <cell r="H140">
            <v>4810.6565697906371</v>
          </cell>
        </row>
        <row r="141">
          <cell r="B141" t="str">
            <v>01.16.03</v>
          </cell>
          <cell r="C141" t="str">
            <v>753201821</v>
          </cell>
          <cell r="D141" t="str">
            <v>FGS</v>
          </cell>
          <cell r="E141" t="str">
            <v>TÊ PEAD ELETRO FUSÃO 250mm</v>
          </cell>
          <cell r="F141" t="str">
            <v xml:space="preserve">un </v>
          </cell>
          <cell r="G141">
            <v>4331.7</v>
          </cell>
          <cell r="H141">
            <v>5014.32254590306</v>
          </cell>
        </row>
        <row r="142">
          <cell r="B142" t="str">
            <v>01.16.04</v>
          </cell>
          <cell r="C142" t="str">
            <v>753911621</v>
          </cell>
          <cell r="D142" t="str">
            <v>FGS</v>
          </cell>
          <cell r="E142" t="str">
            <v>LUVA ELETRO FUSÃO 250mm</v>
          </cell>
          <cell r="F142" t="str">
            <v xml:space="preserve">un </v>
          </cell>
          <cell r="G142">
            <v>366.74</v>
          </cell>
          <cell r="H142">
            <v>424.5337051237363</v>
          </cell>
        </row>
        <row r="143">
          <cell r="B143" t="str">
            <v>01.16.05</v>
          </cell>
          <cell r="C143" t="str">
            <v>CUSCF1P25017DL</v>
          </cell>
          <cell r="D143" t="str">
            <v>FGS</v>
          </cell>
          <cell r="E143" t="str">
            <v>COLARINHO PEAD ELETRO FUSÃO 250mm</v>
          </cell>
          <cell r="F143" t="str">
            <v xml:space="preserve">un </v>
          </cell>
          <cell r="G143">
            <v>460.93</v>
          </cell>
          <cell r="H143">
            <v>533.56688853870253</v>
          </cell>
        </row>
        <row r="144">
          <cell r="B144" t="str">
            <v>01.16.06</v>
          </cell>
          <cell r="C144" t="str">
            <v>29</v>
          </cell>
          <cell r="D144" t="str">
            <v>Hidramaco</v>
          </cell>
          <cell r="E144" t="str">
            <v>FLANGE FERRO FUNDIDO 250mm</v>
          </cell>
          <cell r="F144" t="str">
            <v xml:space="preserve">un </v>
          </cell>
          <cell r="G144">
            <v>405.2</v>
          </cell>
          <cell r="H144">
            <v>469.05452722947575</v>
          </cell>
        </row>
        <row r="145">
          <cell r="B145"/>
          <cell r="G145" t="str">
            <v/>
          </cell>
          <cell r="H145" t="str">
            <v/>
          </cell>
        </row>
        <row r="146">
          <cell r="B146" t="str">
            <v>01.17.01</v>
          </cell>
          <cell r="C146" t="str">
            <v>753100923</v>
          </cell>
          <cell r="D146" t="str">
            <v>FGS</v>
          </cell>
          <cell r="E146" t="str">
            <v>CURVA 90° PEAD ELETRO FUSÃO 315mm</v>
          </cell>
          <cell r="F146" t="str">
            <v xml:space="preserve">un </v>
          </cell>
          <cell r="G146">
            <v>3176.16</v>
          </cell>
          <cell r="H146">
            <v>3676.68368017071</v>
          </cell>
        </row>
        <row r="147">
          <cell r="B147" t="str">
            <v>01.17.02</v>
          </cell>
          <cell r="C147" t="str">
            <v>753150923</v>
          </cell>
          <cell r="D147" t="str">
            <v>FGS</v>
          </cell>
          <cell r="E147" t="str">
            <v>CURVA 45° PEAD ELETRO FUSÃO 315mm</v>
          </cell>
          <cell r="F147" t="str">
            <v xml:space="preserve">un </v>
          </cell>
          <cell r="G147">
            <v>2872.24</v>
          </cell>
          <cell r="H147">
            <v>3324.869632995038</v>
          </cell>
        </row>
        <row r="148">
          <cell r="B148" t="str">
            <v>01.17.03</v>
          </cell>
          <cell r="C148" t="str">
            <v>CEFTE1P3151</v>
          </cell>
          <cell r="D148" t="str">
            <v>FGS</v>
          </cell>
          <cell r="E148" t="str">
            <v>TÊ PEAD ELETRO FUSÃO 315mm</v>
          </cell>
          <cell r="F148" t="str">
            <v xml:space="preserve">un </v>
          </cell>
          <cell r="G148">
            <v>7427.26</v>
          </cell>
          <cell r="H148">
            <v>8597.7046592063089</v>
          </cell>
        </row>
        <row r="149">
          <cell r="B149" t="str">
            <v>01.17.04</v>
          </cell>
          <cell r="C149" t="str">
            <v>753911623</v>
          </cell>
          <cell r="D149" t="str">
            <v>FGS</v>
          </cell>
          <cell r="E149" t="str">
            <v>LUVA ELETRO FUSÃO 315mm</v>
          </cell>
          <cell r="F149" t="str">
            <v xml:space="preserve">un </v>
          </cell>
          <cell r="G149">
            <v>842.24</v>
          </cell>
          <cell r="H149">
            <v>974.96664613463395</v>
          </cell>
        </row>
        <row r="150">
          <cell r="B150" t="str">
            <v>01.17.05</v>
          </cell>
          <cell r="C150" t="str">
            <v>19400134</v>
          </cell>
          <cell r="D150" t="str">
            <v>Efort</v>
          </cell>
          <cell r="E150" t="str">
            <v>COLARINHO PEAD 315mm</v>
          </cell>
          <cell r="F150" t="str">
            <v xml:space="preserve">un </v>
          </cell>
          <cell r="G150">
            <v>1184.58</v>
          </cell>
          <cell r="H150">
            <v>1371.255211908915</v>
          </cell>
        </row>
        <row r="151">
          <cell r="B151" t="str">
            <v>01.17.06</v>
          </cell>
          <cell r="C151" t="str">
            <v>30</v>
          </cell>
          <cell r="D151" t="str">
            <v>Hidramaco</v>
          </cell>
          <cell r="E151" t="str">
            <v>FLANGE FERRO FUNDIDO 300mm</v>
          </cell>
          <cell r="F151" t="str">
            <v xml:space="preserve">un </v>
          </cell>
          <cell r="G151">
            <v>765.03</v>
          </cell>
          <cell r="H151">
            <v>885.58930149646062</v>
          </cell>
        </row>
        <row r="152">
          <cell r="B152"/>
          <cell r="G152" t="str">
            <v/>
          </cell>
          <cell r="H152" t="str">
            <v/>
          </cell>
        </row>
        <row r="153">
          <cell r="B153" t="str">
            <v>01.18.01</v>
          </cell>
          <cell r="C153">
            <v>10020001</v>
          </cell>
          <cell r="D153" t="str">
            <v>MultiHidro</v>
          </cell>
          <cell r="E153" t="str">
            <v>TUBO FOFO 100mm JEI</v>
          </cell>
          <cell r="F153" t="str">
            <v>m</v>
          </cell>
          <cell r="G153">
            <v>457.09999999999997</v>
          </cell>
          <cell r="H153">
            <v>529.13332773098068</v>
          </cell>
        </row>
        <row r="154">
          <cell r="B154" t="str">
            <v>01.18.02</v>
          </cell>
          <cell r="C154">
            <v>10010001</v>
          </cell>
          <cell r="D154" t="str">
            <v>MultiHidro</v>
          </cell>
          <cell r="E154" t="str">
            <v>TUBO FOFO 150mm JEI</v>
          </cell>
          <cell r="F154" t="str">
            <v>m</v>
          </cell>
          <cell r="G154">
            <v>489</v>
          </cell>
          <cell r="H154">
            <v>566.06037466735847</v>
          </cell>
        </row>
        <row r="155">
          <cell r="B155" t="str">
            <v>01.18.03</v>
          </cell>
          <cell r="C155">
            <v>10010002</v>
          </cell>
          <cell r="D155" t="str">
            <v>MultiHidro</v>
          </cell>
          <cell r="E155" t="str">
            <v>TUBO FOFO 200mm JEI</v>
          </cell>
          <cell r="F155" t="str">
            <v>m</v>
          </cell>
          <cell r="G155">
            <v>582</v>
          </cell>
          <cell r="H155">
            <v>673.71602874519965</v>
          </cell>
        </row>
        <row r="156">
          <cell r="B156" t="str">
            <v>01.18.04</v>
          </cell>
          <cell r="C156">
            <v>10010003</v>
          </cell>
          <cell r="D156" t="str">
            <v>MultiHidro</v>
          </cell>
          <cell r="E156" t="str">
            <v>TUBO FOFO 250mm JEI</v>
          </cell>
          <cell r="F156" t="str">
            <v>m</v>
          </cell>
          <cell r="G156">
            <v>732</v>
          </cell>
          <cell r="H156">
            <v>847.35418048365318</v>
          </cell>
        </row>
        <row r="157">
          <cell r="B157" t="str">
            <v>01.18.05</v>
          </cell>
          <cell r="C157">
            <v>10010004</v>
          </cell>
          <cell r="D157" t="str">
            <v>MultiHidro</v>
          </cell>
          <cell r="E157" t="str">
            <v>TUBO FOFO 300mm JEI</v>
          </cell>
          <cell r="F157" t="str">
            <v>m</v>
          </cell>
          <cell r="G157">
            <v>861</v>
          </cell>
          <cell r="H157">
            <v>996.68299097872318</v>
          </cell>
        </row>
        <row r="158">
          <cell r="B158"/>
          <cell r="G158" t="str">
            <v/>
          </cell>
          <cell r="H158" t="str">
            <v/>
          </cell>
        </row>
        <row r="159">
          <cell r="B159" t="str">
            <v>01.19.01</v>
          </cell>
          <cell r="C159" t="str">
            <v>01</v>
          </cell>
          <cell r="D159" t="str">
            <v>Hidramaco</v>
          </cell>
          <cell r="E159" t="str">
            <v>CURVA 90° FOFO 100mm JEI</v>
          </cell>
          <cell r="F159" t="str">
            <v xml:space="preserve">un </v>
          </cell>
          <cell r="G159">
            <v>249.61</v>
          </cell>
          <cell r="H159">
            <v>288.94546036956922</v>
          </cell>
        </row>
        <row r="160">
          <cell r="B160" t="str">
            <v>01.19.02</v>
          </cell>
          <cell r="C160" t="str">
            <v>02</v>
          </cell>
          <cell r="D160" t="str">
            <v>Hidramaco</v>
          </cell>
          <cell r="E160" t="str">
            <v>CURVA 45° FOFO 100mm JEI</v>
          </cell>
          <cell r="F160" t="str">
            <v xml:space="preserve">un </v>
          </cell>
          <cell r="G160">
            <v>217.19</v>
          </cell>
          <cell r="H160">
            <v>251.41646784049811</v>
          </cell>
        </row>
        <row r="161">
          <cell r="B161" t="str">
            <v>01.19.03</v>
          </cell>
          <cell r="C161" t="str">
            <v>03</v>
          </cell>
          <cell r="D161" t="str">
            <v>Hidramaco</v>
          </cell>
          <cell r="E161" t="str">
            <v>TÊ FOFO 100mm JEI</v>
          </cell>
          <cell r="F161" t="str">
            <v xml:space="preserve">un </v>
          </cell>
          <cell r="G161">
            <v>340.37</v>
          </cell>
          <cell r="H161">
            <v>394.00811804811616</v>
          </cell>
        </row>
        <row r="162">
          <cell r="B162" t="str">
            <v>01.19.04</v>
          </cell>
          <cell r="C162" t="str">
            <v>04</v>
          </cell>
          <cell r="D162" t="str">
            <v>Hidramaco</v>
          </cell>
          <cell r="E162" t="str">
            <v>LUVA JUNTA ELÁSTICA FOFO 100mm JEI</v>
          </cell>
          <cell r="F162" t="str">
            <v xml:space="preserve">un </v>
          </cell>
          <cell r="G162">
            <v>205.84</v>
          </cell>
          <cell r="H162">
            <v>238.27784769228847</v>
          </cell>
        </row>
        <row r="163">
          <cell r="B163" t="str">
            <v>01.19.05</v>
          </cell>
          <cell r="C163" t="str">
            <v>32</v>
          </cell>
          <cell r="D163" t="str">
            <v>Hidramaco</v>
          </cell>
          <cell r="E163" t="str">
            <v>VÁLVULA RETENÇÃO 100mm JEI</v>
          </cell>
          <cell r="F163" t="str">
            <v xml:space="preserve">un </v>
          </cell>
          <cell r="G163">
            <v>1508.58</v>
          </cell>
          <cell r="H163">
            <v>1746.3136196639746</v>
          </cell>
        </row>
        <row r="164">
          <cell r="B164" t="str">
            <v>01.19.06</v>
          </cell>
          <cell r="C164" t="str">
            <v>33</v>
          </cell>
          <cell r="D164" t="str">
            <v>Hidramaco</v>
          </cell>
          <cell r="E164" t="str">
            <v>VÁLVULA GAVETA 100mm JEI</v>
          </cell>
          <cell r="F164" t="str">
            <v xml:space="preserve">un </v>
          </cell>
          <cell r="G164">
            <v>901.07</v>
          </cell>
          <cell r="H164">
            <v>1043.0675292464555</v>
          </cell>
        </row>
        <row r="165">
          <cell r="B165"/>
          <cell r="G165" t="str">
            <v/>
          </cell>
          <cell r="H165" t="str">
            <v/>
          </cell>
        </row>
        <row r="166">
          <cell r="B166" t="str">
            <v>01.20.01</v>
          </cell>
          <cell r="C166" t="str">
            <v>05</v>
          </cell>
          <cell r="D166" t="str">
            <v>Hidramaco</v>
          </cell>
          <cell r="E166" t="str">
            <v>CURVA 90° FOFO PVC 150mm JEI</v>
          </cell>
          <cell r="F166" t="str">
            <v xml:space="preserve">un </v>
          </cell>
          <cell r="G166">
            <v>426.28</v>
          </cell>
          <cell r="H166">
            <v>493.45647548711975</v>
          </cell>
        </row>
        <row r="167">
          <cell r="B167" t="str">
            <v>01.20.02</v>
          </cell>
          <cell r="C167" t="str">
            <v>06</v>
          </cell>
          <cell r="D167" t="str">
            <v>Hidramaco</v>
          </cell>
          <cell r="E167" t="str">
            <v>CURVA 45° FOFO PVC 150mm JEI</v>
          </cell>
          <cell r="F167" t="str">
            <v xml:space="preserve">un </v>
          </cell>
          <cell r="G167">
            <v>335.51</v>
          </cell>
          <cell r="H167">
            <v>388.38224193179025</v>
          </cell>
        </row>
        <row r="168">
          <cell r="B168" t="str">
            <v>01.20.03</v>
          </cell>
          <cell r="C168" t="str">
            <v>07</v>
          </cell>
          <cell r="D168" t="str">
            <v>Hidramaco</v>
          </cell>
          <cell r="E168" t="str">
            <v>TÊ FOFO PVC 150mm JEI</v>
          </cell>
          <cell r="F168" t="str">
            <v xml:space="preserve">un </v>
          </cell>
          <cell r="G168">
            <v>549.46</v>
          </cell>
          <cell r="H168">
            <v>636.04812569473779</v>
          </cell>
        </row>
        <row r="169">
          <cell r="B169" t="str">
            <v>01.20.04</v>
          </cell>
          <cell r="C169" t="str">
            <v>08</v>
          </cell>
          <cell r="D169" t="str">
            <v>Hidramaco</v>
          </cell>
          <cell r="E169" t="str">
            <v>LUVA JUNTA ELÁSTICA FOFO 150mm JEI</v>
          </cell>
          <cell r="F169" t="str">
            <v xml:space="preserve">un </v>
          </cell>
          <cell r="G169">
            <v>332.27</v>
          </cell>
          <cell r="H169">
            <v>384.63165785423962</v>
          </cell>
        </row>
        <row r="170">
          <cell r="B170" t="str">
            <v>01.20.05</v>
          </cell>
          <cell r="C170" t="str">
            <v>34</v>
          </cell>
          <cell r="D170" t="str">
            <v>Hidramaco</v>
          </cell>
          <cell r="E170" t="str">
            <v>VÁLVULA RETENÇÃO 150mm JEI</v>
          </cell>
          <cell r="F170" t="str">
            <v xml:space="preserve">un </v>
          </cell>
          <cell r="G170">
            <v>2284.06</v>
          </cell>
          <cell r="H170">
            <v>2643.9997123982143</v>
          </cell>
        </row>
        <row r="171">
          <cell r="B171" t="str">
            <v>01.20.06</v>
          </cell>
          <cell r="C171" t="str">
            <v>35</v>
          </cell>
          <cell r="D171" t="str">
            <v>Hidramaco</v>
          </cell>
          <cell r="E171" t="str">
            <v>VÁLVULA GAVETA 150mm JEI</v>
          </cell>
          <cell r="F171" t="str">
            <v xml:space="preserve">un </v>
          </cell>
          <cell r="G171">
            <v>1624.74</v>
          </cell>
          <cell r="H171">
            <v>1880.7790043702332</v>
          </cell>
        </row>
        <row r="172">
          <cell r="B172"/>
          <cell r="G172" t="str">
            <v/>
          </cell>
          <cell r="H172" t="str">
            <v/>
          </cell>
        </row>
        <row r="173">
          <cell r="B173" t="str">
            <v>01.21.01</v>
          </cell>
          <cell r="C173" t="str">
            <v>09</v>
          </cell>
          <cell r="D173" t="str">
            <v>Hidramaco</v>
          </cell>
          <cell r="E173" t="str">
            <v>CURVA 90° FOFO PVC 200mm JEI</v>
          </cell>
          <cell r="F173" t="str">
            <v xml:space="preserve">un </v>
          </cell>
          <cell r="G173">
            <v>724.51</v>
          </cell>
          <cell r="H173">
            <v>838.68384877351309</v>
          </cell>
        </row>
        <row r="174">
          <cell r="B174" t="str">
            <v>01.21.02</v>
          </cell>
          <cell r="C174" t="str">
            <v>10</v>
          </cell>
          <cell r="D174" t="str">
            <v>Hidramaco</v>
          </cell>
          <cell r="E174" t="str">
            <v>CURVA 45° FOFO PVC 200mm JEI</v>
          </cell>
          <cell r="F174" t="str">
            <v xml:space="preserve">un </v>
          </cell>
          <cell r="G174">
            <v>515.41999999999996</v>
          </cell>
          <cell r="H174">
            <v>596.6438411268914</v>
          </cell>
        </row>
        <row r="175">
          <cell r="B175" t="str">
            <v>01.21.03</v>
          </cell>
          <cell r="C175" t="str">
            <v>11</v>
          </cell>
          <cell r="D175" t="str">
            <v>Hidramaco</v>
          </cell>
          <cell r="E175" t="str">
            <v>TÊ FOFO PVC 200mm JEI</v>
          </cell>
          <cell r="F175" t="str">
            <v xml:space="preserve">un </v>
          </cell>
          <cell r="G175">
            <v>863.89</v>
          </cell>
          <cell r="H175">
            <v>1000.028419368884</v>
          </cell>
        </row>
        <row r="176">
          <cell r="B176" t="str">
            <v>01.21.04</v>
          </cell>
          <cell r="C176" t="str">
            <v>12</v>
          </cell>
          <cell r="D176" t="str">
            <v>Hidramaco</v>
          </cell>
          <cell r="E176" t="str">
            <v>LUVA JUNTA ELÁSTICA FOFO 200mm JEI</v>
          </cell>
          <cell r="F176" t="str">
            <v xml:space="preserve">un </v>
          </cell>
          <cell r="G176">
            <v>421.41</v>
          </cell>
          <cell r="H176">
            <v>487.81902349401133</v>
          </cell>
        </row>
        <row r="177">
          <cell r="B177" t="str">
            <v>01.21.05</v>
          </cell>
          <cell r="C177" t="str">
            <v>36</v>
          </cell>
          <cell r="D177" t="str">
            <v>Hidramaco</v>
          </cell>
          <cell r="E177" t="str">
            <v>VÁLVULA RETENÇÃO 200mm JEI</v>
          </cell>
          <cell r="F177" t="str">
            <v xml:space="preserve">un </v>
          </cell>
          <cell r="G177">
            <v>3224.37</v>
          </cell>
          <cell r="H177">
            <v>3732.490982139449</v>
          </cell>
        </row>
        <row r="178">
          <cell r="B178" t="str">
            <v>01.21.06</v>
          </cell>
          <cell r="C178" t="str">
            <v>37</v>
          </cell>
          <cell r="D178" t="str">
            <v>Hidramaco</v>
          </cell>
          <cell r="E178" t="str">
            <v>VÁLVULA GAVETA 200mm JEI</v>
          </cell>
          <cell r="F178" t="str">
            <v xml:space="preserve">un </v>
          </cell>
          <cell r="G178">
            <v>2533.66</v>
          </cell>
          <cell r="H178">
            <v>2932.9335968910009</v>
          </cell>
        </row>
        <row r="179">
          <cell r="B179"/>
          <cell r="G179" t="str">
            <v/>
          </cell>
          <cell r="H179" t="str">
            <v/>
          </cell>
        </row>
        <row r="180">
          <cell r="B180" t="str">
            <v>01.22.01</v>
          </cell>
          <cell r="C180" t="str">
            <v>13</v>
          </cell>
          <cell r="D180" t="str">
            <v>Hidramaco</v>
          </cell>
          <cell r="E180" t="str">
            <v>CURVA 90° FOFO PVC 250mm JEI</v>
          </cell>
          <cell r="F180" t="str">
            <v xml:space="preserve">un </v>
          </cell>
          <cell r="G180">
            <v>1152.4000000000001</v>
          </cell>
          <cell r="H180">
            <v>1334.0040404226256</v>
          </cell>
        </row>
        <row r="181">
          <cell r="B181" t="str">
            <v>01.22.02</v>
          </cell>
          <cell r="C181" t="str">
            <v>14</v>
          </cell>
          <cell r="D181" t="str">
            <v>Hidramaco</v>
          </cell>
          <cell r="E181" t="str">
            <v>CURVA 45° FOFO PVC 250mm JEI</v>
          </cell>
          <cell r="F181" t="str">
            <v xml:space="preserve">un </v>
          </cell>
          <cell r="G181">
            <v>777.99</v>
          </cell>
          <cell r="H181">
            <v>900.59163780666302</v>
          </cell>
        </row>
        <row r="182">
          <cell r="B182" t="str">
            <v>01.22.03</v>
          </cell>
          <cell r="C182" t="str">
            <v>15</v>
          </cell>
          <cell r="D182" t="str">
            <v>Hidramaco</v>
          </cell>
          <cell r="E182" t="str">
            <v>TÊ FOFO PVC 250mm JEI</v>
          </cell>
          <cell r="F182" t="str">
            <v xml:space="preserve">un </v>
          </cell>
          <cell r="G182">
            <v>1330.7</v>
          </cell>
          <cell r="H182">
            <v>1540.401923455734</v>
          </cell>
        </row>
        <row r="183">
          <cell r="B183" t="str">
            <v>01.22.04</v>
          </cell>
          <cell r="C183" t="str">
            <v>16</v>
          </cell>
          <cell r="D183" t="str">
            <v>Hidramaco</v>
          </cell>
          <cell r="E183" t="str">
            <v>LUVA JUNTA ELÁSTICA FOFO 250mm JEI</v>
          </cell>
          <cell r="F183" t="str">
            <v xml:space="preserve">un </v>
          </cell>
          <cell r="G183">
            <v>635.36</v>
          </cell>
          <cell r="H183">
            <v>735.48490725695888</v>
          </cell>
        </row>
        <row r="184">
          <cell r="B184" t="str">
            <v>01.22.05</v>
          </cell>
          <cell r="C184" t="str">
            <v>38</v>
          </cell>
          <cell r="D184" t="str">
            <v>Hidramaco</v>
          </cell>
          <cell r="E184" t="str">
            <v>VÁLVULA RETENÇÃO 250mm JEI</v>
          </cell>
          <cell r="F184" t="str">
            <v xml:space="preserve">un </v>
          </cell>
          <cell r="G184">
            <v>5213.3100000000004</v>
          </cell>
          <cell r="H184">
            <v>6034.8634189306476</v>
          </cell>
        </row>
        <row r="185">
          <cell r="B185" t="str">
            <v>01.22.06</v>
          </cell>
          <cell r="C185" t="str">
            <v>39</v>
          </cell>
          <cell r="D185" t="str">
            <v>Hidramaco</v>
          </cell>
          <cell r="E185" t="str">
            <v>VÁLVULA GAVETA 250mm JEI</v>
          </cell>
          <cell r="F185" t="str">
            <v xml:space="preserve">un </v>
          </cell>
          <cell r="G185">
            <v>3368.79</v>
          </cell>
          <cell r="H185">
            <v>3899.669794633232</v>
          </cell>
        </row>
        <row r="186">
          <cell r="B186"/>
          <cell r="G186" t="str">
            <v/>
          </cell>
          <cell r="H186" t="str">
            <v/>
          </cell>
        </row>
        <row r="187">
          <cell r="B187" t="str">
            <v>01.23.01</v>
          </cell>
          <cell r="C187" t="str">
            <v>17</v>
          </cell>
          <cell r="D187" t="str">
            <v>Hidramaco</v>
          </cell>
          <cell r="E187" t="str">
            <v>CURVA 90° FOFO PVC 300mm JEI</v>
          </cell>
          <cell r="F187" t="str">
            <v xml:space="preserve">un </v>
          </cell>
          <cell r="G187">
            <v>1484.67</v>
          </cell>
          <cell r="H187">
            <v>1718.6356982768652</v>
          </cell>
        </row>
        <row r="188">
          <cell r="B188" t="str">
            <v>01.23.02</v>
          </cell>
          <cell r="C188" t="str">
            <v>18</v>
          </cell>
          <cell r="D188" t="str">
            <v>Hidramaco</v>
          </cell>
          <cell r="E188" t="str">
            <v>CURVA 45° FOFO PVC 300mm JEI</v>
          </cell>
          <cell r="F188" t="str">
            <v xml:space="preserve">un </v>
          </cell>
          <cell r="G188">
            <v>1215.6099999999999</v>
          </cell>
          <cell r="H188">
            <v>1407.1751575652097</v>
          </cell>
        </row>
        <row r="189">
          <cell r="B189" t="str">
            <v>01.23.03</v>
          </cell>
          <cell r="C189" t="str">
            <v>19</v>
          </cell>
          <cell r="D189" t="str">
            <v>Hidramaco</v>
          </cell>
          <cell r="E189" t="str">
            <v>TÊ FOFO PVC 300mm JEI</v>
          </cell>
          <cell r="F189" t="str">
            <v xml:space="preserve">un </v>
          </cell>
          <cell r="G189">
            <v>1799.11</v>
          </cell>
          <cell r="H189">
            <v>2082.6275678277939</v>
          </cell>
        </row>
        <row r="190">
          <cell r="B190" t="str">
            <v>01.23.04</v>
          </cell>
          <cell r="C190" t="str">
            <v>20</v>
          </cell>
          <cell r="D190" t="str">
            <v>Hidramaco</v>
          </cell>
          <cell r="E190" t="str">
            <v>LUVA JUNTA ELÁSTICA FOFO 300mm JEI</v>
          </cell>
          <cell r="F190" t="str">
            <v xml:space="preserve">un </v>
          </cell>
          <cell r="G190">
            <v>850.93</v>
          </cell>
          <cell r="H190">
            <v>985.02608305868159</v>
          </cell>
        </row>
        <row r="191">
          <cell r="B191" t="str">
            <v>01.23.05</v>
          </cell>
          <cell r="C191" t="str">
            <v>40</v>
          </cell>
          <cell r="D191" t="str">
            <v>Hidramaco</v>
          </cell>
          <cell r="E191" t="str">
            <v>VÁLVULA RETENÇÃO 300mm JEI</v>
          </cell>
          <cell r="F191" t="str">
            <v xml:space="preserve">un </v>
          </cell>
          <cell r="G191">
            <v>6775.26</v>
          </cell>
          <cell r="H191">
            <v>7842.9574929831642</v>
          </cell>
        </row>
        <row r="192">
          <cell r="B192" t="str">
            <v>01.23.06</v>
          </cell>
          <cell r="C192" t="str">
            <v>41</v>
          </cell>
          <cell r="D192" t="str">
            <v>Hidramaco</v>
          </cell>
          <cell r="E192" t="str">
            <v>VÁLVULA GAVETA 300mm JEI</v>
          </cell>
          <cell r="F192" t="str">
            <v xml:space="preserve">un </v>
          </cell>
          <cell r="G192">
            <v>5357.73</v>
          </cell>
          <cell r="H192">
            <v>6202.0422314244297</v>
          </cell>
        </row>
        <row r="193">
          <cell r="B193"/>
          <cell r="G193" t="str">
            <v/>
          </cell>
          <cell r="H193" t="str">
            <v/>
          </cell>
        </row>
        <row r="194">
          <cell r="B194"/>
          <cell r="G194" t="str">
            <v/>
          </cell>
          <cell r="H194" t="str">
            <v/>
          </cell>
        </row>
        <row r="195">
          <cell r="B195" t="str">
            <v>02.01.01</v>
          </cell>
          <cell r="C195" t="str">
            <v>580072 00F</v>
          </cell>
          <cell r="D195" t="str">
            <v>Localiza</v>
          </cell>
          <cell r="E195" t="str">
            <v>LOCAÇÃO UTILITÁRIO</v>
          </cell>
          <cell r="F195" t="str">
            <v>mês</v>
          </cell>
          <cell r="G195">
            <v>2494.96</v>
          </cell>
          <cell r="H195">
            <v>3107.1147498748378</v>
          </cell>
        </row>
        <row r="196">
          <cell r="B196" t="str">
            <v>02.01.02</v>
          </cell>
          <cell r="C196">
            <v>92145</v>
          </cell>
          <cell r="D196" t="str">
            <v>SINAPI</v>
          </cell>
          <cell r="E196" t="str">
            <v>LOCAÇÃO UTILITÁRIO</v>
          </cell>
          <cell r="F196" t="str">
            <v>h</v>
          </cell>
          <cell r="G196">
            <v>81.150000000000006</v>
          </cell>
          <cell r="H196">
            <v>101.06068311810334</v>
          </cell>
        </row>
        <row r="197">
          <cell r="B197" t="str">
            <v>02.01.03</v>
          </cell>
          <cell r="C197">
            <v>5679</v>
          </cell>
          <cell r="D197" t="str">
            <v>SINAPI</v>
          </cell>
          <cell r="E197" t="str">
            <v>LOCAÇÃO RETRO ESCAVADEIRA 4x4</v>
          </cell>
          <cell r="F197" t="str">
            <v>h</v>
          </cell>
          <cell r="G197">
            <v>66.05</v>
          </cell>
          <cell r="H197">
            <v>82.255799383249851</v>
          </cell>
        </row>
        <row r="198">
          <cell r="B198" t="str">
            <v>02.01.04</v>
          </cell>
          <cell r="C198">
            <v>92242</v>
          </cell>
          <cell r="D198" t="str">
            <v>SINAPI</v>
          </cell>
          <cell r="E198" t="str">
            <v>LOCAÇÃO CAMINHÃO TRANPORTE ASFALTO</v>
          </cell>
          <cell r="F198" t="str">
            <v>h</v>
          </cell>
          <cell r="G198">
            <v>403.62</v>
          </cell>
          <cell r="H198">
            <v>502.65080616301748</v>
          </cell>
        </row>
        <row r="199">
          <cell r="B199" t="str">
            <v>02.01.05</v>
          </cell>
          <cell r="C199">
            <v>5928</v>
          </cell>
          <cell r="D199" t="str">
            <v>SINAPI</v>
          </cell>
          <cell r="E199" t="str">
            <v>LOCAÇÃO GUINDALTO (MUNCK) 6 ton</v>
          </cell>
          <cell r="F199" t="str">
            <v>h</v>
          </cell>
          <cell r="G199">
            <v>275.27</v>
          </cell>
          <cell r="H199">
            <v>342.80929441676284</v>
          </cell>
        </row>
        <row r="200">
          <cell r="B200" t="str">
            <v>02.01.06</v>
          </cell>
          <cell r="C200" t="str">
            <v>1904038</v>
          </cell>
          <cell r="D200" t="str">
            <v>CASAN</v>
          </cell>
          <cell r="E200" t="str">
            <v>DESOBSTRUÇÃO E LIMPEZA DE REDE DE ESGOTO COM CAMINHÃO HIDROVÁCUO</v>
          </cell>
          <cell r="F200" t="str">
            <v>m</v>
          </cell>
          <cell r="G200">
            <v>10.29</v>
          </cell>
          <cell r="H200">
            <v>12.814718783552474</v>
          </cell>
        </row>
        <row r="201">
          <cell r="B201" t="str">
            <v>02.01.07</v>
          </cell>
          <cell r="C201">
            <v>92106</v>
          </cell>
          <cell r="D201" t="str">
            <v>SINAPI</v>
          </cell>
          <cell r="E201" t="str">
            <v>LOCAÇÃO SERVIÇO AUTOVÁCUO E HIDROJATO COMBINADO</v>
          </cell>
          <cell r="F201" t="str">
            <v>h</v>
          </cell>
          <cell r="G201">
            <v>334.77</v>
          </cell>
          <cell r="H201">
            <v>416.90800847131794</v>
          </cell>
        </row>
        <row r="202">
          <cell r="B202" t="str">
            <v>02.01.08</v>
          </cell>
          <cell r="C202" t="str">
            <v>S/ COD.</v>
          </cell>
          <cell r="D202" t="str">
            <v>Trans Vale</v>
          </cell>
          <cell r="E202" t="str">
            <v>TRANSPORTE E DESTINAÇÃO DE RESÍDUO SÓLIDO DE TRATAMENTO DE ESGOTO (LODO)</v>
          </cell>
          <cell r="F202" t="str">
            <v>m³</v>
          </cell>
          <cell r="G202">
            <v>550</v>
          </cell>
          <cell r="H202">
            <v>684.94609630261039</v>
          </cell>
        </row>
        <row r="203">
          <cell r="B203"/>
          <cell r="G203" t="str">
            <v/>
          </cell>
          <cell r="H203" t="str">
            <v/>
          </cell>
        </row>
        <row r="204">
          <cell r="B204" t="str">
            <v>02.02.01</v>
          </cell>
          <cell r="C204">
            <v>30206</v>
          </cell>
          <cell r="D204" t="str">
            <v>CASAN</v>
          </cell>
          <cell r="E204" t="str">
            <v>SINALIZAÇÃO DE TRÂNSITO NOTURNA</v>
          </cell>
          <cell r="F204" t="str">
            <v>m</v>
          </cell>
          <cell r="G204">
            <v>3.34</v>
          </cell>
          <cell r="H204">
            <v>4.1594908393649428</v>
          </cell>
        </row>
        <row r="205">
          <cell r="B205" t="str">
            <v>02.02.02</v>
          </cell>
          <cell r="C205">
            <v>30207</v>
          </cell>
          <cell r="D205" t="str">
            <v>CASAN</v>
          </cell>
          <cell r="E205" t="str">
            <v>SINALIZAÇÃO DE TRÂNSITO, COM PLACAS</v>
          </cell>
          <cell r="F205" t="str">
            <v>m²</v>
          </cell>
          <cell r="G205">
            <v>9.67</v>
          </cell>
          <cell r="H205">
            <v>12.042597729538622</v>
          </cell>
        </row>
        <row r="206">
          <cell r="B206" t="str">
            <v>02.02.03</v>
          </cell>
          <cell r="C206">
            <v>30208</v>
          </cell>
          <cell r="D206" t="str">
            <v>CASAN</v>
          </cell>
          <cell r="E206" t="str">
            <v>FITA PLÁSTICA</v>
          </cell>
          <cell r="F206" t="str">
            <v>m</v>
          </cell>
          <cell r="G206">
            <v>0.21</v>
          </cell>
          <cell r="H206">
            <v>0.26152487313372397</v>
          </cell>
        </row>
        <row r="207">
          <cell r="B207" t="str">
            <v>02.02.04</v>
          </cell>
          <cell r="C207">
            <v>30202</v>
          </cell>
          <cell r="D207" t="str">
            <v>CASAN</v>
          </cell>
          <cell r="E207" t="str">
            <v>TAPUME VEDAÇÃO EM CHAPA COMPENSADA</v>
          </cell>
          <cell r="F207" t="str">
            <v>m²</v>
          </cell>
          <cell r="G207">
            <v>47.77</v>
          </cell>
          <cell r="H207">
            <v>59.490681855228544</v>
          </cell>
        </row>
        <row r="208">
          <cell r="B208" t="str">
            <v>02.02.05</v>
          </cell>
          <cell r="C208">
            <v>30101</v>
          </cell>
          <cell r="D208" t="str">
            <v>CASAN</v>
          </cell>
          <cell r="E208" t="str">
            <v>ROÇADA</v>
          </cell>
          <cell r="F208" t="str">
            <v>m²</v>
          </cell>
          <cell r="G208">
            <v>1.28</v>
          </cell>
          <cell r="H208">
            <v>1.5940563695769843</v>
          </cell>
        </row>
        <row r="209">
          <cell r="B209" t="str">
            <v>02.02.06</v>
          </cell>
          <cell r="G209" t="str">
            <v/>
          </cell>
          <cell r="H209" t="str">
            <v/>
          </cell>
        </row>
        <row r="210">
          <cell r="B210"/>
          <cell r="G210" t="str">
            <v/>
          </cell>
          <cell r="H210" t="str">
            <v/>
          </cell>
        </row>
        <row r="211">
          <cell r="B211" t="str">
            <v>02.03.01</v>
          </cell>
          <cell r="C211">
            <v>97621</v>
          </cell>
          <cell r="D211" t="str">
            <v>SINAPI</v>
          </cell>
          <cell r="E211" t="str">
            <v>DEMILIÇÃO MANUAL DE ALVENARIA</v>
          </cell>
          <cell r="F211" t="str">
            <v>m³</v>
          </cell>
          <cell r="G211">
            <v>124.5</v>
          </cell>
          <cell r="H211">
            <v>155.04688907213637</v>
          </cell>
        </row>
        <row r="212">
          <cell r="B212" t="str">
            <v>02.03.02</v>
          </cell>
          <cell r="C212">
            <v>97625</v>
          </cell>
          <cell r="D212" t="str">
            <v>SINAPI</v>
          </cell>
          <cell r="E212" t="str">
            <v xml:space="preserve">DEMOLIÇÃO MECANIZADA DE ALVENARIA </v>
          </cell>
          <cell r="F212" t="str">
            <v>m³</v>
          </cell>
          <cell r="G212">
            <v>65.14</v>
          </cell>
          <cell r="H212">
            <v>81.122524933003717</v>
          </cell>
        </row>
        <row r="213">
          <cell r="B213" t="str">
            <v>02.03.03</v>
          </cell>
          <cell r="C213">
            <v>97626</v>
          </cell>
          <cell r="D213" t="str">
            <v>SINAPI</v>
          </cell>
          <cell r="E213" t="str">
            <v>DEMOLIÇÃO MANUAL DE CONCRETO ARMADO/CONCRETO</v>
          </cell>
          <cell r="F213" t="str">
            <v>m³</v>
          </cell>
          <cell r="G213">
            <v>609.80999999999995</v>
          </cell>
          <cell r="H213">
            <v>759.43087088417235</v>
          </cell>
        </row>
        <row r="214">
          <cell r="B214" t="str">
            <v>02.03.04</v>
          </cell>
          <cell r="C214">
            <v>97627</v>
          </cell>
          <cell r="D214" t="str">
            <v>SINAPI</v>
          </cell>
          <cell r="E214" t="str">
            <v xml:space="preserve">DEMOLIÇÃO MECANIZADA DE CONCRETO ARMADO/CONCRETO </v>
          </cell>
          <cell r="F214" t="str">
            <v>m³</v>
          </cell>
          <cell r="G214">
            <v>183.86</v>
          </cell>
          <cell r="H214">
            <v>228.97125321126902</v>
          </cell>
        </row>
        <row r="215">
          <cell r="B215" t="str">
            <v>02.03.05</v>
          </cell>
          <cell r="C215">
            <v>97636</v>
          </cell>
          <cell r="D215" t="str">
            <v>SINAPI</v>
          </cell>
          <cell r="E215" t="str">
            <v>DEMOLIÇÃO MECANIZADA DE PAVIMENTO ASFALTICO e&lt;10cm</v>
          </cell>
          <cell r="F215" t="str">
            <v>m²</v>
          </cell>
          <cell r="G215">
            <v>23.84</v>
          </cell>
          <cell r="H215">
            <v>29.68929988337133</v>
          </cell>
        </row>
        <row r="216">
          <cell r="B216" t="str">
            <v>02.03.06</v>
          </cell>
          <cell r="C216">
            <v>97635</v>
          </cell>
          <cell r="D216" t="str">
            <v>SINAPI</v>
          </cell>
          <cell r="E216" t="str">
            <v>DEMOLIÇÃO MECANIZADA DE PAVIMENTO INTERTRAVADO COM REAPROVEITAMENTO</v>
          </cell>
          <cell r="F216" t="str">
            <v>m²</v>
          </cell>
          <cell r="G216">
            <v>19.5</v>
          </cell>
          <cell r="H216">
            <v>24.28445250527437</v>
          </cell>
        </row>
        <row r="217">
          <cell r="B217" t="str">
            <v>02.03.07</v>
          </cell>
          <cell r="C217">
            <v>90082</v>
          </cell>
          <cell r="D217" t="str">
            <v>SINAPI</v>
          </cell>
          <cell r="E217" t="str">
            <v>ESCAVAÇÃO MECANIZADA SOLO PROF. ATÉ 1,5 m</v>
          </cell>
          <cell r="F217" t="str">
            <v>m³</v>
          </cell>
          <cell r="G217">
            <v>11.97</v>
          </cell>
          <cell r="H217">
            <v>14.906917768622266</v>
          </cell>
        </row>
        <row r="218">
          <cell r="B218" t="str">
            <v>02.03.08</v>
          </cell>
          <cell r="C218">
            <v>90084</v>
          </cell>
          <cell r="D218" t="str">
            <v>SINAPI</v>
          </cell>
          <cell r="E218" t="str">
            <v>ESCAVAÇÃO MECANIZADA SOLO PROF. (1,5 A 3) m</v>
          </cell>
          <cell r="F218" t="str">
            <v>m³</v>
          </cell>
          <cell r="G218">
            <v>11.59</v>
          </cell>
          <cell r="H218">
            <v>14.433682283904099</v>
          </cell>
        </row>
        <row r="219">
          <cell r="B219" t="str">
            <v>02.03.09</v>
          </cell>
          <cell r="C219">
            <v>40302</v>
          </cell>
          <cell r="D219" t="str">
            <v>CASAN</v>
          </cell>
          <cell r="E219" t="str">
            <v>ESCAVAÇÃO  MECANIZADA SOLO PROF. (0,00 A 2,00)m</v>
          </cell>
          <cell r="F219" t="str">
            <v>m³</v>
          </cell>
          <cell r="G219">
            <v>8.5</v>
          </cell>
          <cell r="H219">
            <v>10.58553057922216</v>
          </cell>
        </row>
        <row r="220">
          <cell r="B220" t="str">
            <v>02.03.10</v>
          </cell>
          <cell r="C220">
            <v>40303</v>
          </cell>
          <cell r="D220" t="str">
            <v>CASAN</v>
          </cell>
          <cell r="E220" t="str">
            <v>ESCAVAÇÃO  MECANIZADA SOLO PROF. (0,00 A 4,00)m</v>
          </cell>
          <cell r="F220" t="str">
            <v>m³</v>
          </cell>
          <cell r="G220">
            <v>11.26</v>
          </cell>
          <cell r="H220">
            <v>14.022714626122532</v>
          </cell>
        </row>
        <row r="221">
          <cell r="B221" t="str">
            <v>02.03.11</v>
          </cell>
          <cell r="C221">
            <v>40304</v>
          </cell>
          <cell r="D221" t="str">
            <v>CASAN</v>
          </cell>
          <cell r="E221" t="str">
            <v>ESCAVAÇÃO  MECANIZADA SOLO PROF. (0,00 A 6,00)m</v>
          </cell>
          <cell r="F221" t="str">
            <v>m³</v>
          </cell>
          <cell r="G221">
            <v>14.09</v>
          </cell>
          <cell r="H221">
            <v>17.547073630734147</v>
          </cell>
        </row>
        <row r="222">
          <cell r="B222" t="str">
            <v>02.03.12</v>
          </cell>
          <cell r="C222">
            <v>40201</v>
          </cell>
          <cell r="D222" t="str">
            <v>CASAN</v>
          </cell>
          <cell r="E222" t="str">
            <v>ESCAVAÇÃO  MANUAL SOLO PROF. ATÉ 1,25 m</v>
          </cell>
          <cell r="F222" t="str">
            <v>m³</v>
          </cell>
          <cell r="G222">
            <v>43.08</v>
          </cell>
          <cell r="H222">
            <v>53.649959688575372</v>
          </cell>
        </row>
        <row r="223">
          <cell r="B223" t="str">
            <v>02.03.13</v>
          </cell>
          <cell r="C223">
            <v>40204</v>
          </cell>
          <cell r="D223" t="str">
            <v>CASAN</v>
          </cell>
          <cell r="E223" t="str">
            <v>ESCAVAÇÃO MANUAL DE AREAS, VALAS, POÇOS E CAVAS EM SOLO NÃO ROCHOSO, COM PROFUND. DE 0,00 A 6,00 M</v>
          </cell>
          <cell r="F223" t="str">
            <v>m³</v>
          </cell>
          <cell r="G223">
            <v>79.540000000000006</v>
          </cell>
          <cell r="H223">
            <v>99.055659090744797</v>
          </cell>
        </row>
        <row r="224">
          <cell r="B224" t="str">
            <v>02.03.14</v>
          </cell>
          <cell r="G224" t="str">
            <v/>
          </cell>
          <cell r="H224" t="str">
            <v/>
          </cell>
        </row>
        <row r="225">
          <cell r="B225" t="str">
            <v>02.03.15</v>
          </cell>
          <cell r="C225">
            <v>100978</v>
          </cell>
          <cell r="D225" t="str">
            <v>SINAPI</v>
          </cell>
          <cell r="E225" t="str">
            <v>CARGA E DESCARGA SOLO/AREIA CAMINHÃO TRUCK 10m³</v>
          </cell>
          <cell r="F225" t="str">
            <v>m³</v>
          </cell>
          <cell r="G225">
            <v>7.03</v>
          </cell>
          <cell r="H225">
            <v>8.7548564672860927</v>
          </cell>
        </row>
        <row r="226">
          <cell r="B226" t="str">
            <v>02.03.16</v>
          </cell>
          <cell r="C226">
            <v>95875</v>
          </cell>
          <cell r="D226" t="str">
            <v>SINAPI</v>
          </cell>
          <cell r="E226" t="str">
            <v>TRANSPORTE SOLO/AREIA CAMINHÃO TRUCK 12m³</v>
          </cell>
          <cell r="F226" t="str">
            <v>m³*Km</v>
          </cell>
          <cell r="G226">
            <v>2.46</v>
          </cell>
          <cell r="H226">
            <v>3.0635770852807664</v>
          </cell>
        </row>
        <row r="227">
          <cell r="B227" t="str">
            <v>02.03.17</v>
          </cell>
          <cell r="C227">
            <v>93367</v>
          </cell>
          <cell r="D227" t="str">
            <v>SINAPI</v>
          </cell>
          <cell r="E227" t="str">
            <v>REATERRO MECANIZADO PROF. ATÉ 1,5m</v>
          </cell>
          <cell r="F227" t="str">
            <v>m³</v>
          </cell>
          <cell r="G227">
            <v>24.25</v>
          </cell>
          <cell r="H227">
            <v>30.199896064251458</v>
          </cell>
        </row>
        <row r="228">
          <cell r="B228" t="str">
            <v>02.03.18</v>
          </cell>
          <cell r="C228">
            <v>93368</v>
          </cell>
          <cell r="D228" t="str">
            <v>SINAPI</v>
          </cell>
          <cell r="E228" t="str">
            <v>REATERRO MECANIZADO PROF. (1,5 A 3)m</v>
          </cell>
          <cell r="F228" t="str">
            <v>m³</v>
          </cell>
          <cell r="G228">
            <v>21.21</v>
          </cell>
          <cell r="H228">
            <v>26.41401218650612</v>
          </cell>
        </row>
        <row r="229">
          <cell r="B229" t="str">
            <v>02.03.19</v>
          </cell>
          <cell r="C229">
            <v>97083</v>
          </cell>
          <cell r="D229" t="str">
            <v>SINAPI</v>
          </cell>
          <cell r="E229" t="str">
            <v>COMPACTAÇÃO MECANIZADA DE SOLO (SAPO)</v>
          </cell>
          <cell r="F229" t="str">
            <v>m²</v>
          </cell>
          <cell r="G229">
            <v>3.57</v>
          </cell>
          <cell r="H229">
            <v>4.4459228432733076</v>
          </cell>
        </row>
        <row r="230">
          <cell r="B230" t="str">
            <v>02.03.20</v>
          </cell>
          <cell r="C230">
            <v>40602</v>
          </cell>
          <cell r="D230" t="str">
            <v>CASAN</v>
          </cell>
          <cell r="E230" t="str">
            <v>ATERRO/REATERRO DE VALAS, POÇOS E CAVAS COMPACTADO MECANICAMENTE</v>
          </cell>
          <cell r="F230" t="str">
            <v>m³</v>
          </cell>
          <cell r="G230">
            <v>10</v>
          </cell>
          <cell r="H230">
            <v>12.453565387320189</v>
          </cell>
        </row>
        <row r="231">
          <cell r="B231" t="str">
            <v>02.03.21</v>
          </cell>
          <cell r="C231">
            <v>40607</v>
          </cell>
          <cell r="D231" t="str">
            <v>CASAN</v>
          </cell>
          <cell r="E231" t="str">
            <v>ATERRO/REATERRO DE VALAS, POÇOS E CAVAS, COM FORN. DE AREIA/PÓ DE PEDRA, G.C.&gt;=100%, SEM TRANSPORTE</v>
          </cell>
          <cell r="F231" t="str">
            <v>m³</v>
          </cell>
          <cell r="G231">
            <v>105.08</v>
          </cell>
          <cell r="H231">
            <v>130.86206508996054</v>
          </cell>
        </row>
        <row r="232">
          <cell r="B232" t="str">
            <v>02.03.22</v>
          </cell>
          <cell r="C232">
            <v>40608</v>
          </cell>
          <cell r="D232" t="str">
            <v>CASAN</v>
          </cell>
          <cell r="E232" t="str">
            <v>TRANSPORTE DE AREIA / PÓ DE PEDRA PARA ATERRO</v>
          </cell>
          <cell r="F232" t="str">
            <v>m³xKm</v>
          </cell>
          <cell r="G232">
            <v>1.42</v>
          </cell>
          <cell r="H232">
            <v>1.7684062849994668</v>
          </cell>
        </row>
        <row r="233">
          <cell r="B233" t="str">
            <v>02.03.23</v>
          </cell>
          <cell r="C233">
            <v>40802</v>
          </cell>
          <cell r="D233" t="str">
            <v>CASAN</v>
          </cell>
          <cell r="E233" t="str">
            <v>CARGA E DESCARGA - AREIA, SOLO,ROCHA</v>
          </cell>
          <cell r="F233" t="str">
            <v>m³</v>
          </cell>
          <cell r="G233">
            <v>2.13</v>
          </cell>
          <cell r="H233">
            <v>2.6526094274992</v>
          </cell>
        </row>
        <row r="234">
          <cell r="B234" t="str">
            <v>02.03.24</v>
          </cell>
          <cell r="C234">
            <v>40805</v>
          </cell>
          <cell r="D234" t="str">
            <v>CASAN</v>
          </cell>
          <cell r="E234" t="str">
            <v>TRANSPORTE DE MATERIAL ESCAVADO - AREIA, SOLO,ROCHA</v>
          </cell>
          <cell r="F234" t="str">
            <v>m³xKm</v>
          </cell>
          <cell r="G234">
            <v>1.63</v>
          </cell>
          <cell r="H234">
            <v>2.0299311581331905</v>
          </cell>
        </row>
        <row r="235">
          <cell r="B235"/>
          <cell r="C235"/>
          <cell r="G235" t="str">
            <v/>
          </cell>
          <cell r="H235" t="str">
            <v/>
          </cell>
        </row>
        <row r="236">
          <cell r="B236" t="str">
            <v>02.04.01</v>
          </cell>
          <cell r="C236">
            <v>50101</v>
          </cell>
          <cell r="D236" t="str">
            <v>CASAN</v>
          </cell>
          <cell r="E236" t="str">
            <v>PONTALETEAMENTO</v>
          </cell>
          <cell r="F236" t="str">
            <v>m²</v>
          </cell>
          <cell r="G236">
            <v>9.18</v>
          </cell>
          <cell r="H236">
            <v>11.432373025559933</v>
          </cell>
        </row>
        <row r="237">
          <cell r="B237" t="str">
            <v>02.04.02</v>
          </cell>
          <cell r="C237">
            <v>50102</v>
          </cell>
          <cell r="D237" t="str">
            <v>CASAN</v>
          </cell>
          <cell r="E237" t="str">
            <v>ESCORAMENTO DESCONTÍNUO</v>
          </cell>
          <cell r="F237" t="str">
            <v>m²</v>
          </cell>
          <cell r="G237">
            <v>22.11</v>
          </cell>
          <cell r="H237">
            <v>27.534833071364936</v>
          </cell>
        </row>
        <row r="238">
          <cell r="B238" t="str">
            <v>02.04.03</v>
          </cell>
          <cell r="C238">
            <v>50103</v>
          </cell>
          <cell r="D238" t="str">
            <v>CASAN</v>
          </cell>
          <cell r="E238" t="str">
            <v>ESCORAMENTO CONTÍNUO</v>
          </cell>
          <cell r="F238" t="str">
            <v>m²</v>
          </cell>
          <cell r="G238">
            <v>38.659999999999997</v>
          </cell>
          <cell r="H238">
            <v>48.145483787379845</v>
          </cell>
        </row>
        <row r="239">
          <cell r="B239" t="str">
            <v>02.04.04</v>
          </cell>
          <cell r="C239">
            <v>50201</v>
          </cell>
          <cell r="D239" t="str">
            <v>CASAN</v>
          </cell>
          <cell r="E239" t="str">
            <v>ESCORAMENTO CONTÍNUO COM PRANCHA METÁLICA</v>
          </cell>
          <cell r="F239" t="str">
            <v>m²</v>
          </cell>
          <cell r="G239">
            <v>52.06</v>
          </cell>
          <cell r="H239">
            <v>64.833261406388914</v>
          </cell>
        </row>
        <row r="240">
          <cell r="B240" t="str">
            <v>02.04.05</v>
          </cell>
          <cell r="C240">
            <v>50601</v>
          </cell>
          <cell r="D240" t="str">
            <v>CASAN</v>
          </cell>
          <cell r="E240" t="str">
            <v>ESCORAMENTO BLINDADO PESADO</v>
          </cell>
          <cell r="F240" t="str">
            <v>m²</v>
          </cell>
          <cell r="G240">
            <v>35.270000000000003</v>
          </cell>
          <cell r="H240">
            <v>43.923725121078313</v>
          </cell>
        </row>
        <row r="241">
          <cell r="B241"/>
          <cell r="C241"/>
          <cell r="G241" t="str">
            <v/>
          </cell>
          <cell r="H241" t="str">
            <v/>
          </cell>
        </row>
        <row r="242">
          <cell r="B242"/>
          <cell r="G242" t="str">
            <v/>
          </cell>
          <cell r="H242" t="str">
            <v/>
          </cell>
        </row>
        <row r="243">
          <cell r="B243" t="str">
            <v>02.05.01</v>
          </cell>
          <cell r="C243">
            <v>60101</v>
          </cell>
          <cell r="D243" t="str">
            <v>CASAN</v>
          </cell>
          <cell r="E243" t="str">
            <v>BOMBA MANUAL</v>
          </cell>
          <cell r="F243" t="str">
            <v>h</v>
          </cell>
          <cell r="G243">
            <v>18.96</v>
          </cell>
          <cell r="H243">
            <v>23.611959974359081</v>
          </cell>
        </row>
        <row r="244">
          <cell r="B244" t="str">
            <v>02.05.02</v>
          </cell>
          <cell r="C244">
            <v>60102</v>
          </cell>
          <cell r="D244" t="str">
            <v>CASAN</v>
          </cell>
          <cell r="E244" t="str">
            <v>CJTO MOTOBOMBA</v>
          </cell>
          <cell r="F244" t="str">
            <v>h</v>
          </cell>
          <cell r="G244">
            <v>9.84</v>
          </cell>
          <cell r="H244">
            <v>12.254308341123066</v>
          </cell>
        </row>
        <row r="245">
          <cell r="B245" t="str">
            <v>02.05.03</v>
          </cell>
          <cell r="C245">
            <v>60201</v>
          </cell>
          <cell r="D245" t="str">
            <v>CASAN</v>
          </cell>
          <cell r="E245" t="str">
            <v xml:space="preserve">MOBILIZAÇÃO, DESMOBILIZAÇÃO E TRANSPORTE DE EQUIPAMENTOS </v>
          </cell>
          <cell r="F245" t="str">
            <v xml:space="preserve">un </v>
          </cell>
          <cell r="G245">
            <v>2878.96</v>
          </cell>
          <cell r="H245">
            <v>3585.3316607479333</v>
          </cell>
        </row>
        <row r="246">
          <cell r="B246" t="str">
            <v>02.05.04</v>
          </cell>
          <cell r="C246">
            <v>60202</v>
          </cell>
          <cell r="D246" t="str">
            <v>CASAN</v>
          </cell>
          <cell r="E246" t="str">
            <v xml:space="preserve">OPERAÇÃO DO SISTEMA DE REBAIXAMENTO </v>
          </cell>
          <cell r="F246" t="str">
            <v>cj x dia</v>
          </cell>
          <cell r="G246">
            <v>441.23</v>
          </cell>
          <cell r="H246">
            <v>549.48866558472878</v>
          </cell>
        </row>
        <row r="247">
          <cell r="B247" t="str">
            <v>02.05.05</v>
          </cell>
          <cell r="C247">
            <v>60205</v>
          </cell>
          <cell r="D247" t="str">
            <v>CASAN</v>
          </cell>
          <cell r="E247" t="str">
            <v>PONTEIRA FILTRANTE</v>
          </cell>
          <cell r="F247" t="str">
            <v xml:space="preserve">un </v>
          </cell>
          <cell r="G247">
            <v>91.24</v>
          </cell>
          <cell r="H247">
            <v>113.6263305939094</v>
          </cell>
        </row>
        <row r="248">
          <cell r="B248" t="str">
            <v>02.05.06</v>
          </cell>
          <cell r="C248">
            <v>70104</v>
          </cell>
          <cell r="D248" t="str">
            <v>CASAN</v>
          </cell>
          <cell r="E248" t="str">
            <v>ENSECADEIRAS COM SACOS DE AREIA, COM FORNECIMENTO DA AREIA E INSUMOS</v>
          </cell>
          <cell r="F248" t="str">
            <v>m³</v>
          </cell>
          <cell r="G248">
            <v>170.7</v>
          </cell>
          <cell r="H248">
            <v>212.58236116155561</v>
          </cell>
        </row>
        <row r="249">
          <cell r="B249"/>
          <cell r="G249" t="str">
            <v/>
          </cell>
          <cell r="H249" t="str">
            <v/>
          </cell>
        </row>
        <row r="250">
          <cell r="G250" t="str">
            <v/>
          </cell>
          <cell r="H250" t="str">
            <v/>
          </cell>
        </row>
        <row r="251">
          <cell r="B251" t="str">
            <v>02.06.01</v>
          </cell>
          <cell r="C251">
            <v>80202</v>
          </cell>
          <cell r="D251" t="str">
            <v>CASAN</v>
          </cell>
          <cell r="E251" t="str">
            <v>ESTACA MOLDADA ''IN LOCO'', TIPO BROCA, DIÂMETRO 0,20 M</v>
          </cell>
          <cell r="F251" t="str">
            <v>m</v>
          </cell>
          <cell r="G251">
            <v>66.03</v>
          </cell>
          <cell r="H251">
            <v>82.230892252475215</v>
          </cell>
        </row>
        <row r="252">
          <cell r="B252" t="str">
            <v>02.06.02</v>
          </cell>
          <cell r="C252">
            <v>80401</v>
          </cell>
          <cell r="D252" t="str">
            <v>CASAN</v>
          </cell>
          <cell r="E252" t="str">
            <v>LASTRO DE AREIA</v>
          </cell>
          <cell r="F252" t="str">
            <v>m³</v>
          </cell>
          <cell r="G252">
            <v>90.54</v>
          </cell>
          <cell r="H252">
            <v>112.754581016797</v>
          </cell>
        </row>
        <row r="253">
          <cell r="B253" t="str">
            <v>02.06.03</v>
          </cell>
          <cell r="C253">
            <v>80402</v>
          </cell>
          <cell r="D253" t="str">
            <v>CASAN</v>
          </cell>
          <cell r="E253" t="str">
            <v>LASTRO DE PEDRA BRITADA</v>
          </cell>
          <cell r="F253" t="str">
            <v>m³</v>
          </cell>
          <cell r="G253">
            <v>125.71</v>
          </cell>
          <cell r="H253">
            <v>156.55377048400209</v>
          </cell>
        </row>
        <row r="254">
          <cell r="B254" t="str">
            <v>02.06.04</v>
          </cell>
          <cell r="C254">
            <v>80601</v>
          </cell>
          <cell r="D254" t="str">
            <v>CASAN</v>
          </cell>
          <cell r="E254" t="str">
            <v>FORMA DE MADEIRA COMUM</v>
          </cell>
          <cell r="F254" t="str">
            <v>m²</v>
          </cell>
          <cell r="G254">
            <v>64.3</v>
          </cell>
          <cell r="H254">
            <v>80.07642544046881</v>
          </cell>
        </row>
        <row r="255">
          <cell r="B255" t="str">
            <v>02.06.05</v>
          </cell>
          <cell r="C255">
            <v>80701</v>
          </cell>
          <cell r="D255" t="str">
            <v>CASAN</v>
          </cell>
          <cell r="E255" t="str">
            <v>CIMBRAMENTO DE MADEIRA</v>
          </cell>
          <cell r="F255" t="str">
            <v>m³</v>
          </cell>
          <cell r="G255">
            <v>30.33</v>
          </cell>
          <cell r="H255">
            <v>37.77166381974213</v>
          </cell>
        </row>
        <row r="256">
          <cell r="B256" t="str">
            <v>02.06.06</v>
          </cell>
          <cell r="C256">
            <v>80802</v>
          </cell>
          <cell r="D256" t="str">
            <v>CASAN</v>
          </cell>
          <cell r="E256" t="str">
            <v>AÇO CA-50</v>
          </cell>
          <cell r="F256" t="str">
            <v>kg</v>
          </cell>
          <cell r="G256">
            <v>15.1</v>
          </cell>
          <cell r="H256">
            <v>18.804883734853487</v>
          </cell>
        </row>
        <row r="257">
          <cell r="B257" t="str">
            <v>02.06.07</v>
          </cell>
          <cell r="C257" t="str">
            <v>81009/ 81503</v>
          </cell>
          <cell r="D257" t="str">
            <v>CASAN</v>
          </cell>
          <cell r="E257" t="str">
            <v>CONCRETO ESTRUTURAL, FCK = 40,0 MPA BOMBEADO</v>
          </cell>
          <cell r="F257" t="str">
            <v>m³</v>
          </cell>
          <cell r="G257">
            <v>584.78</v>
          </cell>
          <cell r="H257">
            <v>728.25959671970998</v>
          </cell>
        </row>
        <row r="258">
          <cell r="B258" t="str">
            <v>02.06.08</v>
          </cell>
          <cell r="C258">
            <v>81302</v>
          </cell>
          <cell r="D258" t="str">
            <v>CASAN</v>
          </cell>
          <cell r="E258" t="str">
            <v>LAJE PRÉ-FABRICADA PARA PISO COM ESPESSURA DE 0,12 M E CAPA DE CONCRETO DE 0,04 M</v>
          </cell>
          <cell r="F258" t="str">
            <v>m²</v>
          </cell>
          <cell r="G258">
            <v>123.03</v>
          </cell>
          <cell r="H258">
            <v>153.21621496020029</v>
          </cell>
        </row>
        <row r="259">
          <cell r="B259" t="str">
            <v>02.06.09</v>
          </cell>
          <cell r="C259">
            <v>81713</v>
          </cell>
          <cell r="D259" t="str">
            <v>CASAN</v>
          </cell>
          <cell r="E259" t="str">
            <v>POÇO DE VISITA (BASE FUNDO PRONTO), DN 800 MM ATÉ 1.00M - TIPO 2</v>
          </cell>
          <cell r="F259" t="str">
            <v>un</v>
          </cell>
          <cell r="G259">
            <v>1271.52</v>
          </cell>
          <cell r="H259">
            <v>1583.4957461285367</v>
          </cell>
        </row>
        <row r="260">
          <cell r="B260" t="str">
            <v>02.06.10</v>
          </cell>
          <cell r="C260">
            <v>81719</v>
          </cell>
          <cell r="D260" t="str">
            <v>CASAN</v>
          </cell>
          <cell r="E260" t="str">
            <v>ACRÉSCIMO DE CÂMARA (BALÃO) EM POÇO DE VISITA EM ANÉIS DE CONCRETO PB, DN 800 MM</v>
          </cell>
          <cell r="F260" t="str">
            <v>m</v>
          </cell>
          <cell r="G260">
            <v>647.52</v>
          </cell>
          <cell r="H260">
            <v>806.39326595975683</v>
          </cell>
        </row>
        <row r="261">
          <cell r="B261" t="str">
            <v>02.06.11</v>
          </cell>
          <cell r="C261">
            <v>81714</v>
          </cell>
          <cell r="D261" t="str">
            <v>CASAN</v>
          </cell>
          <cell r="E261" t="str">
            <v>POÇO DE VISITA (BASE EM TUBO), DN 1000 MM ATÉ 1.00M - TIPO 3</v>
          </cell>
          <cell r="F261" t="str">
            <v>un</v>
          </cell>
          <cell r="G261">
            <v>2663.1</v>
          </cell>
          <cell r="H261">
            <v>3316.5089982972395</v>
          </cell>
        </row>
        <row r="262">
          <cell r="B262" t="str">
            <v>02.06.12</v>
          </cell>
          <cell r="C262">
            <v>81720</v>
          </cell>
          <cell r="D262" t="str">
            <v>CASAN</v>
          </cell>
          <cell r="E262" t="str">
            <v>ACRÉSCIMO DE CÂMARA (BALÃO) EM POÇO DE VISITA EM ANÉIS DE CONCRETO PB, DN 1000 MM</v>
          </cell>
          <cell r="F262" t="str">
            <v>m</v>
          </cell>
          <cell r="G262">
            <v>848.68</v>
          </cell>
          <cell r="H262">
            <v>1056.9091872910897</v>
          </cell>
        </row>
        <row r="263">
          <cell r="B263" t="str">
            <v>02.06.13</v>
          </cell>
          <cell r="C263">
            <v>81902</v>
          </cell>
          <cell r="D263" t="str">
            <v>CASAN</v>
          </cell>
          <cell r="E263" t="str">
            <v>CAIXA DE TIJOLOS MACIÇOS DE 1 VEZ, DE 0,80 X 0,80 M, ATÉ 0,50 M</v>
          </cell>
          <cell r="F263" t="str">
            <v>un</v>
          </cell>
          <cell r="G263">
            <v>582.08000000000004</v>
          </cell>
          <cell r="H263">
            <v>724.89713406513363</v>
          </cell>
        </row>
        <row r="264">
          <cell r="B264" t="str">
            <v>02.06.14</v>
          </cell>
          <cell r="C264">
            <v>81916</v>
          </cell>
          <cell r="D264" t="str">
            <v>CASAN</v>
          </cell>
          <cell r="E264" t="str">
            <v>ACRÉSCIMO DE ALVENARIA DE 1 VEZ, PARA CAIXA DE 0,80 X 0,80 M</v>
          </cell>
          <cell r="F264" t="str">
            <v>m</v>
          </cell>
          <cell r="G264">
            <v>745.55</v>
          </cell>
          <cell r="H264">
            <v>928.47556745165662</v>
          </cell>
        </row>
        <row r="265">
          <cell r="B265" t="str">
            <v>02.06.15</v>
          </cell>
          <cell r="C265">
            <v>81904</v>
          </cell>
          <cell r="D265" t="str">
            <v>CASAN</v>
          </cell>
          <cell r="E265" t="str">
            <v>CAIXA DE BLOCO MACIÇOS DE 1 VEZ, DE 1,00 X 1,00 M, ATÉ 0,50 M</v>
          </cell>
          <cell r="F265" t="str">
            <v>un</v>
          </cell>
          <cell r="G265">
            <v>724.18</v>
          </cell>
          <cell r="H265">
            <v>901.86229821895336</v>
          </cell>
        </row>
        <row r="266">
          <cell r="B266" t="str">
            <v>02.06.16</v>
          </cell>
          <cell r="C266">
            <v>81918</v>
          </cell>
          <cell r="D266" t="str">
            <v>CASAN</v>
          </cell>
          <cell r="E266" t="str">
            <v>ACRÉSCIMO DE ALVENARIA DE BLOCO MACIÇO 1 VEZ, PARA CAIXA DE 1,00 X 1,00 M</v>
          </cell>
          <cell r="F266" t="str">
            <v>m</v>
          </cell>
          <cell r="G266">
            <v>892.84</v>
          </cell>
          <cell r="H266">
            <v>1111.9041320414958</v>
          </cell>
        </row>
        <row r="267">
          <cell r="B267" t="str">
            <v>02.06.17</v>
          </cell>
          <cell r="C267">
            <v>81911</v>
          </cell>
          <cell r="D267" t="str">
            <v>CASAN</v>
          </cell>
          <cell r="E267" t="str">
            <v>CAIXA DE BLOCO MACIÇOS DE 1 VEZ, DE 1,50 X 1,50 M, ATÉ 0,50 M</v>
          </cell>
          <cell r="F267" t="str">
            <v>un</v>
          </cell>
          <cell r="G267">
            <v>1446.35</v>
          </cell>
          <cell r="H267">
            <v>1801.2214297950554</v>
          </cell>
        </row>
        <row r="268">
          <cell r="B268" t="str">
            <v>02.06.18</v>
          </cell>
          <cell r="C268">
            <v>81925</v>
          </cell>
          <cell r="D268" t="str">
            <v>CASAN</v>
          </cell>
          <cell r="E268" t="str">
            <v>ACRÉSCIMO DE ALVENARIA DE BLOCO MACIÇO 1 VEZ, PARA CAIXA DE 1,50 X 1,50 M</v>
          </cell>
          <cell r="F268" t="str">
            <v>m</v>
          </cell>
          <cell r="G268">
            <v>1264.03</v>
          </cell>
          <cell r="H268">
            <v>1574.1680256534339</v>
          </cell>
        </row>
        <row r="269">
          <cell r="B269" t="str">
            <v>02.06.19</v>
          </cell>
          <cell r="C269">
            <v>82104</v>
          </cell>
          <cell r="D269" t="str">
            <v>CASAN</v>
          </cell>
          <cell r="E269" t="str">
            <v>ASSENTAMENTO DE TAMPÃO DE FERRO FUNDIDO 400 MM</v>
          </cell>
          <cell r="F269" t="str">
            <v>un</v>
          </cell>
          <cell r="G269">
            <v>68.09</v>
          </cell>
          <cell r="H269">
            <v>84.796326722263174</v>
          </cell>
        </row>
        <row r="270">
          <cell r="B270" t="str">
            <v>02.06.20</v>
          </cell>
          <cell r="C270">
            <v>82105</v>
          </cell>
          <cell r="D270" t="str">
            <v>CASAN</v>
          </cell>
          <cell r="E270" t="str">
            <v>ASSENTAMENTO DE TAMPÃO DE FERRO FUNDIDO 600 MM</v>
          </cell>
          <cell r="F270" t="str">
            <v>un</v>
          </cell>
          <cell r="G270">
            <v>89.73</v>
          </cell>
          <cell r="H270">
            <v>111.74584222042407</v>
          </cell>
        </row>
        <row r="271">
          <cell r="B271" t="str">
            <v>02.06.21</v>
          </cell>
          <cell r="C271">
            <v>82109</v>
          </cell>
          <cell r="D271" t="str">
            <v>CASAN</v>
          </cell>
          <cell r="E271" t="str">
            <v>BOCA DE LOBO</v>
          </cell>
          <cell r="F271" t="str">
            <v>um</v>
          </cell>
          <cell r="G271">
            <v>1300.6300000000001</v>
          </cell>
          <cell r="H271">
            <v>1619.748074971026</v>
          </cell>
        </row>
        <row r="272">
          <cell r="B272" t="str">
            <v>02.06.22</v>
          </cell>
          <cell r="C272">
            <v>82110</v>
          </cell>
          <cell r="D272" t="str">
            <v>CASAN</v>
          </cell>
          <cell r="E272" t="str">
            <v>TAMPA EM CONCRETO ARMADO</v>
          </cell>
          <cell r="F272" t="str">
            <v>m³</v>
          </cell>
          <cell r="G272">
            <v>1946.36</v>
          </cell>
          <cell r="H272">
            <v>2423.9121527264524</v>
          </cell>
        </row>
        <row r="273">
          <cell r="B273" t="str">
            <v>02.06.23</v>
          </cell>
          <cell r="C273">
            <v>82111</v>
          </cell>
          <cell r="D273" t="str">
            <v>CASAN</v>
          </cell>
          <cell r="E273" t="str">
            <v>TAMPA DE INSPEÇÃO EM CHAPA DE AÇO TIPO PISO GALVANIZADA E COM PINTURA ANTI CORROSIVA (A GALVANIZAÇÃO DEVERÁ SER FEITA NA PEÇA JÁ DOBRADA E SOLDADA)</v>
          </cell>
          <cell r="F273" t="str">
            <v>m²</v>
          </cell>
          <cell r="G273">
            <v>1144.27</v>
          </cell>
          <cell r="H273">
            <v>1425.0241265748873</v>
          </cell>
        </row>
        <row r="274">
          <cell r="B274" t="str">
            <v>02.06.24</v>
          </cell>
          <cell r="C274">
            <v>91203</v>
          </cell>
          <cell r="D274" t="str">
            <v>CASAN</v>
          </cell>
          <cell r="E274" t="str">
            <v>ASSENTAMENTO DE TUBOS EM CONCRETO, J.AR., DN 400 MM</v>
          </cell>
          <cell r="F274" t="str">
            <v>m</v>
          </cell>
          <cell r="G274">
            <v>48.9</v>
          </cell>
          <cell r="H274">
            <v>60.897934743995719</v>
          </cell>
        </row>
        <row r="275">
          <cell r="B275" t="str">
            <v>02.06.25</v>
          </cell>
          <cell r="C275">
            <v>91205</v>
          </cell>
          <cell r="D275" t="str">
            <v>CASAN</v>
          </cell>
          <cell r="E275" t="str">
            <v>ASSENTAMENTO DE TUBOS EM CONCRETO, J.AR., DN 600 MM</v>
          </cell>
          <cell r="F275" t="str">
            <v>m</v>
          </cell>
          <cell r="G275">
            <v>76.88</v>
          </cell>
          <cell r="H275">
            <v>95.743010697717608</v>
          </cell>
        </row>
        <row r="276">
          <cell r="B276" t="str">
            <v>02.06.26</v>
          </cell>
          <cell r="C276">
            <v>91207</v>
          </cell>
          <cell r="D276" t="str">
            <v>CASAN</v>
          </cell>
          <cell r="E276" t="str">
            <v>ASSENTAMENTO DE TUBOS EM CONCRETO, J.AR., DN 800 MM</v>
          </cell>
          <cell r="F276" t="str">
            <v>m</v>
          </cell>
          <cell r="G276">
            <v>106.24</v>
          </cell>
          <cell r="H276">
            <v>132.3066786748897</v>
          </cell>
        </row>
        <row r="277">
          <cell r="B277" t="str">
            <v>02.06.27</v>
          </cell>
          <cell r="C277">
            <v>91209</v>
          </cell>
          <cell r="D277" t="str">
            <v>CASAN</v>
          </cell>
          <cell r="E277" t="str">
            <v>ASSENTAMENTO DE TUBOS EM CONCRETO, J.AR., DN 1.000 MM</v>
          </cell>
          <cell r="F277" t="str">
            <v>m</v>
          </cell>
          <cell r="G277">
            <v>138.9</v>
          </cell>
          <cell r="H277">
            <v>172.98002322987745</v>
          </cell>
        </row>
        <row r="278">
          <cell r="B278" t="str">
            <v>02.06.28</v>
          </cell>
          <cell r="C278">
            <v>92001</v>
          </cell>
          <cell r="D278" t="str">
            <v>CASAN</v>
          </cell>
          <cell r="E278" t="str">
            <v>CARGA E DESCARGA DE TUBOS EM CONCRETO</v>
          </cell>
          <cell r="F278" t="str">
            <v>t</v>
          </cell>
          <cell r="G278">
            <v>73.819999999999993</v>
          </cell>
          <cell r="H278">
            <v>91.932219689197623</v>
          </cell>
        </row>
        <row r="279">
          <cell r="B279" t="str">
            <v>02.06.29</v>
          </cell>
          <cell r="C279">
            <v>92002</v>
          </cell>
          <cell r="D279" t="str">
            <v>CASAN</v>
          </cell>
          <cell r="E279" t="str">
            <v>TRANSPORTE DE TUBOS EM CONCRETO</v>
          </cell>
          <cell r="F279" t="str">
            <v>txKm</v>
          </cell>
          <cell r="G279">
            <v>3.86</v>
          </cell>
          <cell r="H279">
            <v>4.8070762395055926</v>
          </cell>
        </row>
        <row r="280">
          <cell r="E280"/>
          <cell r="G280" t="str">
            <v/>
          </cell>
          <cell r="H280" t="str">
            <v/>
          </cell>
        </row>
        <row r="281">
          <cell r="B281" t="str">
            <v>02.07.01</v>
          </cell>
          <cell r="C281">
            <v>90103</v>
          </cell>
          <cell r="D281" t="str">
            <v>CASAN</v>
          </cell>
          <cell r="E281" t="str">
            <v>ASSENTAMENTO DE TUBOS E CONEXÕES EM F°F°, J.E.,  ATÉ DN 100 MM</v>
          </cell>
          <cell r="F281" t="str">
            <v>m</v>
          </cell>
          <cell r="G281">
            <v>3.39</v>
          </cell>
          <cell r="H281">
            <v>4.2217586663015441</v>
          </cell>
        </row>
        <row r="282">
          <cell r="B282" t="str">
            <v>02.07.02</v>
          </cell>
          <cell r="C282">
            <v>90104</v>
          </cell>
          <cell r="D282" t="str">
            <v>CASAN</v>
          </cell>
          <cell r="E282" t="str">
            <v>ASSENTAMENTO DE TUBOS E CONEXÕES EM F°F°, J.E., ATÉ DN 150 MM</v>
          </cell>
          <cell r="F282" t="str">
            <v>m</v>
          </cell>
          <cell r="G282">
            <v>6.19</v>
          </cell>
          <cell r="H282">
            <v>7.7087569747511973</v>
          </cell>
        </row>
        <row r="283">
          <cell r="B283" t="str">
            <v>02.07.03</v>
          </cell>
          <cell r="C283">
            <v>90105</v>
          </cell>
          <cell r="D283" t="str">
            <v>CASAN</v>
          </cell>
          <cell r="E283" t="str">
            <v>ASSENTAMENTO DE TUBOS E CONEXÕES EM F°F°, J.E., ATÉ DN 200 MM</v>
          </cell>
          <cell r="F283" t="str">
            <v>m</v>
          </cell>
          <cell r="G283">
            <v>7.93</v>
          </cell>
          <cell r="H283">
            <v>9.8756773521449102</v>
          </cell>
        </row>
        <row r="284">
          <cell r="B284" t="str">
            <v>02.07.04</v>
          </cell>
          <cell r="C284">
            <v>90106</v>
          </cell>
          <cell r="D284" t="str">
            <v>CASAN</v>
          </cell>
          <cell r="E284" t="str">
            <v>ASSENTAMENTO DE TUBOS E CONEXÕES EM F°F°, J.E., ATÉ DN 250 MM</v>
          </cell>
          <cell r="F284" t="str">
            <v>m</v>
          </cell>
          <cell r="G284">
            <v>9.36</v>
          </cell>
          <cell r="H284">
            <v>11.656537202531696</v>
          </cell>
        </row>
        <row r="285">
          <cell r="B285" t="str">
            <v>02.07.05</v>
          </cell>
          <cell r="C285">
            <v>90107</v>
          </cell>
          <cell r="D285" t="str">
            <v>CASAN</v>
          </cell>
          <cell r="E285" t="str">
            <v>ASSENTAMENTO DE TUBOS E CONEXÕES EM F°F°, J.E., ATÉ DN 300 MM</v>
          </cell>
          <cell r="F285" t="str">
            <v>m</v>
          </cell>
          <cell r="G285">
            <v>10.27</v>
          </cell>
          <cell r="H285">
            <v>12.789811652777834</v>
          </cell>
        </row>
        <row r="286">
          <cell r="B286" t="str">
            <v>02.07.06</v>
          </cell>
          <cell r="C286">
            <v>90109</v>
          </cell>
          <cell r="D286" t="str">
            <v>CASAN</v>
          </cell>
          <cell r="E286" t="str">
            <v>ASSENTAMENTO DE TUBOS E CONEXÕES EM F°F°, J.E., ATÉ DN 400 MM</v>
          </cell>
          <cell r="F286" t="str">
            <v>m</v>
          </cell>
          <cell r="G286">
            <v>12.11</v>
          </cell>
          <cell r="H286">
            <v>15.081267684044748</v>
          </cell>
        </row>
        <row r="287">
          <cell r="B287" t="str">
            <v>02.07.07</v>
          </cell>
          <cell r="C287">
            <v>90112</v>
          </cell>
          <cell r="D287" t="str">
            <v>CASAN</v>
          </cell>
          <cell r="E287" t="str">
            <v>ASSENTAMENTO DE TUBOS E CONEXÕES EM F°F°, J.E., ATÉ DN 600 MM</v>
          </cell>
          <cell r="F287" t="str">
            <v>m</v>
          </cell>
          <cell r="G287">
            <v>14.68</v>
          </cell>
          <cell r="H287">
            <v>18.281833988586037</v>
          </cell>
        </row>
        <row r="288">
          <cell r="B288" t="str">
            <v>02.07.08</v>
          </cell>
          <cell r="C288">
            <v>91301</v>
          </cell>
          <cell r="D288" t="str">
            <v>CASAN</v>
          </cell>
          <cell r="E288" t="str">
            <v>CARGA E DESCARGA DE TUBOS E CONEXÕES EM F°F° OU EM AÇO</v>
          </cell>
          <cell r="F288" t="str">
            <v>t</v>
          </cell>
          <cell r="G288">
            <v>74.75</v>
          </cell>
          <cell r="H288">
            <v>93.090401270218408</v>
          </cell>
        </row>
        <row r="289">
          <cell r="B289" t="str">
            <v>02.07.09</v>
          </cell>
          <cell r="C289">
            <v>91302</v>
          </cell>
          <cell r="D289" t="str">
            <v>CASAN</v>
          </cell>
          <cell r="E289" t="str">
            <v>TRANSPORTE DE TUBOS E CONEXÕES EM F°F° OU EM AÇO</v>
          </cell>
          <cell r="F289" t="str">
            <v>txKm</v>
          </cell>
          <cell r="G289">
            <v>3.86</v>
          </cell>
          <cell r="H289">
            <v>4.8070762395055926</v>
          </cell>
        </row>
        <row r="290">
          <cell r="B290" t="str">
            <v>02.07.10</v>
          </cell>
          <cell r="G290" t="str">
            <v/>
          </cell>
          <cell r="H290" t="str">
            <v/>
          </cell>
        </row>
        <row r="291">
          <cell r="B291" t="str">
            <v>02.07.11</v>
          </cell>
          <cell r="C291">
            <v>90503</v>
          </cell>
          <cell r="D291" t="str">
            <v>CASAN</v>
          </cell>
          <cell r="E291" t="str">
            <v>ASSENTAMENTO DE TUBOS E CONEXÕES EM PVC, RPVC, PVC DEFºFº, PRFV, J.E., ATÉ DN 100 MM</v>
          </cell>
          <cell r="F291" t="str">
            <v>m</v>
          </cell>
          <cell r="G291">
            <v>1.49</v>
          </cell>
          <cell r="H291">
            <v>1.8555812427107081</v>
          </cell>
        </row>
        <row r="292">
          <cell r="B292" t="str">
            <v>02.07.12</v>
          </cell>
          <cell r="C292">
            <v>90504</v>
          </cell>
          <cell r="D292" t="str">
            <v>CASAN</v>
          </cell>
          <cell r="E292" t="str">
            <v>ASSENTAMENTO DE TUBOS E CONEXÕES EM PVC, RPVC, PVC DEFºFº, PRFV, J.E., ATÉ DN 150 MM</v>
          </cell>
          <cell r="F292" t="str">
            <v>m</v>
          </cell>
          <cell r="G292">
            <v>1.76</v>
          </cell>
          <cell r="H292">
            <v>2.1918275081683531</v>
          </cell>
        </row>
        <row r="293">
          <cell r="B293" t="str">
            <v>02.07.13</v>
          </cell>
          <cell r="C293">
            <v>90505</v>
          </cell>
          <cell r="D293" t="str">
            <v>CASAN</v>
          </cell>
          <cell r="E293" t="str">
            <v>ASSENTAMENTO DE TUBOS E CONEXÕES EM PVC, RPVC, PVC DEFºFº, PRFV, J.E., ATÉ DN 200 MM</v>
          </cell>
          <cell r="F293" t="str">
            <v>m</v>
          </cell>
          <cell r="G293">
            <v>1.89</v>
          </cell>
          <cell r="H293">
            <v>2.3537238582035158</v>
          </cell>
        </row>
        <row r="294">
          <cell r="B294" t="str">
            <v>02.07.14</v>
          </cell>
          <cell r="C294">
            <v>90506</v>
          </cell>
          <cell r="D294" t="str">
            <v>CASAN</v>
          </cell>
          <cell r="E294" t="str">
            <v>ASSENTAMENTO DE TUBOS E CONEXÕES EM PVC, RPVC, PVC DEFºFº, PRFV, J.E., ATÉ DN 250 MM</v>
          </cell>
          <cell r="F294" t="str">
            <v>m</v>
          </cell>
          <cell r="G294">
            <v>2.02</v>
          </cell>
          <cell r="H294">
            <v>2.515620208238678</v>
          </cell>
        </row>
        <row r="295">
          <cell r="B295" t="str">
            <v>02.07.15</v>
          </cell>
          <cell r="C295">
            <v>90507</v>
          </cell>
          <cell r="D295" t="str">
            <v>CASAN</v>
          </cell>
          <cell r="E295" t="str">
            <v>ASSENTAMENTO DE TUBOS E CONEXÕES EM PVC, RPVC, PVC DEFºFº, PRFV, J.E., ATÉ DN 300 MM</v>
          </cell>
          <cell r="F295" t="str">
            <v>m</v>
          </cell>
          <cell r="G295">
            <v>2.2400000000000002</v>
          </cell>
          <cell r="H295">
            <v>2.7895986467597225</v>
          </cell>
        </row>
        <row r="296">
          <cell r="B296" t="str">
            <v>02.07.16</v>
          </cell>
          <cell r="C296">
            <v>90509</v>
          </cell>
          <cell r="D296" t="str">
            <v>CASAN</v>
          </cell>
          <cell r="E296" t="str">
            <v>ASSENTAMENTO DE TUBOS E CONEXÕES EM PVC, RPVC, PVC DEFºFº, PRFV, J.E., ATÉ DN 400 MM</v>
          </cell>
          <cell r="F296" t="str">
            <v>m</v>
          </cell>
          <cell r="G296">
            <v>3.64</v>
          </cell>
          <cell r="H296">
            <v>4.5330978009845486</v>
          </cell>
        </row>
        <row r="297">
          <cell r="B297" t="str">
            <v>02.07.17</v>
          </cell>
          <cell r="C297">
            <v>90511</v>
          </cell>
          <cell r="D297" t="str">
            <v>CASAN</v>
          </cell>
          <cell r="E297" t="str">
            <v>ASSENTAMENTO DE TUBOS E CONEXÕES EM PVC, RPVC, PVC DEFºFº, PRFV, J.E., DN 600 MM</v>
          </cell>
          <cell r="F297" t="str">
            <v>m</v>
          </cell>
          <cell r="G297">
            <v>10.87</v>
          </cell>
          <cell r="H297">
            <v>13.537025576017044</v>
          </cell>
        </row>
        <row r="298">
          <cell r="B298" t="str">
            <v>02.07.18</v>
          </cell>
          <cell r="G298" t="str">
            <v/>
          </cell>
          <cell r="H298" t="str">
            <v/>
          </cell>
        </row>
        <row r="299">
          <cell r="B299" t="str">
            <v>02.07.19</v>
          </cell>
          <cell r="C299">
            <v>90603</v>
          </cell>
          <cell r="D299" t="str">
            <v>CASAN</v>
          </cell>
          <cell r="E299" t="str">
            <v>ASSENTAMENTO DE TUBOS E CONEXÕES EM PEAD, ATÉ DE 75 MM</v>
          </cell>
          <cell r="F299" t="str">
            <v>m</v>
          </cell>
          <cell r="G299">
            <v>6.83</v>
          </cell>
          <cell r="H299">
            <v>8.5057851595396894</v>
          </cell>
        </row>
        <row r="300">
          <cell r="B300" t="str">
            <v>02.07.20</v>
          </cell>
          <cell r="C300">
            <v>90605</v>
          </cell>
          <cell r="D300" t="str">
            <v>CASAN</v>
          </cell>
          <cell r="E300" t="str">
            <v>ASSENTAMENTO DE TUBOS E CONEXÕES EM PEAD, DE 110 MM</v>
          </cell>
          <cell r="F300" t="str">
            <v>m</v>
          </cell>
          <cell r="G300">
            <v>9.23</v>
          </cell>
          <cell r="H300">
            <v>11.494640852496534</v>
          </cell>
        </row>
        <row r="301">
          <cell r="B301" t="str">
            <v>02.07.21</v>
          </cell>
          <cell r="C301">
            <v>90608</v>
          </cell>
          <cell r="D301" t="str">
            <v>CASAN</v>
          </cell>
          <cell r="E301" t="str">
            <v>ASSENTAMENTO DE TUBOS E CONEXÕES EM PEAD, DE 160 MM</v>
          </cell>
          <cell r="F301" t="str">
            <v>m</v>
          </cell>
          <cell r="G301">
            <v>12.64</v>
          </cell>
          <cell r="H301">
            <v>15.741306649572719</v>
          </cell>
        </row>
        <row r="302">
          <cell r="B302" t="str">
            <v>02.07.22</v>
          </cell>
          <cell r="C302">
            <v>90610</v>
          </cell>
          <cell r="D302" t="str">
            <v>CASAN</v>
          </cell>
          <cell r="E302" t="str">
            <v>ASSENTAMENTO DE TUBOS E CONEXÕES EM PEAD, DE 200 MM</v>
          </cell>
          <cell r="F302" t="str">
            <v>m</v>
          </cell>
          <cell r="G302">
            <v>14.82</v>
          </cell>
          <cell r="H302">
            <v>18.456183904008519</v>
          </cell>
        </row>
        <row r="303">
          <cell r="B303" t="str">
            <v>02.07.23</v>
          </cell>
          <cell r="C303">
            <v>90613</v>
          </cell>
          <cell r="D303" t="str">
            <v>CASAN</v>
          </cell>
          <cell r="E303" t="str">
            <v>ASSENTAMENTO DE TUBOS E CONEXÕES EM PEAD, ATÉ DE 280 MM</v>
          </cell>
          <cell r="F303" t="str">
            <v>m</v>
          </cell>
          <cell r="G303">
            <v>18.78</v>
          </cell>
          <cell r="H303">
            <v>23.387795797387316</v>
          </cell>
        </row>
        <row r="304">
          <cell r="B304" t="str">
            <v>02.07.24</v>
          </cell>
          <cell r="C304">
            <v>90701</v>
          </cell>
          <cell r="D304" t="str">
            <v>CASAN</v>
          </cell>
          <cell r="E304" t="str">
            <v>ASSENTAMENTO DE TUBOS E CONEXÕES EM PEAD, DE 315 MM</v>
          </cell>
          <cell r="F304" t="str">
            <v>m</v>
          </cell>
          <cell r="G304">
            <v>21.28</v>
          </cell>
          <cell r="H304">
            <v>26.501187144217365</v>
          </cell>
        </row>
        <row r="305">
          <cell r="B305" t="str">
            <v>02.07.25</v>
          </cell>
          <cell r="C305">
            <v>90702</v>
          </cell>
          <cell r="D305" t="str">
            <v>CASAN</v>
          </cell>
          <cell r="E305" t="str">
            <v>ASSENTAMENTO DE TUBOS E CONEXÕES EM PEAD, DE 355 MM</v>
          </cell>
          <cell r="F305" t="str">
            <v>m</v>
          </cell>
          <cell r="G305">
            <v>23.58</v>
          </cell>
          <cell r="H305">
            <v>29.365507183301002</v>
          </cell>
        </row>
        <row r="306">
          <cell r="B306" t="str">
            <v>02.07.26</v>
          </cell>
          <cell r="C306">
            <v>90703</v>
          </cell>
          <cell r="D306" t="str">
            <v>CASAN</v>
          </cell>
          <cell r="E306" t="str">
            <v>ASSENTAMENTO DE TUBOS E CONEXÕES EM PEAD, DE 400 MM</v>
          </cell>
          <cell r="F306" t="str">
            <v>m</v>
          </cell>
          <cell r="G306">
            <v>27.08</v>
          </cell>
          <cell r="H306">
            <v>33.724255068863073</v>
          </cell>
        </row>
        <row r="307">
          <cell r="B307"/>
          <cell r="G307" t="str">
            <v/>
          </cell>
          <cell r="H307" t="str">
            <v/>
          </cell>
        </row>
        <row r="308">
          <cell r="B308" t="str">
            <v>02.08.01</v>
          </cell>
          <cell r="C308">
            <v>100101</v>
          </cell>
          <cell r="D308" t="str">
            <v>CASAN</v>
          </cell>
          <cell r="E308" t="str">
            <v>REMOÇÃO DE PAVIMENTAÇÃO ASFALTICA</v>
          </cell>
          <cell r="F308" t="str">
            <v>m²</v>
          </cell>
          <cell r="G308">
            <v>18.54</v>
          </cell>
          <cell r="H308">
            <v>23.088910228091628</v>
          </cell>
        </row>
        <row r="309">
          <cell r="B309" t="str">
            <v>02.08.02</v>
          </cell>
          <cell r="C309">
            <v>100103</v>
          </cell>
          <cell r="D309" t="str">
            <v>CASAN</v>
          </cell>
          <cell r="E309" t="str">
            <v>REMOÇÃO DE PAVIMENTAÇÃO EM PARALELEPIPEDO OU LAJOTA SEXTAVADA</v>
          </cell>
          <cell r="F309" t="str">
            <v>m²</v>
          </cell>
          <cell r="G309">
            <v>10.77</v>
          </cell>
          <cell r="H309">
            <v>13.412489922143843</v>
          </cell>
        </row>
        <row r="310">
          <cell r="B310" t="str">
            <v>02.08.03</v>
          </cell>
          <cell r="C310">
            <v>100105</v>
          </cell>
          <cell r="D310" t="str">
            <v>CASAN</v>
          </cell>
          <cell r="E310" t="str">
            <v>REMOÇÃO DE PAVIMENTAÇÃO EM PLACAS DE CONCRETO</v>
          </cell>
          <cell r="F310" t="str">
            <v>m²</v>
          </cell>
          <cell r="G310">
            <v>8.2899999999999991</v>
          </cell>
          <cell r="H310">
            <v>10.324005706088435</v>
          </cell>
        </row>
        <row r="311">
          <cell r="B311" t="str">
            <v>02.08.04</v>
          </cell>
          <cell r="C311">
            <v>100106</v>
          </cell>
          <cell r="D311" t="str">
            <v>CASAN</v>
          </cell>
          <cell r="E311" t="str">
            <v>REMOÇÃO DE PAVIMENTAÇÃO EM PEDRA PORTUGUESA/PETIT PAVE</v>
          </cell>
          <cell r="F311" t="str">
            <v>m²</v>
          </cell>
          <cell r="G311">
            <v>9.11</v>
          </cell>
          <cell r="H311">
            <v>11.345198067848692</v>
          </cell>
        </row>
        <row r="312">
          <cell r="B312" t="str">
            <v>02.08.05</v>
          </cell>
          <cell r="C312">
            <v>100107</v>
          </cell>
          <cell r="D312" t="str">
            <v>CASAN</v>
          </cell>
          <cell r="E312" t="str">
            <v>REMOÇÃO DE PASSEIO EM LADRILHO HIDRAULICO, CERÂMICO OU CIMENTADO</v>
          </cell>
          <cell r="F312" t="str">
            <v>m²</v>
          </cell>
          <cell r="G312">
            <v>7.47</v>
          </cell>
          <cell r="H312">
            <v>9.3028133443281806</v>
          </cell>
        </row>
        <row r="313">
          <cell r="B313" t="str">
            <v>02.08.06</v>
          </cell>
          <cell r="C313">
            <v>100109</v>
          </cell>
          <cell r="D313" t="str">
            <v>CASAN</v>
          </cell>
          <cell r="E313" t="str">
            <v>REMOÇÃO DE MEIO-FIO</v>
          </cell>
          <cell r="F313" t="str">
            <v>m</v>
          </cell>
          <cell r="G313">
            <v>5.8</v>
          </cell>
          <cell r="H313">
            <v>7.2230679246457097</v>
          </cell>
        </row>
        <row r="314">
          <cell r="B314" t="str">
            <v>02.08.07</v>
          </cell>
          <cell r="C314">
            <v>100112</v>
          </cell>
          <cell r="D314" t="str">
            <v>CASAN</v>
          </cell>
          <cell r="E314" t="str">
            <v>CORTE DE PAVIMENTAÇÃO ASFALTICA COM ESPESSURA ATÉ 0,10M</v>
          </cell>
          <cell r="F314" t="str">
            <v>m</v>
          </cell>
          <cell r="G314">
            <v>2.5099999999999998</v>
          </cell>
          <cell r="H314">
            <v>3.1258449122173673</v>
          </cell>
        </row>
        <row r="315">
          <cell r="B315"/>
          <cell r="C315"/>
          <cell r="G315" t="str">
            <v/>
          </cell>
          <cell r="H315" t="str">
            <v/>
          </cell>
        </row>
        <row r="316">
          <cell r="B316" t="str">
            <v>02.08.08</v>
          </cell>
          <cell r="C316">
            <v>100203</v>
          </cell>
          <cell r="D316" t="str">
            <v>CASAN</v>
          </cell>
          <cell r="E316" t="str">
            <v>REPOSIÇÃO DE PAVIMENTAÇÃO EM LAJOTA SEXTAVADA</v>
          </cell>
          <cell r="F316" t="str">
            <v>m²</v>
          </cell>
          <cell r="G316">
            <v>21.35</v>
          </cell>
          <cell r="H316">
            <v>26.588362101928606</v>
          </cell>
        </row>
        <row r="317">
          <cell r="B317" t="str">
            <v>02.08.09</v>
          </cell>
          <cell r="C317">
            <v>100204</v>
          </cell>
          <cell r="D317" t="str">
            <v>CASAN</v>
          </cell>
          <cell r="E317" t="str">
            <v>FORNECIMENTO DE LAJOTA SEXTAVADA</v>
          </cell>
          <cell r="F317" t="str">
            <v>m²</v>
          </cell>
          <cell r="G317">
            <v>53.13</v>
          </cell>
          <cell r="H317">
            <v>66.165792902832166</v>
          </cell>
        </row>
        <row r="318">
          <cell r="B318" t="str">
            <v>02.08.10</v>
          </cell>
          <cell r="C318">
            <v>100207</v>
          </cell>
          <cell r="D318" t="str">
            <v>CASAN</v>
          </cell>
          <cell r="E318" t="str">
            <v>REPOSIÇÃO DE PASSEIO EM PEDRA PORTUGUESA (PETIT-PAVET)</v>
          </cell>
          <cell r="F318" t="str">
            <v>m²</v>
          </cell>
          <cell r="G318">
            <v>48.78</v>
          </cell>
          <cell r="H318">
            <v>60.748491959347881</v>
          </cell>
        </row>
        <row r="319">
          <cell r="B319" t="str">
            <v>02.08.11</v>
          </cell>
          <cell r="C319">
            <v>100208</v>
          </cell>
          <cell r="D319" t="str">
            <v>CASAN</v>
          </cell>
          <cell r="E319" t="str">
            <v>FORNECIMENTO DE PEDRA PORTUGUESA (PETIT-PAVET)</v>
          </cell>
          <cell r="F319" t="str">
            <v>m²</v>
          </cell>
          <cell r="G319">
            <v>95.72</v>
          </cell>
          <cell r="H319">
            <v>119.20552788742884</v>
          </cell>
        </row>
        <row r="320">
          <cell r="B320" t="str">
            <v>02.08.12</v>
          </cell>
          <cell r="C320">
            <v>100209</v>
          </cell>
          <cell r="D320" t="str">
            <v>CASAN</v>
          </cell>
          <cell r="E320" t="str">
            <v>REPOSIÇÃO DE PASSEIO EM LADRILHO HIDRAULICO OU CERÂMICO</v>
          </cell>
          <cell r="F320" t="str">
            <v>m²</v>
          </cell>
          <cell r="G320">
            <v>59.7</v>
          </cell>
          <cell r="H320">
            <v>74.347785362301536</v>
          </cell>
        </row>
        <row r="321">
          <cell r="B321" t="str">
            <v>02.08.13</v>
          </cell>
          <cell r="C321">
            <v>100210</v>
          </cell>
          <cell r="D321" t="str">
            <v>CASAN</v>
          </cell>
          <cell r="E321" t="str">
            <v>FORNECIMENTO DE LADRILHO HIDRAULICO OU CERÂMICO</v>
          </cell>
          <cell r="F321" t="str">
            <v>m²</v>
          </cell>
          <cell r="G321">
            <v>45.77</v>
          </cell>
          <cell r="H321">
            <v>56.999968777764508</v>
          </cell>
        </row>
        <row r="322">
          <cell r="B322" t="str">
            <v>02.08.14</v>
          </cell>
          <cell r="C322">
            <v>100211</v>
          </cell>
          <cell r="D322" t="str">
            <v>CASAN</v>
          </cell>
          <cell r="E322" t="str">
            <v>REPOSIÇÃO DE PASSEIO CIMENTADO</v>
          </cell>
          <cell r="F322" t="str">
            <v>m²</v>
          </cell>
          <cell r="G322">
            <v>52.48</v>
          </cell>
          <cell r="H322">
            <v>65.356311152656346</v>
          </cell>
        </row>
        <row r="323">
          <cell r="B323" t="str">
            <v>02.08.15</v>
          </cell>
          <cell r="C323">
            <v>100212</v>
          </cell>
          <cell r="D323" t="str">
            <v>CASAN</v>
          </cell>
          <cell r="E323" t="str">
            <v>REPOSIÇÃO DE MEIO-FIO</v>
          </cell>
          <cell r="F323" t="str">
            <v>m</v>
          </cell>
          <cell r="G323">
            <v>18.38</v>
          </cell>
          <cell r="H323">
            <v>22.889653181894506</v>
          </cell>
        </row>
        <row r="324">
          <cell r="B324" t="str">
            <v>02.08.16</v>
          </cell>
          <cell r="C324">
            <v>100213</v>
          </cell>
          <cell r="D324" t="str">
            <v>CASAN</v>
          </cell>
          <cell r="E324" t="str">
            <v>FORNECIMENTO DE MEIO-FIO</v>
          </cell>
          <cell r="F324" t="str">
            <v>m</v>
          </cell>
          <cell r="G324">
            <v>26.35</v>
          </cell>
          <cell r="H324">
            <v>32.815144795588701</v>
          </cell>
        </row>
        <row r="325">
          <cell r="B325" t="str">
            <v>02.08.17</v>
          </cell>
          <cell r="C325">
            <v>100216</v>
          </cell>
          <cell r="D325" t="str">
            <v>CASAN</v>
          </cell>
          <cell r="E325" t="str">
            <v>REPOSIÇÃO DE PAVIMENTAÇÃO EM BLOCO DE CONCRETO INTERTRAVADO TIPO PAVER</v>
          </cell>
          <cell r="F325" t="str">
            <v>m²</v>
          </cell>
          <cell r="G325">
            <v>53.32</v>
          </cell>
          <cell r="H325">
            <v>66.402410645191253</v>
          </cell>
        </row>
        <row r="326">
          <cell r="B326" t="str">
            <v>02.08.18</v>
          </cell>
          <cell r="C326">
            <v>100217</v>
          </cell>
          <cell r="D326" t="str">
            <v>CASAN</v>
          </cell>
          <cell r="E326" t="str">
            <v>FORNECIMENTO DE BLOCO DE CONCRETO INTERTRAVADO TIPO PAVER</v>
          </cell>
          <cell r="F326" t="str">
            <v>m²</v>
          </cell>
          <cell r="G326">
            <v>54.71</v>
          </cell>
          <cell r="H326">
            <v>68.133456234028756</v>
          </cell>
        </row>
        <row r="327">
          <cell r="B327" t="str">
            <v>02.08.19</v>
          </cell>
          <cell r="C327">
            <v>100201</v>
          </cell>
          <cell r="D327" t="str">
            <v>CASAN</v>
          </cell>
          <cell r="E327" t="str">
            <v>REPOSIÇÃO DE PAVIMENTAÇÃO EM PARALELEPIPEDO OU PEDRA IRREGULAR</v>
          </cell>
          <cell r="F327" t="str">
            <v>m²</v>
          </cell>
          <cell r="G327">
            <v>53.32</v>
          </cell>
          <cell r="H327">
            <v>66.402410645191253</v>
          </cell>
        </row>
        <row r="328">
          <cell r="B328" t="str">
            <v>02.08.20</v>
          </cell>
          <cell r="C328">
            <v>100303</v>
          </cell>
          <cell r="D328" t="str">
            <v>CASAN</v>
          </cell>
          <cell r="E328" t="str">
            <v>EXECUÇÃO DE IMPRIMAÇÃO LIGANTE</v>
          </cell>
          <cell r="F328" t="str">
            <v>m²</v>
          </cell>
          <cell r="G328">
            <v>8.85</v>
          </cell>
          <cell r="H328">
            <v>11.021405367778367</v>
          </cell>
        </row>
        <row r="329">
          <cell r="B329" t="str">
            <v>02.08.21</v>
          </cell>
          <cell r="C329">
            <v>100308</v>
          </cell>
          <cell r="D329" t="str">
            <v>CASAN</v>
          </cell>
          <cell r="E329" t="str">
            <v>TRANSPORTE DE CONCRETO ASFÁLTICO USINADO À QUENTE - CAUQ</v>
          </cell>
          <cell r="F329" t="str">
            <v>txKm</v>
          </cell>
          <cell r="G329">
            <v>0.64</v>
          </cell>
          <cell r="H329">
            <v>0.79702818478849213</v>
          </cell>
        </row>
        <row r="330">
          <cell r="B330" t="str">
            <v>02.08.22</v>
          </cell>
          <cell r="C330">
            <v>100309</v>
          </cell>
          <cell r="D330" t="str">
            <v>CASAN</v>
          </cell>
          <cell r="E330" t="str">
            <v>TRANSPORTE DE BASE EM BRITA GRADUADA</v>
          </cell>
          <cell r="F330" t="str">
            <v>m³xKm</v>
          </cell>
          <cell r="G330">
            <v>1.71</v>
          </cell>
          <cell r="H330">
            <v>2.1295596812317523</v>
          </cell>
        </row>
        <row r="331">
          <cell r="B331" t="str">
            <v>02.08.23</v>
          </cell>
          <cell r="C331">
            <v>100312</v>
          </cell>
          <cell r="D331" t="str">
            <v>CASAN</v>
          </cell>
          <cell r="E331" t="str">
            <v>EXECUÇÃO DE CAUQ</v>
          </cell>
          <cell r="F331" t="str">
            <v>t</v>
          </cell>
          <cell r="G331">
            <v>657.67</v>
          </cell>
          <cell r="H331">
            <v>819.03363482788677</v>
          </cell>
        </row>
        <row r="332">
          <cell r="B332" t="str">
            <v>02.08.24</v>
          </cell>
          <cell r="C332">
            <v>100202</v>
          </cell>
          <cell r="D332" t="str">
            <v>CASAN</v>
          </cell>
          <cell r="E332" t="str">
            <v>FORNECIMENTO DE PARALELEPIPEDO</v>
          </cell>
          <cell r="F332" t="str">
            <v>m²</v>
          </cell>
          <cell r="G332">
            <v>57.85</v>
          </cell>
          <cell r="H332">
            <v>72.0438757656473</v>
          </cell>
        </row>
        <row r="333">
          <cell r="B333"/>
          <cell r="G333" t="str">
            <v/>
          </cell>
          <cell r="H333" t="str">
            <v/>
          </cell>
        </row>
        <row r="334">
          <cell r="B334" t="str">
            <v>02.09.01</v>
          </cell>
          <cell r="C334">
            <v>110201</v>
          </cell>
          <cell r="D334" t="str">
            <v>CASAN</v>
          </cell>
          <cell r="E334" t="str">
            <v>CONEXÃO DO RAMAL A REDE DE ESGOTO, EM PVC, DIAM. 100 MM</v>
          </cell>
          <cell r="F334" t="str">
            <v>un</v>
          </cell>
          <cell r="G334">
            <v>6.58</v>
          </cell>
          <cell r="H334">
            <v>8.1944460248566848</v>
          </cell>
        </row>
        <row r="335">
          <cell r="B335" t="str">
            <v>02.09.02</v>
          </cell>
          <cell r="C335">
            <v>110202</v>
          </cell>
          <cell r="D335" t="str">
            <v>CASAN</v>
          </cell>
          <cell r="E335" t="str">
            <v>CONEXÃO DO RAMAL A REDE DE ESGOTO, EM PVC, DIAM. 150MM</v>
          </cell>
          <cell r="F335" t="str">
            <v>un</v>
          </cell>
          <cell r="G335">
            <v>7.02</v>
          </cell>
          <cell r="H335">
            <v>8.7424029018987728</v>
          </cell>
        </row>
        <row r="336">
          <cell r="B336" t="str">
            <v>02.09.03</v>
          </cell>
          <cell r="C336">
            <v>110205</v>
          </cell>
          <cell r="D336" t="str">
            <v>CASAN</v>
          </cell>
          <cell r="E336" t="str">
            <v>RAMAL PREDIAL DE ESGOTO EM PVC, DN 100 MM</v>
          </cell>
          <cell r="F336" t="str">
            <v>m</v>
          </cell>
          <cell r="G336">
            <v>9.8699999999999992</v>
          </cell>
          <cell r="H336">
            <v>12.291669037285025</v>
          </cell>
        </row>
        <row r="337">
          <cell r="B337" t="str">
            <v>02.09.04</v>
          </cell>
          <cell r="C337">
            <v>110206</v>
          </cell>
          <cell r="D337" t="str">
            <v>CASAN</v>
          </cell>
          <cell r="E337" t="str">
            <v>RAMAL PREDIAL DE ESGOTO EM PVC, DN 150 MM</v>
          </cell>
          <cell r="F337" t="str">
            <v>m</v>
          </cell>
          <cell r="G337">
            <v>10.5</v>
          </cell>
          <cell r="H337">
            <v>13.076243656686199</v>
          </cell>
        </row>
        <row r="338">
          <cell r="B338" t="str">
            <v>02.09.05</v>
          </cell>
          <cell r="C338">
            <v>110209</v>
          </cell>
          <cell r="D338" t="str">
            <v>CASAN</v>
          </cell>
          <cell r="E338" t="str">
            <v>CAIXA DE INSPEÇÃO EM ANÉIS DE CONCRETO PRÉ-MOLDADO DN 400 MM, PROFUNDIDADE ATÉ 1,00 M</v>
          </cell>
          <cell r="F338" t="str">
            <v>un</v>
          </cell>
          <cell r="G338">
            <v>181.3</v>
          </cell>
          <cell r="H338">
            <v>225.78314047211504</v>
          </cell>
        </row>
        <row r="339">
          <cell r="B339" t="str">
            <v>02.09.06</v>
          </cell>
          <cell r="C339">
            <v>110210</v>
          </cell>
          <cell r="D339" t="str">
            <v>CASAN</v>
          </cell>
          <cell r="E339" t="str">
            <v>CAIXA DE INSPEÇÃO EM ANÉIS DE CONCRETO PRÉ-MOLDADO DN 600 MM, PROFUNDIDADE ATÉ 1,00 M</v>
          </cell>
          <cell r="F339" t="str">
            <v>un</v>
          </cell>
          <cell r="G339">
            <v>212.31</v>
          </cell>
          <cell r="H339">
            <v>264.40164673819493</v>
          </cell>
        </row>
        <row r="340">
          <cell r="B340" t="str">
            <v>02.09.07</v>
          </cell>
          <cell r="C340">
            <v>160401</v>
          </cell>
          <cell r="D340" t="str">
            <v>CASAN</v>
          </cell>
          <cell r="E340" t="str">
            <v>PLANTIO DE GRAMA EM PLACAS OU LEIVAS</v>
          </cell>
          <cell r="F340" t="str">
            <v>m²</v>
          </cell>
          <cell r="G340">
            <v>15.6</v>
          </cell>
          <cell r="H340">
            <v>19.427562004219496</v>
          </cell>
        </row>
        <row r="341">
          <cell r="B341" t="str">
            <v>02.09.08</v>
          </cell>
          <cell r="C341"/>
          <cell r="E341"/>
          <cell r="G341" t="str">
            <v/>
          </cell>
          <cell r="H341" t="str">
            <v/>
          </cell>
        </row>
        <row r="342">
          <cell r="B342"/>
          <cell r="D342" t="str">
            <v>CASAN</v>
          </cell>
          <cell r="G342" t="str">
            <v/>
          </cell>
          <cell r="H342" t="str">
            <v/>
          </cell>
        </row>
        <row r="343">
          <cell r="B343" t="str">
            <v>02.10.01</v>
          </cell>
          <cell r="C343">
            <v>120104</v>
          </cell>
          <cell r="D343" t="str">
            <v>CASAN</v>
          </cell>
          <cell r="E343" t="str">
            <v>ALVENARIA DE TIJOLOS CERÂMICO FURADO 1/2 VEZ</v>
          </cell>
          <cell r="F343" t="str">
            <v>m²</v>
          </cell>
          <cell r="G343">
            <v>62.62</v>
          </cell>
          <cell r="H343">
            <v>77.984226455399025</v>
          </cell>
        </row>
        <row r="344">
          <cell r="B344" t="str">
            <v>02.10.02</v>
          </cell>
          <cell r="C344">
            <v>120109</v>
          </cell>
          <cell r="D344" t="str">
            <v>CASAN</v>
          </cell>
          <cell r="E344" t="str">
            <v>ALVENARIA DE BLOCO DE CONCRETO</v>
          </cell>
          <cell r="F344" t="str">
            <v>m³</v>
          </cell>
          <cell r="G344">
            <v>507.63</v>
          </cell>
          <cell r="H344">
            <v>632.18033975653475</v>
          </cell>
        </row>
        <row r="345">
          <cell r="B345" t="str">
            <v>02.10.03</v>
          </cell>
          <cell r="C345">
            <v>120254</v>
          </cell>
          <cell r="D345" t="str">
            <v>CASAN</v>
          </cell>
          <cell r="E345" t="str">
            <v>COBERTURA COM TELHA ONDULADA DE FIBROCIMENTO E=6 MM OU METÁLICA , COM TRAMA DE MADEIRA</v>
          </cell>
          <cell r="F345" t="str">
            <v>m²</v>
          </cell>
          <cell r="G345">
            <v>63.36</v>
          </cell>
          <cell r="H345">
            <v>78.905790294060722</v>
          </cell>
        </row>
        <row r="346">
          <cell r="B346" t="str">
            <v>02.10.04</v>
          </cell>
          <cell r="C346">
            <v>120251</v>
          </cell>
          <cell r="D346" t="str">
            <v>CASAN</v>
          </cell>
          <cell r="E346" t="str">
            <v>ESTRUTURA DE MADEIRA APOIADA S/LAJES DE FORRO P/ COBERTURA</v>
          </cell>
          <cell r="F346" t="str">
            <v>m²</v>
          </cell>
          <cell r="G346">
            <v>77.239999999999995</v>
          </cell>
          <cell r="H346">
            <v>96.191339051661132</v>
          </cell>
        </row>
        <row r="347">
          <cell r="B347" t="str">
            <v>02.10.05</v>
          </cell>
          <cell r="C347">
            <v>120207</v>
          </cell>
          <cell r="D347" t="str">
            <v>CASAN</v>
          </cell>
          <cell r="E347" t="str">
            <v>CALHA/RUFO EM CHAPA GALVANIZADA Nº 26, CORTE 0,45 M</v>
          </cell>
          <cell r="F347" t="str">
            <v>m</v>
          </cell>
          <cell r="G347">
            <v>79.8</v>
          </cell>
          <cell r="H347">
            <v>99.379451790815111</v>
          </cell>
        </row>
        <row r="348">
          <cell r="B348" t="str">
            <v>02.10.06</v>
          </cell>
          <cell r="C348">
            <v>120308</v>
          </cell>
          <cell r="D348" t="str">
            <v>CASAN</v>
          </cell>
          <cell r="E348" t="str">
            <v>PORTAS DE ALUMÍNIO, INCLUSIVE FERRAGENS</v>
          </cell>
          <cell r="F348" t="str">
            <v>m²</v>
          </cell>
          <cell r="G348">
            <v>678.71</v>
          </cell>
          <cell r="H348">
            <v>845.23593640280865</v>
          </cell>
        </row>
        <row r="349">
          <cell r="B349" t="str">
            <v>02.10.07</v>
          </cell>
          <cell r="C349">
            <v>120309</v>
          </cell>
          <cell r="D349" t="str">
            <v>CASAN</v>
          </cell>
          <cell r="E349" t="str">
            <v>JANELAS DE ALUMÍNIO, INCLUSIVE FERRAGENS</v>
          </cell>
          <cell r="F349" t="str">
            <v>m²</v>
          </cell>
          <cell r="G349">
            <v>517.64</v>
          </cell>
          <cell r="H349">
            <v>644.64635870924224</v>
          </cell>
        </row>
        <row r="350">
          <cell r="B350" t="str">
            <v>02.10.08</v>
          </cell>
          <cell r="C350">
            <v>120401</v>
          </cell>
          <cell r="D350" t="str">
            <v>CASAN</v>
          </cell>
          <cell r="E350" t="str">
            <v>VIDRO LISO E=3 MM</v>
          </cell>
          <cell r="F350" t="str">
            <v>m²</v>
          </cell>
          <cell r="G350">
            <v>106.12</v>
          </cell>
          <cell r="H350">
            <v>132.15723589024185</v>
          </cell>
        </row>
        <row r="351">
          <cell r="B351" t="str">
            <v>02.10.09</v>
          </cell>
          <cell r="C351">
            <v>120503</v>
          </cell>
          <cell r="D351" t="str">
            <v>CASAN</v>
          </cell>
          <cell r="E351" t="str">
            <v>GUARDA CORPO</v>
          </cell>
          <cell r="F351" t="str">
            <v>m</v>
          </cell>
          <cell r="G351">
            <v>252.96</v>
          </cell>
          <cell r="H351">
            <v>315.0253900376515</v>
          </cell>
        </row>
        <row r="352">
          <cell r="B352" t="str">
            <v>02.10.10</v>
          </cell>
          <cell r="C352">
            <v>120605</v>
          </cell>
          <cell r="D352" t="str">
            <v>CASAN</v>
          </cell>
          <cell r="E352" t="str">
            <v>FORRO EM PVC</v>
          </cell>
          <cell r="F352" t="str">
            <v>m²</v>
          </cell>
          <cell r="G352">
            <v>71.19</v>
          </cell>
          <cell r="H352">
            <v>88.656931992332417</v>
          </cell>
        </row>
        <row r="353">
          <cell r="B353" t="str">
            <v>02.10.11</v>
          </cell>
          <cell r="C353">
            <v>130105</v>
          </cell>
          <cell r="D353" t="str">
            <v>CASAN</v>
          </cell>
          <cell r="E353" t="str">
            <v>PISO EM CERÂMICA</v>
          </cell>
          <cell r="F353" t="str">
            <v>m²</v>
          </cell>
          <cell r="G353">
            <v>52.02</v>
          </cell>
          <cell r="H353">
            <v>64.783447144839627</v>
          </cell>
        </row>
        <row r="354">
          <cell r="B354" t="str">
            <v>02.10.12</v>
          </cell>
          <cell r="C354">
            <v>130113</v>
          </cell>
          <cell r="D354" t="str">
            <v>CASAN</v>
          </cell>
          <cell r="E354" t="str">
            <v>SOLEIRA GRANITO</v>
          </cell>
          <cell r="F354" t="str">
            <v>m²</v>
          </cell>
          <cell r="G354">
            <v>414.62</v>
          </cell>
          <cell r="H354">
            <v>516.34972808906969</v>
          </cell>
        </row>
        <row r="355">
          <cell r="B355" t="str">
            <v>02.10.13</v>
          </cell>
          <cell r="C355">
            <v>130115</v>
          </cell>
          <cell r="D355" t="str">
            <v>CASAN</v>
          </cell>
          <cell r="E355" t="str">
            <v>FORRO PVC</v>
          </cell>
          <cell r="F355" t="str">
            <v>m²</v>
          </cell>
          <cell r="G355">
            <v>120.22</v>
          </cell>
          <cell r="H355">
            <v>149.7167630863633</v>
          </cell>
        </row>
        <row r="356">
          <cell r="B356" t="str">
            <v>02.10.14</v>
          </cell>
          <cell r="C356">
            <v>130118</v>
          </cell>
          <cell r="D356" t="str">
            <v>CASAN</v>
          </cell>
          <cell r="E356" t="str">
            <v>CHAPISCO COMUM, CIMENTO E AREIA, TRAÇO 1:3</v>
          </cell>
          <cell r="F356" t="str">
            <v>m²</v>
          </cell>
          <cell r="G356">
            <v>6.42</v>
          </cell>
          <cell r="H356">
            <v>7.9951889786595611</v>
          </cell>
        </row>
        <row r="357">
          <cell r="B357" t="str">
            <v>02.10.15</v>
          </cell>
          <cell r="C357">
            <v>130120</v>
          </cell>
          <cell r="D357" t="str">
            <v>CASAN</v>
          </cell>
          <cell r="E357" t="str">
            <v>EMBOÇO, CIMENTO, CAL E AREIA, TRAÇO 1:2:6</v>
          </cell>
          <cell r="F357" t="str">
            <v>m²</v>
          </cell>
          <cell r="G357">
            <v>30.68</v>
          </cell>
          <cell r="H357">
            <v>38.207538608298343</v>
          </cell>
        </row>
        <row r="358">
          <cell r="B358" t="str">
            <v>02.10.16</v>
          </cell>
          <cell r="C358">
            <v>130122</v>
          </cell>
          <cell r="D358" t="str">
            <v>CASAN</v>
          </cell>
          <cell r="E358" t="str">
            <v>AZULEJO</v>
          </cell>
          <cell r="F358" t="str">
            <v>m²</v>
          </cell>
          <cell r="G358">
            <v>57.96</v>
          </cell>
          <cell r="H358">
            <v>72.180864984907814</v>
          </cell>
        </row>
        <row r="359">
          <cell r="B359" t="str">
            <v>02.10.17</v>
          </cell>
          <cell r="C359">
            <v>130201</v>
          </cell>
          <cell r="D359" t="str">
            <v>CASAN</v>
          </cell>
          <cell r="E359" t="str">
            <v>IMPERMEABILIZAÇÃO COM CIMENTO POLIMÉRICO, BASE PVA</v>
          </cell>
          <cell r="F359" t="str">
            <v>m²</v>
          </cell>
          <cell r="G359">
            <v>24.64</v>
          </cell>
          <cell r="H359">
            <v>30.685585114356947</v>
          </cell>
        </row>
        <row r="360">
          <cell r="B360" t="str">
            <v>02.10.18</v>
          </cell>
          <cell r="C360">
            <v>130203</v>
          </cell>
          <cell r="D360" t="str">
            <v>CASAN</v>
          </cell>
          <cell r="E360" t="str">
            <v>IMPERMEABILIZAÇÃO COM MEMBRANA APLICADA A FRIO</v>
          </cell>
          <cell r="F360" t="str">
            <v>m²</v>
          </cell>
          <cell r="G360">
            <v>61.27</v>
          </cell>
          <cell r="H360">
            <v>76.302995128110808</v>
          </cell>
        </row>
        <row r="361">
          <cell r="B361" t="str">
            <v>02.10.19</v>
          </cell>
          <cell r="C361">
            <v>130219</v>
          </cell>
          <cell r="D361" t="str">
            <v>CASAN</v>
          </cell>
          <cell r="E361" t="str">
            <v>IMPERMEABILIZANTE BI-COMPONENTE A BASE DE RESINA EPÓXI, ALCATRÃO DE HULHA, ADITIVOS E FILER MINERAL</v>
          </cell>
          <cell r="F361" t="str">
            <v>m²</v>
          </cell>
          <cell r="G361">
            <v>60.38</v>
          </cell>
          <cell r="H361">
            <v>75.194627808639311</v>
          </cell>
        </row>
        <row r="362">
          <cell r="B362" t="str">
            <v>02.10.20</v>
          </cell>
          <cell r="C362">
            <v>130301</v>
          </cell>
          <cell r="D362" t="str">
            <v>CASAN</v>
          </cell>
          <cell r="E362" t="str">
            <v>PINTURA ANTI CORROSIVA</v>
          </cell>
          <cell r="F362" t="str">
            <v>m²</v>
          </cell>
          <cell r="G362">
            <v>19.649999999999999</v>
          </cell>
          <cell r="H362">
            <v>24.47125598608417</v>
          </cell>
        </row>
        <row r="363">
          <cell r="B363" t="str">
            <v>02.10.21</v>
          </cell>
          <cell r="C363">
            <v>130305</v>
          </cell>
          <cell r="D363" t="str">
            <v>CASAN</v>
          </cell>
          <cell r="E363" t="str">
            <v>PINTURA LATEX PVA, SEM MASSA CORRIDA PVA</v>
          </cell>
          <cell r="F363" t="str">
            <v>m²</v>
          </cell>
          <cell r="G363">
            <v>13.98</v>
          </cell>
          <cell r="H363">
            <v>17.410084411473626</v>
          </cell>
        </row>
        <row r="364">
          <cell r="B364" t="str">
            <v>02.10.22</v>
          </cell>
          <cell r="C364">
            <v>140102</v>
          </cell>
          <cell r="D364" t="str">
            <v>CASAN</v>
          </cell>
          <cell r="E364" t="str">
            <v>TUBULAÇÕES DE ÁGUA EM PVC RÍGIDO SOLDAVEL, DIAM. 25 MM</v>
          </cell>
          <cell r="F364" t="str">
            <v>m</v>
          </cell>
          <cell r="G364">
            <v>26.72</v>
          </cell>
          <cell r="H364">
            <v>33.275926714919542</v>
          </cell>
        </row>
        <row r="365">
          <cell r="B365" t="str">
            <v>02.10.23</v>
          </cell>
          <cell r="C365">
            <v>140103</v>
          </cell>
          <cell r="D365" t="str">
            <v>CASAN</v>
          </cell>
          <cell r="E365" t="str">
            <v>TUBULAÇÕES DE ÁGUA EM PVC RÍGIDO SOLDAVEL, DIAM. 32 MM</v>
          </cell>
          <cell r="F365" t="str">
            <v>m</v>
          </cell>
          <cell r="G365">
            <v>32.01</v>
          </cell>
          <cell r="H365">
            <v>39.863862804811923</v>
          </cell>
        </row>
        <row r="366">
          <cell r="B366" t="str">
            <v>02.10.24</v>
          </cell>
          <cell r="C366">
            <v>160101</v>
          </cell>
          <cell r="D366" t="str">
            <v>CASAN</v>
          </cell>
          <cell r="E366" t="str">
            <v>PORTÃO EM ESTRUTURA TUBULAR EM TELA GALVANIZADA</v>
          </cell>
          <cell r="G366" t="str">
            <v/>
          </cell>
          <cell r="H366" t="str">
            <v/>
          </cell>
        </row>
        <row r="367">
          <cell r="B367" t="str">
            <v>02.10.25</v>
          </cell>
          <cell r="C367">
            <v>160301</v>
          </cell>
          <cell r="D367" t="str">
            <v>CASAN</v>
          </cell>
          <cell r="E367" t="str">
            <v>ALAMBRADO COM TELA GALVANIZADA EM MOURÕES DE CONCRETO</v>
          </cell>
          <cell r="F367" t="str">
            <v>m</v>
          </cell>
          <cell r="G367">
            <v>162.91999999999999</v>
          </cell>
          <cell r="H367">
            <v>202.89348729022049</v>
          </cell>
        </row>
        <row r="368">
          <cell r="B368" t="str">
            <v>02.10.26</v>
          </cell>
          <cell r="C368">
            <v>160401</v>
          </cell>
          <cell r="D368" t="str">
            <v>CASAN</v>
          </cell>
          <cell r="E368" t="str">
            <v>PLANTIO DE GRAMA EM PLACAS OU LEIVAS</v>
          </cell>
          <cell r="F368" t="str">
            <v>m²</v>
          </cell>
          <cell r="G368">
            <v>15.6</v>
          </cell>
          <cell r="H368">
            <v>19.427562004219496</v>
          </cell>
        </row>
        <row r="369">
          <cell r="B369" t="str">
            <v>02.10.27</v>
          </cell>
          <cell r="C369">
            <v>170102</v>
          </cell>
          <cell r="D369" t="str">
            <v>CASAN</v>
          </cell>
          <cell r="E369" t="str">
            <v>ANDAIME TUBULAR METÁLICO TORRE (MENSAL)</v>
          </cell>
          <cell r="F369" t="str">
            <v>m²</v>
          </cell>
          <cell r="G369">
            <v>20.78</v>
          </cell>
          <cell r="H369">
            <v>25.878508874851356</v>
          </cell>
        </row>
        <row r="370">
          <cell r="B370" t="str">
            <v>02.10.28</v>
          </cell>
          <cell r="C370">
            <v>170401</v>
          </cell>
          <cell r="D370" t="str">
            <v>CASAN</v>
          </cell>
          <cell r="E370" t="str">
            <v>POÇOS EM ANÉIS DE CONCRETO DN 1.000 MM PARA PROFUNDIDADE ATÉ 1,00 M</v>
          </cell>
          <cell r="F370" t="str">
            <v>un</v>
          </cell>
          <cell r="G370">
            <v>752.34</v>
          </cell>
          <cell r="H370">
            <v>936.9315383496471</v>
          </cell>
        </row>
        <row r="371">
          <cell r="B371" t="str">
            <v>02.10.29</v>
          </cell>
          <cell r="C371">
            <v>170402</v>
          </cell>
          <cell r="D371" t="str">
            <v>CASAN</v>
          </cell>
          <cell r="E371" t="str">
            <v>ACRÉSCIMO DE POÇOS EM ANÉIS DE CONCRETO DN 1.000 MM</v>
          </cell>
          <cell r="F371" t="str">
            <v>m</v>
          </cell>
          <cell r="G371">
            <v>425.77</v>
          </cell>
          <cell r="H371">
            <v>530.23545349593167</v>
          </cell>
        </row>
        <row r="372">
          <cell r="B372" t="str">
            <v>02.10.30</v>
          </cell>
          <cell r="C372">
            <v>120505</v>
          </cell>
          <cell r="D372" t="str">
            <v>CASAN</v>
          </cell>
          <cell r="E372" t="str">
            <v>CHAPAS PARA PISO - TIPO XADREZ</v>
          </cell>
          <cell r="F372" t="str">
            <v>m²</v>
          </cell>
          <cell r="G372">
            <v>474.11</v>
          </cell>
          <cell r="H372">
            <v>590.43598857823747</v>
          </cell>
        </row>
        <row r="373">
          <cell r="B373" t="str">
            <v>02.10.31</v>
          </cell>
          <cell r="C373">
            <v>130102</v>
          </cell>
          <cell r="D373" t="str">
            <v>CASAN</v>
          </cell>
          <cell r="E373" t="str">
            <v>PISO CIMENTADO DESEMPENADO e=15cm</v>
          </cell>
          <cell r="F373" t="str">
            <v>m²</v>
          </cell>
          <cell r="G373">
            <v>19.41</v>
          </cell>
          <cell r="H373">
            <v>24.172370416788485</v>
          </cell>
        </row>
        <row r="374">
          <cell r="B374" t="str">
            <v>02.10.32</v>
          </cell>
          <cell r="C374">
            <v>130313</v>
          </cell>
          <cell r="D374" t="str">
            <v>CASAN</v>
          </cell>
          <cell r="E374" t="str">
            <v>PINTURA ESMALTE</v>
          </cell>
          <cell r="F374" t="str">
            <v>m²</v>
          </cell>
          <cell r="G374">
            <v>31.85</v>
          </cell>
          <cell r="H374">
            <v>39.664605758614805</v>
          </cell>
        </row>
        <row r="375">
          <cell r="B375"/>
          <cell r="G375" t="str">
            <v/>
          </cell>
          <cell r="H375" t="str">
            <v/>
          </cell>
        </row>
        <row r="376">
          <cell r="B376" t="str">
            <v>02.11.01</v>
          </cell>
          <cell r="C376">
            <v>190435</v>
          </cell>
          <cell r="D376" t="str">
            <v>CASAN</v>
          </cell>
          <cell r="E376" t="str">
            <v>LIMPEZA DE ESTAÇÃO ELEVATÓRIA ATÉ 15M³</v>
          </cell>
          <cell r="F376" t="str">
            <v>un</v>
          </cell>
          <cell r="G376">
            <v>184.3</v>
          </cell>
          <cell r="H376">
            <v>229.5192100883111</v>
          </cell>
        </row>
        <row r="377">
          <cell r="B377" t="str">
            <v>02.11.02</v>
          </cell>
          <cell r="C377">
            <v>190436</v>
          </cell>
          <cell r="D377" t="str">
            <v>CASAN</v>
          </cell>
          <cell r="E377" t="str">
            <v>LIMPEZA DE ESTAÇÃO ELEVATÓRIA MAIOR QUE 15M³ ATÉ 40M³</v>
          </cell>
          <cell r="F377" t="str">
            <v>un</v>
          </cell>
          <cell r="G377">
            <v>354.49</v>
          </cell>
          <cell r="H377">
            <v>441.46643941511337</v>
          </cell>
        </row>
        <row r="378">
          <cell r="B378" t="str">
            <v>02.11.03</v>
          </cell>
          <cell r="C378">
            <v>190437</v>
          </cell>
          <cell r="D378" t="str">
            <v>CASAN</v>
          </cell>
          <cell r="E378" t="str">
            <v>LIMPEZA DE ESTAÇÃO ELEVATÓRIA MAIOR QUE 40M³</v>
          </cell>
          <cell r="F378" t="str">
            <v>un</v>
          </cell>
          <cell r="G378">
            <v>1035.28</v>
          </cell>
          <cell r="H378">
            <v>1289.2927174184845</v>
          </cell>
        </row>
        <row r="379">
          <cell r="B379" t="str">
            <v>02.11.04</v>
          </cell>
          <cell r="C379">
            <v>190438</v>
          </cell>
          <cell r="D379" t="str">
            <v>CASAN</v>
          </cell>
          <cell r="E379" t="str">
            <v>DESOBSTRUÇÃO E LIMPEZA DE REDE DE ESGOTO EM OPERAÇÃO COM CAMINHÃO HIDROVÁCUO</v>
          </cell>
          <cell r="F379" t="str">
            <v>m</v>
          </cell>
          <cell r="G379">
            <v>10.29</v>
          </cell>
          <cell r="H379">
            <v>12.814718783552474</v>
          </cell>
        </row>
        <row r="380">
          <cell r="B380" t="str">
            <v>02.11.05</v>
          </cell>
          <cell r="C380">
            <v>190451</v>
          </cell>
          <cell r="D380" t="str">
            <v>CASAN</v>
          </cell>
          <cell r="E380" t="str">
            <v>LIMPEZA DE GRADEAMENTO DE BARRAS PARALELAS EM CANAL DE ESTAÇÃO ELEVATÓRIA</v>
          </cell>
          <cell r="F380" t="str">
            <v>un</v>
          </cell>
          <cell r="G380">
            <v>74.53</v>
          </cell>
          <cell r="H380">
            <v>92.816422831697366</v>
          </cell>
        </row>
        <row r="381">
          <cell r="B381" t="str">
            <v>02.11.06</v>
          </cell>
          <cell r="C381">
            <v>190451</v>
          </cell>
          <cell r="D381" t="str">
            <v>CASAN</v>
          </cell>
          <cell r="E381" t="str">
            <v>LIMPEZA DE CESTO DE ESTAÇÃO ELEVATÓRIA DE ESGOTO</v>
          </cell>
          <cell r="F381" t="str">
            <v>un</v>
          </cell>
          <cell r="G381">
            <v>74.53</v>
          </cell>
          <cell r="H381">
            <v>92.816422831697366</v>
          </cell>
        </row>
        <row r="382">
          <cell r="B382" t="str">
            <v>02.11.07</v>
          </cell>
          <cell r="C382">
            <v>190462</v>
          </cell>
          <cell r="D382" t="str">
            <v>CASAN</v>
          </cell>
          <cell r="E382" t="str">
            <v>VISTORIA TÉCNICA</v>
          </cell>
          <cell r="F382" t="str">
            <v>un</v>
          </cell>
          <cell r="G382">
            <v>29.7</v>
          </cell>
          <cell r="H382">
            <v>36.987089200340961</v>
          </cell>
        </row>
        <row r="383">
          <cell r="B383" t="str">
            <v>02.11.08</v>
          </cell>
          <cell r="C383">
            <v>190460</v>
          </cell>
          <cell r="D383" t="str">
            <v>CASAN</v>
          </cell>
          <cell r="E383" t="str">
            <v>REPARO DE CAIXA DE INSPEÇÃO</v>
          </cell>
          <cell r="F383" t="str">
            <v>un</v>
          </cell>
          <cell r="G383">
            <v>135.83000000000001</v>
          </cell>
          <cell r="H383">
            <v>169.15677865597013</v>
          </cell>
        </row>
        <row r="384">
          <cell r="B384" t="str">
            <v>02.11.09</v>
          </cell>
          <cell r="C384">
            <v>190464</v>
          </cell>
          <cell r="D384" t="str">
            <v>CASAN</v>
          </cell>
          <cell r="E384" t="str">
            <v>REPARO DE POÇO DE VISITA</v>
          </cell>
          <cell r="F384" t="str">
            <v>un</v>
          </cell>
          <cell r="G384">
            <v>233.83</v>
          </cell>
          <cell r="H384">
            <v>291.20171945170802</v>
          </cell>
        </row>
        <row r="385">
          <cell r="B385" t="str">
            <v>02.11.10</v>
          </cell>
          <cell r="C385">
            <v>190465</v>
          </cell>
          <cell r="D385" t="str">
            <v>CASAN</v>
          </cell>
          <cell r="E385" t="str">
            <v>LOCALIZAÇÃO DE POÇO DE VISITA</v>
          </cell>
          <cell r="F385" t="str">
            <v>un</v>
          </cell>
          <cell r="G385">
            <v>129.66999999999999</v>
          </cell>
          <cell r="H385">
            <v>161.48538237738089</v>
          </cell>
        </row>
        <row r="386">
          <cell r="B386" t="str">
            <v>02.11.11</v>
          </cell>
          <cell r="C386">
            <v>190478</v>
          </cell>
          <cell r="D386" t="str">
            <v>CASAN</v>
          </cell>
          <cell r="E386" t="str">
            <v>REPARO EM REDE DE ESGOTO, EM VIAS SEM PAVIMENTAÇÃO, DIÂMETRO 150 MM ATÉ 300 MM</v>
          </cell>
          <cell r="F386" t="str">
            <v>un</v>
          </cell>
          <cell r="G386">
            <v>555.51</v>
          </cell>
          <cell r="H386">
            <v>691.80801083102381</v>
          </cell>
        </row>
        <row r="387">
          <cell r="B387" t="str">
            <v>02.11.12</v>
          </cell>
          <cell r="C387">
            <v>190468</v>
          </cell>
          <cell r="D387" t="str">
            <v>CASAN</v>
          </cell>
          <cell r="E387" t="str">
            <v>INSTALAÇÃO DE MATERIAL PARA PREVENÇÃO DE RUÍDOS EM POÇO DE VISITA.</v>
          </cell>
          <cell r="F387" t="str">
            <v>un</v>
          </cell>
          <cell r="G387">
            <v>63.27</v>
          </cell>
          <cell r="H387">
            <v>78.793708205574845</v>
          </cell>
        </row>
        <row r="388">
          <cell r="B388" t="str">
            <v>02.11.13</v>
          </cell>
          <cell r="C388" t="str">
            <v>PRC-1042-A</v>
          </cell>
          <cell r="D388" t="str">
            <v>AZIMUTE TEC</v>
          </cell>
          <cell r="E388" t="str">
            <v>VÍDEO INSPEÇÃO REDE COLETORA DE ESGOTO</v>
          </cell>
          <cell r="F388" t="str">
            <v>m</v>
          </cell>
          <cell r="G388">
            <v>18.75</v>
          </cell>
          <cell r="H388">
            <v>23.350435101225354</v>
          </cell>
        </row>
        <row r="389">
          <cell r="B389" t="str">
            <v>02.11.14</v>
          </cell>
          <cell r="C389" t="str">
            <v>14-12-2023</v>
          </cell>
          <cell r="D389" t="str">
            <v>ESGOÍTA</v>
          </cell>
          <cell r="E389" t="str">
            <v>COLETA DE RESÍDUO SÓLIDO PROVENIENTE DE ESTAÇÃO ELEVATÓRIA DE ESGOTO</v>
          </cell>
          <cell r="F389" t="str">
            <v>m³</v>
          </cell>
          <cell r="G389">
            <v>330</v>
          </cell>
          <cell r="H389">
            <v>410.96765778156623</v>
          </cell>
        </row>
        <row r="390">
          <cell r="B390" t="str">
            <v>02.12.01</v>
          </cell>
          <cell r="C390">
            <v>88267</v>
          </cell>
          <cell r="D390" t="str">
            <v>SINAPI</v>
          </cell>
          <cell r="E390" t="str">
            <v>ENCANADOR</v>
          </cell>
          <cell r="F390" t="str">
            <v>h</v>
          </cell>
          <cell r="G390">
            <v>31.44</v>
          </cell>
          <cell r="H390">
            <v>39.154009577734676</v>
          </cell>
        </row>
        <row r="391">
          <cell r="B391" t="str">
            <v>02.12.02</v>
          </cell>
          <cell r="C391">
            <v>88248</v>
          </cell>
          <cell r="D391" t="str">
            <v>SINAPI</v>
          </cell>
          <cell r="E391" t="str">
            <v>AJUDANTE ENCANADOR</v>
          </cell>
          <cell r="F391" t="str">
            <v>h</v>
          </cell>
          <cell r="G391">
            <v>23.81</v>
          </cell>
          <cell r="H391">
            <v>29.651939187209368</v>
          </cell>
        </row>
        <row r="392">
          <cell r="B392" t="str">
            <v>02.12.03</v>
          </cell>
          <cell r="C392">
            <v>88262</v>
          </cell>
          <cell r="D392" t="str">
            <v>SINAPI</v>
          </cell>
          <cell r="E392" t="str">
            <v>CARPINTEIRO</v>
          </cell>
          <cell r="F392" t="str">
            <v>h</v>
          </cell>
          <cell r="G392">
            <v>30.5</v>
          </cell>
          <cell r="H392">
            <v>37.983374431326574</v>
          </cell>
        </row>
        <row r="393">
          <cell r="B393" t="str">
            <v>02.12.04</v>
          </cell>
          <cell r="C393">
            <v>88245</v>
          </cell>
          <cell r="D393" t="str">
            <v>SINAPI</v>
          </cell>
          <cell r="E393" t="str">
            <v>ARMADOR</v>
          </cell>
          <cell r="F393" t="str">
            <v>h</v>
          </cell>
          <cell r="G393">
            <v>30.58</v>
          </cell>
          <cell r="H393">
            <v>38.083002954425133</v>
          </cell>
        </row>
        <row r="394">
          <cell r="B394" t="str">
            <v>02.12.05</v>
          </cell>
          <cell r="C394">
            <v>88309</v>
          </cell>
          <cell r="D394" t="str">
            <v>SINAPI</v>
          </cell>
          <cell r="E394" t="str">
            <v>PEDREIRO</v>
          </cell>
          <cell r="F394" t="str">
            <v>h</v>
          </cell>
          <cell r="G394">
            <v>30.87</v>
          </cell>
          <cell r="H394">
            <v>38.444156350657423</v>
          </cell>
        </row>
        <row r="395">
          <cell r="B395" t="str">
            <v>02.12.06</v>
          </cell>
          <cell r="C395">
            <v>88242</v>
          </cell>
          <cell r="D395" t="str">
            <v>SINAPI</v>
          </cell>
          <cell r="E395" t="str">
            <v>AJUDANTE DE PEDREIRO</v>
          </cell>
          <cell r="F395" t="str">
            <v>h</v>
          </cell>
          <cell r="G395">
            <v>24.42</v>
          </cell>
          <cell r="H395">
            <v>30.411606675835905</v>
          </cell>
        </row>
        <row r="396">
          <cell r="B396" t="str">
            <v>02.12.07</v>
          </cell>
          <cell r="C396">
            <v>100533</v>
          </cell>
          <cell r="D396" t="str">
            <v>SINAPI</v>
          </cell>
          <cell r="E396" t="str">
            <v>TÉCNICO EDIFICAÇÕES/SANEAMENTO/SEGURANÇA</v>
          </cell>
          <cell r="F396" t="str">
            <v>h</v>
          </cell>
          <cell r="G396">
            <v>23.22</v>
          </cell>
          <cell r="H396">
            <v>28.917178829357479</v>
          </cell>
        </row>
        <row r="397">
          <cell r="B397" t="str">
            <v>02.12.08</v>
          </cell>
          <cell r="C397">
            <v>88597</v>
          </cell>
          <cell r="D397" t="str">
            <v>SINAPI</v>
          </cell>
          <cell r="E397" t="str">
            <v>DESENHISTA CADISTA</v>
          </cell>
          <cell r="F397" t="str">
            <v>h</v>
          </cell>
          <cell r="G397">
            <v>27.4</v>
          </cell>
          <cell r="H397">
            <v>34.122769161257317</v>
          </cell>
        </row>
        <row r="398">
          <cell r="B398" t="str">
            <v>02.12.09</v>
          </cell>
          <cell r="C398">
            <v>90781</v>
          </cell>
          <cell r="D398" t="str">
            <v>SINAPI</v>
          </cell>
          <cell r="E398" t="str">
            <v>TOPÓGRAFO</v>
          </cell>
          <cell r="F398" t="str">
            <v>h</v>
          </cell>
          <cell r="G398">
            <v>28.55</v>
          </cell>
          <cell r="H398">
            <v>35.554929180799142</v>
          </cell>
        </row>
        <row r="399">
          <cell r="B399" t="str">
            <v>02.12.10</v>
          </cell>
          <cell r="C399">
            <v>88253</v>
          </cell>
          <cell r="D399" t="str">
            <v>SINAPI</v>
          </cell>
          <cell r="E399" t="str">
            <v>AUXILIAR TOPÓGRAFO</v>
          </cell>
          <cell r="F399" t="str">
            <v>h</v>
          </cell>
          <cell r="G399">
            <v>14.01</v>
          </cell>
          <cell r="H399">
            <v>17.447445107635584</v>
          </cell>
        </row>
        <row r="400">
          <cell r="B400" t="str">
            <v>02.12.11</v>
          </cell>
          <cell r="G400" t="str">
            <v/>
          </cell>
          <cell r="H400" t="str">
            <v/>
          </cell>
        </row>
        <row r="401">
          <cell r="B401" t="str">
            <v>02.12.12</v>
          </cell>
          <cell r="C401">
            <v>101402</v>
          </cell>
          <cell r="D401" t="str">
            <v>SINAPI</v>
          </cell>
          <cell r="E401" t="str">
            <v>ENCANADOR</v>
          </cell>
          <cell r="F401" t="str">
            <v>mês</v>
          </cell>
          <cell r="G401">
            <v>5532.28</v>
          </cell>
          <cell r="H401">
            <v>6889.6610720963736</v>
          </cell>
        </row>
        <row r="402">
          <cell r="B402" t="str">
            <v>02.12.13</v>
          </cell>
          <cell r="C402">
            <v>101384</v>
          </cell>
          <cell r="D402" t="str">
            <v>SINAPI</v>
          </cell>
          <cell r="E402" t="str">
            <v>AJUDANTE ENCANADOR</v>
          </cell>
          <cell r="F402" t="str">
            <v>mês</v>
          </cell>
          <cell r="G402">
            <v>4201.8900000000003</v>
          </cell>
          <cell r="H402">
            <v>5232.8511865326836</v>
          </cell>
        </row>
        <row r="403">
          <cell r="B403" t="str">
            <v>02.12.14</v>
          </cell>
          <cell r="C403">
            <v>101397</v>
          </cell>
          <cell r="D403" t="str">
            <v>SINAPI</v>
          </cell>
          <cell r="E403" t="str">
            <v>CARPINTEIRO</v>
          </cell>
          <cell r="F403" t="str">
            <v>mês</v>
          </cell>
          <cell r="G403">
            <v>5384.25</v>
          </cell>
          <cell r="H403">
            <v>6705.3109436678724</v>
          </cell>
        </row>
        <row r="404">
          <cell r="B404" t="str">
            <v>02.12.15</v>
          </cell>
          <cell r="C404">
            <v>101381</v>
          </cell>
          <cell r="D404" t="str">
            <v>SINAPI</v>
          </cell>
          <cell r="E404" t="str">
            <v>ARMADOR</v>
          </cell>
          <cell r="F404" t="str">
            <v>mês</v>
          </cell>
          <cell r="G404">
            <v>5399.51</v>
          </cell>
          <cell r="H404">
            <v>6724.3150844489237</v>
          </cell>
        </row>
        <row r="405">
          <cell r="B405" t="str">
            <v>02.12.16</v>
          </cell>
          <cell r="C405">
            <v>101445</v>
          </cell>
          <cell r="D405" t="str">
            <v>SINAPI</v>
          </cell>
          <cell r="E405" t="str">
            <v>PEDREIRO</v>
          </cell>
          <cell r="F405" t="str">
            <v>mês</v>
          </cell>
          <cell r="G405">
            <v>5437.66</v>
          </cell>
          <cell r="H405">
            <v>6771.8254364015502</v>
          </cell>
        </row>
        <row r="406">
          <cell r="B406" t="str">
            <v>02.12.17</v>
          </cell>
          <cell r="C406">
            <v>101387</v>
          </cell>
          <cell r="D406" t="str">
            <v>SINAPI</v>
          </cell>
          <cell r="E406" t="str">
            <v>AJUDANTE DE PEDREIRO</v>
          </cell>
          <cell r="F406" t="str">
            <v>mês</v>
          </cell>
          <cell r="G406">
            <v>4322.22</v>
          </cell>
          <cell r="H406">
            <v>5382.7049388383075</v>
          </cell>
        </row>
        <row r="407">
          <cell r="B407" t="str">
            <v>02.12.18</v>
          </cell>
          <cell r="C407">
            <v>100534</v>
          </cell>
          <cell r="D407" t="str">
            <v>SINAPI</v>
          </cell>
          <cell r="E407" t="str">
            <v>TÉCNICO EDIFICAÇÕES/SANEAMENTO/SEGURANÇA</v>
          </cell>
          <cell r="F407" t="str">
            <v>mês</v>
          </cell>
          <cell r="G407">
            <v>4096.6400000000003</v>
          </cell>
          <cell r="H407">
            <v>5101.7774108311387</v>
          </cell>
        </row>
        <row r="408">
          <cell r="B408" t="str">
            <v>02.12.19</v>
          </cell>
          <cell r="C408">
            <v>93561</v>
          </cell>
          <cell r="D408" t="str">
            <v>SINAPI</v>
          </cell>
          <cell r="E408" t="str">
            <v>DESENHISTA (CADISTA)</v>
          </cell>
          <cell r="F408" t="str">
            <v>mês</v>
          </cell>
          <cell r="G408">
            <v>4062.98</v>
          </cell>
          <cell r="H408">
            <v>5059.8587097374184</v>
          </cell>
        </row>
        <row r="409">
          <cell r="B409" t="str">
            <v>02.12.20</v>
          </cell>
          <cell r="C409">
            <v>94296</v>
          </cell>
          <cell r="D409" t="str">
            <v>SINAPI</v>
          </cell>
          <cell r="E409" t="str">
            <v>TOPÓGRAFO</v>
          </cell>
          <cell r="F409" t="str">
            <v>mês</v>
          </cell>
          <cell r="G409">
            <v>5022.28</v>
          </cell>
          <cell r="H409">
            <v>6254.5292373430439</v>
          </cell>
        </row>
        <row r="410">
          <cell r="B410" t="str">
            <v>02.12.21</v>
          </cell>
          <cell r="C410">
            <v>101389</v>
          </cell>
          <cell r="D410" t="str">
            <v>SINAPI</v>
          </cell>
          <cell r="E410" t="str">
            <v>AUXILIAR TOPÓGRAFO</v>
          </cell>
          <cell r="F410" t="str">
            <v>mês</v>
          </cell>
          <cell r="G410">
            <v>2482.96</v>
          </cell>
          <cell r="H410">
            <v>3092.1704714100538</v>
          </cell>
        </row>
        <row r="411">
          <cell r="B411" t="str">
            <v>02.12.22</v>
          </cell>
          <cell r="C411" t="str">
            <v>MIN. TRAB</v>
          </cell>
          <cell r="D411" t="str">
            <v>GOV. FED.</v>
          </cell>
          <cell r="E411" t="str">
            <v>ASSISTENTE ADMINISTRATIVO</v>
          </cell>
          <cell r="F411" t="str">
            <v>mês</v>
          </cell>
          <cell r="G411">
            <v>2112</v>
          </cell>
          <cell r="H411">
            <v>2630.1930098020239</v>
          </cell>
        </row>
        <row r="412">
          <cell r="B412" t="str">
            <v>02.12.23</v>
          </cell>
          <cell r="C412" t="str">
            <v>12/2023</v>
          </cell>
          <cell r="D412" t="str">
            <v xml:space="preserve">IMÓVEL WEB </v>
          </cell>
          <cell r="E412" t="str">
            <v>LOOCAÇÃO DE ÁREA COM GALPÃO EM BALNEÁRIO CAMBORIÚ, MÍNIMO 1500 METROS QUADRADOS</v>
          </cell>
          <cell r="F412" t="str">
            <v>mês</v>
          </cell>
          <cell r="G412">
            <v>15000</v>
          </cell>
          <cell r="H412">
            <v>18680.348080980282</v>
          </cell>
        </row>
        <row r="413">
          <cell r="B413" t="str">
            <v>02.12.24</v>
          </cell>
          <cell r="C413">
            <v>93565</v>
          </cell>
          <cell r="D413" t="str">
            <v>SINAPI</v>
          </cell>
          <cell r="E413" t="str">
            <v>ENGENHEIRO CIVIL COM ENCARGOS COMPLEMENTARES</v>
          </cell>
          <cell r="F413" t="str">
            <v>mês</v>
          </cell>
          <cell r="G413">
            <v>19268.37</v>
          </cell>
          <cell r="H413">
            <v>23995.990570207869</v>
          </cell>
        </row>
        <row r="414">
          <cell r="B414"/>
          <cell r="G414" t="str">
            <v/>
          </cell>
          <cell r="H414" t="str">
            <v/>
          </cell>
        </row>
        <row r="415">
          <cell r="B415"/>
          <cell r="G415" t="str">
            <v/>
          </cell>
          <cell r="H415" t="str">
            <v/>
          </cell>
        </row>
        <row r="416">
          <cell r="B416"/>
          <cell r="G416" t="str">
            <v/>
          </cell>
          <cell r="H416" t="str">
            <v/>
          </cell>
        </row>
        <row r="417">
          <cell r="B417"/>
          <cell r="G417" t="str">
            <v/>
          </cell>
          <cell r="H417" t="str">
            <v/>
          </cell>
        </row>
        <row r="418">
          <cell r="B418"/>
          <cell r="G418" t="str">
            <v/>
          </cell>
          <cell r="H418" t="str">
            <v/>
          </cell>
        </row>
        <row r="419">
          <cell r="B419"/>
          <cell r="G419" t="str">
            <v/>
          </cell>
          <cell r="H419" t="str">
            <v/>
          </cell>
        </row>
        <row r="420">
          <cell r="B420"/>
          <cell r="G420" t="str">
            <v/>
          </cell>
          <cell r="H420" t="str">
            <v/>
          </cell>
        </row>
        <row r="421">
          <cell r="B421"/>
          <cell r="G421" t="str">
            <v/>
          </cell>
          <cell r="H421" t="str">
            <v/>
          </cell>
        </row>
        <row r="422">
          <cell r="B422"/>
          <cell r="G422" t="str">
            <v/>
          </cell>
          <cell r="H422" t="str">
            <v/>
          </cell>
        </row>
        <row r="423">
          <cell r="B423"/>
          <cell r="G423" t="str">
            <v/>
          </cell>
          <cell r="H423" t="str">
            <v/>
          </cell>
        </row>
        <row r="424">
          <cell r="B424"/>
          <cell r="G424" t="str">
            <v/>
          </cell>
          <cell r="H424" t="str">
            <v/>
          </cell>
        </row>
        <row r="425">
          <cell r="B425"/>
          <cell r="G425" t="str">
            <v/>
          </cell>
          <cell r="H425" t="str">
            <v/>
          </cell>
        </row>
        <row r="426">
          <cell r="B426"/>
          <cell r="G426" t="str">
            <v/>
          </cell>
          <cell r="H426" t="str">
            <v/>
          </cell>
        </row>
        <row r="427">
          <cell r="B427"/>
          <cell r="G427" t="str">
            <v/>
          </cell>
          <cell r="H427" t="str">
            <v/>
          </cell>
        </row>
        <row r="428">
          <cell r="B428"/>
          <cell r="G428" t="str">
            <v/>
          </cell>
          <cell r="H428" t="str">
            <v/>
          </cell>
        </row>
        <row r="429">
          <cell r="B429"/>
          <cell r="G429" t="str">
            <v/>
          </cell>
          <cell r="H429" t="str">
            <v/>
          </cell>
        </row>
        <row r="430">
          <cell r="B430"/>
          <cell r="G430" t="str">
            <v/>
          </cell>
          <cell r="H430" t="str">
            <v/>
          </cell>
        </row>
        <row r="431">
          <cell r="B431"/>
          <cell r="G431" t="str">
            <v/>
          </cell>
          <cell r="H431" t="str">
            <v/>
          </cell>
        </row>
        <row r="432">
          <cell r="B432"/>
          <cell r="G432" t="str">
            <v/>
          </cell>
          <cell r="H432" t="str">
            <v/>
          </cell>
        </row>
        <row r="433">
          <cell r="B433"/>
          <cell r="G433" t="str">
            <v/>
          </cell>
          <cell r="H433" t="str">
            <v/>
          </cell>
        </row>
        <row r="434">
          <cell r="B434"/>
          <cell r="G434" t="str">
            <v/>
          </cell>
          <cell r="H434" t="str">
            <v/>
          </cell>
        </row>
        <row r="435">
          <cell r="B435"/>
          <cell r="G435" t="str">
            <v/>
          </cell>
          <cell r="H435" t="str">
            <v/>
          </cell>
        </row>
        <row r="436">
          <cell r="B436"/>
          <cell r="G436" t="str">
            <v/>
          </cell>
          <cell r="H436" t="str">
            <v/>
          </cell>
        </row>
        <row r="437">
          <cell r="B437"/>
          <cell r="G437" t="str">
            <v/>
          </cell>
          <cell r="H437" t="str">
            <v/>
          </cell>
        </row>
        <row r="438">
          <cell r="B438"/>
          <cell r="G438" t="str">
            <v/>
          </cell>
          <cell r="H438" t="str">
            <v/>
          </cell>
        </row>
        <row r="439">
          <cell r="B439"/>
          <cell r="G439" t="str">
            <v/>
          </cell>
          <cell r="H439" t="str">
            <v/>
          </cell>
        </row>
        <row r="440">
          <cell r="B440"/>
          <cell r="G440" t="str">
            <v/>
          </cell>
          <cell r="H440" t="str">
            <v/>
          </cell>
        </row>
        <row r="441">
          <cell r="B441"/>
          <cell r="G441" t="str">
            <v/>
          </cell>
          <cell r="H441" t="str">
            <v/>
          </cell>
        </row>
        <row r="442">
          <cell r="B442"/>
          <cell r="G442" t="str">
            <v/>
          </cell>
          <cell r="H442" t="str">
            <v/>
          </cell>
        </row>
        <row r="443">
          <cell r="B443"/>
          <cell r="G443" t="str">
            <v/>
          </cell>
          <cell r="H443" t="str">
            <v/>
          </cell>
        </row>
        <row r="444">
          <cell r="B444"/>
          <cell r="G444" t="str">
            <v/>
          </cell>
          <cell r="H444" t="str">
            <v/>
          </cell>
        </row>
        <row r="445">
          <cell r="B445"/>
          <cell r="G445" t="str">
            <v/>
          </cell>
          <cell r="H445" t="str">
            <v/>
          </cell>
        </row>
        <row r="446">
          <cell r="B446"/>
          <cell r="G446" t="str">
            <v/>
          </cell>
          <cell r="H446" t="str">
            <v/>
          </cell>
        </row>
        <row r="447">
          <cell r="B447"/>
          <cell r="G447" t="str">
            <v/>
          </cell>
          <cell r="H447" t="str">
            <v/>
          </cell>
        </row>
        <row r="448">
          <cell r="B448"/>
          <cell r="G448" t="str">
            <v/>
          </cell>
          <cell r="H448" t="str">
            <v/>
          </cell>
        </row>
        <row r="449">
          <cell r="B449"/>
          <cell r="G449" t="str">
            <v/>
          </cell>
          <cell r="H449" t="str">
            <v/>
          </cell>
        </row>
        <row r="450">
          <cell r="B450"/>
          <cell r="G450" t="str">
            <v/>
          </cell>
          <cell r="H450" t="str">
            <v/>
          </cell>
        </row>
        <row r="451">
          <cell r="B451"/>
          <cell r="G451" t="str">
            <v/>
          </cell>
          <cell r="H451" t="str">
            <v/>
          </cell>
        </row>
        <row r="452">
          <cell r="B452"/>
          <cell r="G452" t="str">
            <v/>
          </cell>
          <cell r="H452" t="str">
            <v/>
          </cell>
        </row>
        <row r="453">
          <cell r="B453"/>
          <cell r="G453" t="str">
            <v/>
          </cell>
          <cell r="H453" t="str">
            <v/>
          </cell>
        </row>
        <row r="454">
          <cell r="B454"/>
          <cell r="G454" t="str">
            <v/>
          </cell>
          <cell r="H454" t="str">
            <v/>
          </cell>
        </row>
        <row r="455">
          <cell r="B455"/>
          <cell r="G455" t="str">
            <v/>
          </cell>
          <cell r="H455" t="str">
            <v/>
          </cell>
        </row>
        <row r="456">
          <cell r="B456"/>
          <cell r="G456" t="str">
            <v/>
          </cell>
          <cell r="H456" t="str">
            <v/>
          </cell>
        </row>
        <row r="457">
          <cell r="B457"/>
          <cell r="G457" t="str">
            <v/>
          </cell>
          <cell r="H457" t="str">
            <v/>
          </cell>
        </row>
        <row r="458">
          <cell r="B458"/>
          <cell r="G458" t="str">
            <v/>
          </cell>
          <cell r="H458" t="str">
            <v/>
          </cell>
        </row>
        <row r="459">
          <cell r="B459"/>
          <cell r="G459" t="str">
            <v/>
          </cell>
          <cell r="H459" t="str">
            <v/>
          </cell>
        </row>
        <row r="460">
          <cell r="B460"/>
          <cell r="G460" t="str">
            <v/>
          </cell>
          <cell r="H460" t="str">
            <v/>
          </cell>
        </row>
        <row r="461">
          <cell r="B461"/>
          <cell r="G461" t="str">
            <v/>
          </cell>
          <cell r="H461" t="str">
            <v/>
          </cell>
        </row>
        <row r="462">
          <cell r="B462"/>
          <cell r="G462" t="str">
            <v/>
          </cell>
          <cell r="H462" t="str">
            <v/>
          </cell>
        </row>
        <row r="463">
          <cell r="B463"/>
          <cell r="G463" t="str">
            <v/>
          </cell>
          <cell r="H463" t="str">
            <v/>
          </cell>
        </row>
        <row r="464">
          <cell r="B464"/>
          <cell r="G464" t="str">
            <v/>
          </cell>
          <cell r="H464" t="str">
            <v/>
          </cell>
        </row>
        <row r="465">
          <cell r="B465"/>
          <cell r="G465" t="str">
            <v/>
          </cell>
          <cell r="H465" t="str">
            <v/>
          </cell>
        </row>
        <row r="466">
          <cell r="B466"/>
          <cell r="G466" t="str">
            <v/>
          </cell>
          <cell r="H466" t="str">
            <v/>
          </cell>
        </row>
        <row r="467">
          <cell r="B467"/>
          <cell r="G467" t="str">
            <v/>
          </cell>
          <cell r="H467" t="str">
            <v/>
          </cell>
        </row>
        <row r="468">
          <cell r="B468"/>
          <cell r="G468" t="str">
            <v/>
          </cell>
          <cell r="H468" t="str">
            <v/>
          </cell>
        </row>
        <row r="469">
          <cell r="B469"/>
          <cell r="G469" t="str">
            <v/>
          </cell>
          <cell r="H469" t="str">
            <v/>
          </cell>
        </row>
        <row r="470">
          <cell r="B470"/>
          <cell r="G470" t="str">
            <v/>
          </cell>
          <cell r="H470" t="str">
            <v/>
          </cell>
        </row>
        <row r="471">
          <cell r="B471"/>
          <cell r="G471" t="str">
            <v/>
          </cell>
          <cell r="H471" t="str">
            <v/>
          </cell>
        </row>
        <row r="472">
          <cell r="B472"/>
          <cell r="G472" t="str">
            <v/>
          </cell>
          <cell r="H472" t="str">
            <v/>
          </cell>
        </row>
        <row r="473">
          <cell r="B473"/>
          <cell r="G473" t="str">
            <v/>
          </cell>
          <cell r="H473" t="str">
            <v/>
          </cell>
        </row>
        <row r="474">
          <cell r="B474"/>
          <cell r="G474" t="str">
            <v/>
          </cell>
          <cell r="H474" t="str">
            <v/>
          </cell>
        </row>
        <row r="475">
          <cell r="B475"/>
          <cell r="G475" t="str">
            <v/>
          </cell>
          <cell r="H475" t="str">
            <v/>
          </cell>
        </row>
        <row r="476">
          <cell r="B476"/>
          <cell r="G476" t="str">
            <v/>
          </cell>
          <cell r="H476" t="str">
            <v/>
          </cell>
        </row>
        <row r="477">
          <cell r="B477"/>
          <cell r="G477" t="str">
            <v/>
          </cell>
          <cell r="H477" t="str">
            <v/>
          </cell>
        </row>
        <row r="478">
          <cell r="B478"/>
          <cell r="G478" t="str">
            <v/>
          </cell>
          <cell r="H478" t="str">
            <v/>
          </cell>
        </row>
        <row r="479">
          <cell r="B479"/>
          <cell r="G479" t="str">
            <v/>
          </cell>
          <cell r="H479" t="str">
            <v/>
          </cell>
        </row>
        <row r="480">
          <cell r="B480"/>
          <cell r="G480" t="str">
            <v/>
          </cell>
          <cell r="H480" t="str">
            <v/>
          </cell>
        </row>
        <row r="481">
          <cell r="B481"/>
          <cell r="G481" t="str">
            <v/>
          </cell>
          <cell r="H481" t="str">
            <v/>
          </cell>
        </row>
        <row r="482">
          <cell r="B482"/>
          <cell r="G482" t="str">
            <v/>
          </cell>
          <cell r="H482" t="str">
            <v/>
          </cell>
        </row>
        <row r="483">
          <cell r="B483"/>
          <cell r="G483" t="str">
            <v/>
          </cell>
          <cell r="H483" t="str">
            <v/>
          </cell>
        </row>
        <row r="484">
          <cell r="B484"/>
          <cell r="G484" t="str">
            <v/>
          </cell>
          <cell r="H484" t="str">
            <v/>
          </cell>
        </row>
        <row r="485">
          <cell r="B485"/>
          <cell r="G485" t="str">
            <v/>
          </cell>
          <cell r="H485" t="str">
            <v/>
          </cell>
        </row>
        <row r="486">
          <cell r="B486"/>
          <cell r="G486" t="str">
            <v/>
          </cell>
          <cell r="H486" t="str">
            <v/>
          </cell>
        </row>
        <row r="487">
          <cell r="B487"/>
          <cell r="G487" t="str">
            <v/>
          </cell>
          <cell r="H487" t="str">
            <v/>
          </cell>
        </row>
        <row r="488">
          <cell r="B488"/>
          <cell r="G488" t="str">
            <v/>
          </cell>
          <cell r="H488" t="str">
            <v/>
          </cell>
        </row>
        <row r="489">
          <cell r="B489"/>
          <cell r="G489" t="str">
            <v/>
          </cell>
          <cell r="H489" t="str">
            <v/>
          </cell>
        </row>
        <row r="490">
          <cell r="B490"/>
          <cell r="G490" t="str">
            <v/>
          </cell>
          <cell r="H490" t="str">
            <v/>
          </cell>
        </row>
        <row r="491">
          <cell r="B491"/>
          <cell r="G491" t="str">
            <v/>
          </cell>
          <cell r="H491" t="str">
            <v/>
          </cell>
        </row>
        <row r="492">
          <cell r="B492"/>
          <cell r="G492" t="str">
            <v/>
          </cell>
          <cell r="H492" t="str">
            <v/>
          </cell>
        </row>
        <row r="493">
          <cell r="B493"/>
          <cell r="G493" t="str">
            <v/>
          </cell>
          <cell r="H493" t="str">
            <v/>
          </cell>
        </row>
        <row r="494">
          <cell r="B494"/>
          <cell r="G494" t="str">
            <v/>
          </cell>
          <cell r="H494" t="str">
            <v/>
          </cell>
        </row>
        <row r="495">
          <cell r="B495"/>
          <cell r="G495" t="str">
            <v/>
          </cell>
          <cell r="H495" t="str">
            <v/>
          </cell>
        </row>
        <row r="496">
          <cell r="B496"/>
          <cell r="G496" t="str">
            <v/>
          </cell>
          <cell r="H496" t="str">
            <v/>
          </cell>
        </row>
        <row r="497">
          <cell r="B497"/>
          <cell r="G497" t="str">
            <v/>
          </cell>
          <cell r="H497" t="str">
            <v/>
          </cell>
        </row>
        <row r="498">
          <cell r="B498"/>
          <cell r="G498" t="str">
            <v/>
          </cell>
          <cell r="H498" t="str">
            <v/>
          </cell>
        </row>
        <row r="499">
          <cell r="B499"/>
          <cell r="G499" t="str">
            <v/>
          </cell>
          <cell r="H499" t="str">
            <v/>
          </cell>
        </row>
        <row r="500">
          <cell r="B500"/>
          <cell r="G500" t="str">
            <v/>
          </cell>
          <cell r="H500" t="str">
            <v/>
          </cell>
        </row>
        <row r="501">
          <cell r="B501"/>
          <cell r="G501" t="str">
            <v/>
          </cell>
          <cell r="H501" t="str">
            <v/>
          </cell>
        </row>
        <row r="502">
          <cell r="B502"/>
          <cell r="G502" t="str">
            <v/>
          </cell>
          <cell r="H502" t="str">
            <v/>
          </cell>
        </row>
        <row r="503">
          <cell r="B503"/>
          <cell r="G503" t="str">
            <v/>
          </cell>
          <cell r="H503" t="str">
            <v/>
          </cell>
        </row>
        <row r="504">
          <cell r="B504"/>
          <cell r="G504" t="str">
            <v/>
          </cell>
          <cell r="H504" t="str">
            <v/>
          </cell>
        </row>
        <row r="505">
          <cell r="B505"/>
          <cell r="G505" t="str">
            <v/>
          </cell>
          <cell r="H505" t="str">
            <v/>
          </cell>
        </row>
        <row r="506">
          <cell r="B506"/>
          <cell r="G506" t="str">
            <v/>
          </cell>
          <cell r="H506" t="str">
            <v/>
          </cell>
        </row>
        <row r="507">
          <cell r="B507"/>
          <cell r="G507" t="str">
            <v/>
          </cell>
          <cell r="H507" t="str">
            <v/>
          </cell>
        </row>
      </sheetData>
      <sheetData sheetId="5"/>
      <sheetData sheetId="6">
        <row r="3">
          <cell r="C3" t="str">
            <v>TÉCNICO  EM EDIFICAÇÕES ENCARREGADO SERVIÇOS DE CAMPO COM CONHECIMENTO EM ELABORAÇÃO DE PLANILHAS DIGITAIS, EDITORES DE TEXTO E PROJETOS SISTEMA CAD</v>
          </cell>
          <cell r="BG3" t="str">
            <v>GUARDA CORPO</v>
          </cell>
          <cell r="BH3" t="str">
            <v>PISO CIMENTADO LISO/CALÇADA e=15cm</v>
          </cell>
          <cell r="BJ3" t="str">
            <v>PINTURA EM ESTRUTURA METÁLICA</v>
          </cell>
          <cell r="BK3" t="str">
            <v>PINTURA LATEX ACRÍLICA SOBRE REBOCO SEM MASSA CORRIDA</v>
          </cell>
          <cell r="BL3" t="str">
            <v>COBERTURA COM TELHA ONDULADA DE FIBROCIMENTO  E=6 MM, COM TRAMA DE MADEIRA</v>
          </cell>
          <cell r="FH3" t="str">
            <v>EMBOÇO, CIMENTO CAL E AREIA, TRAÇO 1:2:6 COM CHAPISCO, CIMENTO E AREIA TRAÇO 1:3</v>
          </cell>
          <cell r="FI3" t="str">
            <v>PISO CERÂMICO OU AZULEJO</v>
          </cell>
          <cell r="FJ3" t="str">
            <v>ESQUADRIA DE ALUMÍNIO (PORTA OU JANELA), COM VENEZIANAS, INCLUSIVE FERRAGENS.</v>
          </cell>
          <cell r="FK3" t="str">
            <v xml:space="preserve">CHAPISCO, CIMENTO E AREIA, TRAÇO 1:3 </v>
          </cell>
          <cell r="FL3" t="str">
            <v>IMPERMEABILIZAÇÃO COM MEMBRANA APLICADA A FRIO</v>
          </cell>
          <cell r="FM3" t="str">
            <v>CHAPAS PARA PISO - TIPO XADREZ</v>
          </cell>
          <cell r="FN3" t="str">
            <v>CALHAS, RUFOS E DUTOS PARA DRENAGEM EM CHAPAS DE ALUMÍNIO e=2mm, LARGURA DE CORTE 45cm</v>
          </cell>
          <cell r="FQ3" t="str">
            <v>ENGENHEIRO CIVIL OU SANITARISTA RESPONSÁVEL TÉCNICO DA MANUTENÇÃO</v>
          </cell>
          <cell r="FR3" t="str">
            <v>ENGENHEIRO COORDENADOR DE CAMPO</v>
          </cell>
          <cell r="FS3" t="str">
            <v>ASSISTENTES ADMINISTRATIVO</v>
          </cell>
          <cell r="FT3" t="str">
            <v>INSTALAÇÕES LOCAIS OPERACIONAIS E ADMINISTRAÇÃO LOCAL</v>
          </cell>
          <cell r="FU3" t="str">
            <v xml:space="preserve">VEÍCULO UTILITÁRIO TIPO PICK-UP </v>
          </cell>
          <cell r="FV3" t="str">
            <v xml:space="preserve">RETRO ESCAVADEIRA </v>
          </cell>
          <cell r="FW3" t="str">
            <v>CAMINHÃO TRAÇADO EQUIPADO COM GUINDALTO (MUNCK)</v>
          </cell>
        </row>
      </sheetData>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PLANILHA ORÇAMENTO"/>
      <sheetName val="BDI"/>
      <sheetName val="CASAN MAIO22"/>
      <sheetName val="SINAPI_SC"/>
      <sheetName val="SINAPI_SC_insumos"/>
    </sheetNames>
    <sheetDataSet>
      <sheetData sheetId="0"/>
      <sheetData sheetId="1"/>
      <sheetData sheetId="2"/>
      <sheetData sheetId="3"/>
      <sheetData sheetId="4"/>
      <sheetData sheetId="5"/>
      <sheetData sheetId="6">
        <row r="9">
          <cell r="R9">
            <v>1.5798E-2</v>
          </cell>
          <cell r="S9">
            <v>9.1747999999999996E-2</v>
          </cell>
        </row>
      </sheetData>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8"/>
      <sheetName val="100"/>
      <sheetName val="103"/>
      <sheetName val="119"/>
      <sheetName val="126"/>
      <sheetName val="127"/>
      <sheetName val="128"/>
      <sheetName val="129"/>
      <sheetName val="130"/>
      <sheetName val="131"/>
      <sheetName val="143"/>
      <sheetName val="145"/>
      <sheetName val="150"/>
      <sheetName val="151"/>
      <sheetName val="152"/>
      <sheetName val="153"/>
      <sheetName val="157"/>
      <sheetName val="168"/>
      <sheetName val="170"/>
      <sheetName val="172"/>
      <sheetName val="174"/>
      <sheetName val="181"/>
      <sheetName val="182"/>
      <sheetName val="184"/>
      <sheetName val="185"/>
      <sheetName val="189"/>
      <sheetName val="192"/>
      <sheetName val="193"/>
      <sheetName val="195"/>
      <sheetName val="199"/>
      <sheetName val="202"/>
      <sheetName val="204"/>
      <sheetName val="206"/>
      <sheetName val="217"/>
      <sheetName val="218"/>
      <sheetName val="221"/>
      <sheetName val="222"/>
      <sheetName val="223"/>
      <sheetName val="224"/>
      <sheetName val="229"/>
      <sheetName val="230"/>
      <sheetName val="231"/>
      <sheetName val="232"/>
      <sheetName val="233"/>
      <sheetName val="234"/>
      <sheetName val="235"/>
      <sheetName val="237"/>
      <sheetName val="238"/>
      <sheetName val="239"/>
      <sheetName val="240"/>
      <sheetName val="242"/>
      <sheetName val="243"/>
      <sheetName val="244"/>
      <sheetName val="246"/>
      <sheetName val="247"/>
      <sheetName val="PLANILHA ORÇAMENTO"/>
      <sheetName val="BD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9">
          <cell r="O9">
            <v>5.2304000000000003E-2</v>
          </cell>
        </row>
      </sheetData>
      <sheetData sheetId="56"/>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1D9D2-FF9E-457B-8CDA-652EDA550DD3}">
  <dimension ref="A2:BA942"/>
  <sheetViews>
    <sheetView zoomScale="85" zoomScaleNormal="85" workbookViewId="0">
      <pane ySplit="2" topLeftCell="A3" activePane="bottomLeft" state="frozen"/>
      <selection pane="bottomLeft" activeCell="F13" sqref="F13"/>
    </sheetView>
  </sheetViews>
  <sheetFormatPr defaultRowHeight="12.75" x14ac:dyDescent="0.2"/>
  <cols>
    <col min="1" max="4" width="9.140625" style="1"/>
    <col min="5" max="5" width="9.140625" style="2"/>
    <col min="6" max="6" width="182.140625" style="1" bestFit="1" customWidth="1"/>
    <col min="7" max="7" width="12.85546875" style="1" customWidth="1"/>
    <col min="8" max="9" width="9.140625" style="1"/>
    <col min="10" max="10" width="14.140625" style="1" bestFit="1" customWidth="1"/>
    <col min="11" max="11" width="16" style="1" bestFit="1" customWidth="1"/>
    <col min="12" max="16384" width="9.140625" style="1"/>
  </cols>
  <sheetData>
    <row r="2" spans="1:53" s="21" customFormat="1" x14ac:dyDescent="0.2">
      <c r="A2" s="28"/>
      <c r="B2" s="28"/>
      <c r="C2" s="28"/>
      <c r="D2" s="28"/>
      <c r="E2" s="21" t="s">
        <v>0</v>
      </c>
      <c r="F2" s="21" t="s">
        <v>1</v>
      </c>
      <c r="G2" s="21" t="s">
        <v>817</v>
      </c>
      <c r="H2" s="21" t="s">
        <v>2</v>
      </c>
      <c r="I2" s="21" t="s">
        <v>3</v>
      </c>
      <c r="J2" s="21" t="s">
        <v>1714</v>
      </c>
      <c r="K2" s="21" t="s">
        <v>5</v>
      </c>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row>
    <row r="3" spans="1:53" s="20" customFormat="1" x14ac:dyDescent="0.2">
      <c r="A3" s="29"/>
      <c r="B3" s="29"/>
      <c r="C3" s="29"/>
      <c r="D3" s="29"/>
      <c r="E3" s="19"/>
      <c r="F3" s="20" t="s">
        <v>1364</v>
      </c>
      <c r="J3" s="20" t="s">
        <v>4</v>
      </c>
      <c r="K3" s="18">
        <f>SUM(K4:K14)</f>
        <v>1225867.4600000002</v>
      </c>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row>
    <row r="4" spans="1:53" s="9" customFormat="1" x14ac:dyDescent="0.2">
      <c r="A4" s="1"/>
      <c r="B4" s="1"/>
      <c r="C4" s="1"/>
      <c r="D4" s="1"/>
      <c r="E4" s="10">
        <v>1</v>
      </c>
      <c r="F4" s="9" t="s">
        <v>6</v>
      </c>
      <c r="H4" s="10" t="s">
        <v>133</v>
      </c>
      <c r="I4" s="10">
        <v>12</v>
      </c>
      <c r="J4" s="11">
        <v>5101.7774108311387</v>
      </c>
      <c r="K4" s="11">
        <v>61221.33</v>
      </c>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row>
    <row r="5" spans="1:53" x14ac:dyDescent="0.2">
      <c r="E5" s="2">
        <v>2</v>
      </c>
      <c r="F5" s="1" t="s">
        <v>7</v>
      </c>
      <c r="H5" s="2" t="s">
        <v>133</v>
      </c>
      <c r="I5" s="2">
        <v>12</v>
      </c>
      <c r="J5" s="3">
        <v>23995.990570207869</v>
      </c>
      <c r="K5" s="3">
        <v>287951.89</v>
      </c>
    </row>
    <row r="6" spans="1:53" s="9" customFormat="1" x14ac:dyDescent="0.2">
      <c r="A6" s="1"/>
      <c r="B6" s="1"/>
      <c r="C6" s="1"/>
      <c r="D6" s="1"/>
      <c r="E6" s="10">
        <v>3</v>
      </c>
      <c r="F6" s="9" t="s">
        <v>8</v>
      </c>
      <c r="H6" s="10" t="s">
        <v>133</v>
      </c>
      <c r="I6" s="10">
        <v>24</v>
      </c>
      <c r="J6" s="11">
        <v>2630.1930098020239</v>
      </c>
      <c r="K6" s="11">
        <v>63124.63</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row>
    <row r="7" spans="1:53" x14ac:dyDescent="0.2">
      <c r="E7" s="2">
        <v>4</v>
      </c>
      <c r="F7" s="1" t="s">
        <v>9</v>
      </c>
      <c r="H7" s="2" t="s">
        <v>133</v>
      </c>
      <c r="I7" s="2">
        <v>12</v>
      </c>
      <c r="J7" s="3">
        <v>18680.348080980282</v>
      </c>
      <c r="K7" s="3">
        <v>224164.18</v>
      </c>
    </row>
    <row r="8" spans="1:53" s="9" customFormat="1" x14ac:dyDescent="0.2">
      <c r="A8" s="1"/>
      <c r="B8" s="1"/>
      <c r="C8" s="1"/>
      <c r="D8" s="1"/>
      <c r="E8" s="10">
        <v>5</v>
      </c>
      <c r="F8" s="9" t="s">
        <v>10</v>
      </c>
      <c r="H8" s="10" t="s">
        <v>133</v>
      </c>
      <c r="I8" s="10">
        <v>24</v>
      </c>
      <c r="J8" s="11">
        <v>3107.1147498748378</v>
      </c>
      <c r="K8" s="11">
        <v>74570.75</v>
      </c>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row>
    <row r="9" spans="1:53" x14ac:dyDescent="0.2">
      <c r="E9" s="2" t="s">
        <v>972</v>
      </c>
      <c r="F9" s="1" t="s">
        <v>143</v>
      </c>
      <c r="H9" s="2" t="s">
        <v>806</v>
      </c>
      <c r="I9" s="2">
        <v>12</v>
      </c>
      <c r="J9" s="3">
        <v>23200.59</v>
      </c>
      <c r="K9" s="3">
        <v>278407.08</v>
      </c>
    </row>
    <row r="10" spans="1:53" s="9" customFormat="1" x14ac:dyDescent="0.2">
      <c r="A10" s="1"/>
      <c r="B10" s="1"/>
      <c r="C10" s="1"/>
      <c r="D10" s="1"/>
      <c r="E10" s="10" t="s">
        <v>973</v>
      </c>
      <c r="F10" s="9" t="s">
        <v>144</v>
      </c>
      <c r="H10" s="10" t="s">
        <v>806</v>
      </c>
      <c r="I10" s="10">
        <v>12</v>
      </c>
      <c r="J10" s="11">
        <v>6100.4</v>
      </c>
      <c r="K10" s="11">
        <v>73204.799999999988</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row>
    <row r="11" spans="1:53" x14ac:dyDescent="0.2">
      <c r="E11" s="2" t="s">
        <v>974</v>
      </c>
      <c r="F11" s="1" t="s">
        <v>145</v>
      </c>
      <c r="H11" s="2" t="s">
        <v>806</v>
      </c>
      <c r="I11" s="2">
        <v>24</v>
      </c>
      <c r="J11" s="3">
        <v>6800.95</v>
      </c>
      <c r="K11" s="3">
        <v>163222.79999999999</v>
      </c>
    </row>
    <row r="12" spans="1:53" s="9" customFormat="1" x14ac:dyDescent="0.2">
      <c r="A12" s="1"/>
      <c r="B12" s="1"/>
      <c r="C12" s="1"/>
      <c r="D12" s="1"/>
      <c r="E12" s="10" t="s">
        <v>1365</v>
      </c>
      <c r="F12" s="9" t="s">
        <v>1702</v>
      </c>
      <c r="H12" s="10" t="s">
        <v>806</v>
      </c>
      <c r="I12" s="10">
        <v>12</v>
      </c>
      <c r="J12" s="11"/>
      <c r="K12" s="1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row>
    <row r="13" spans="1:53" x14ac:dyDescent="0.2">
      <c r="E13" s="2" t="s">
        <v>1366</v>
      </c>
      <c r="F13" s="1" t="s">
        <v>144</v>
      </c>
      <c r="H13" s="2" t="s">
        <v>806</v>
      </c>
      <c r="I13" s="2">
        <v>24</v>
      </c>
      <c r="J13" s="3"/>
      <c r="K13" s="3"/>
    </row>
    <row r="14" spans="1:53" s="9" customFormat="1" x14ac:dyDescent="0.2">
      <c r="A14" s="1"/>
      <c r="B14" s="1"/>
      <c r="C14" s="1"/>
      <c r="D14" s="1"/>
      <c r="E14" s="10" t="s">
        <v>1367</v>
      </c>
      <c r="F14" s="9" t="s">
        <v>1703</v>
      </c>
      <c r="H14" s="10" t="s">
        <v>806</v>
      </c>
      <c r="I14" s="10">
        <v>36</v>
      </c>
      <c r="J14" s="11"/>
      <c r="K14" s="1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row>
    <row r="15" spans="1:53" x14ac:dyDescent="0.2">
      <c r="H15" s="2"/>
      <c r="I15" s="2"/>
      <c r="J15" s="3"/>
      <c r="K15" s="3"/>
    </row>
    <row r="16" spans="1:53" s="20" customFormat="1" x14ac:dyDescent="0.2">
      <c r="A16" s="29"/>
      <c r="B16" s="29"/>
      <c r="C16" s="29"/>
      <c r="D16" s="29"/>
      <c r="E16" s="19"/>
      <c r="F16" s="20" t="s">
        <v>816</v>
      </c>
      <c r="J16" s="20" t="s">
        <v>4</v>
      </c>
      <c r="K16" s="18">
        <f>SUM(K17:K167)</f>
        <v>4829981.8400000017</v>
      </c>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row>
    <row r="17" spans="1:53" x14ac:dyDescent="0.2">
      <c r="E17" s="2" t="s">
        <v>818</v>
      </c>
      <c r="F17" s="1" t="s">
        <v>11</v>
      </c>
      <c r="G17" s="1" t="s">
        <v>131</v>
      </c>
      <c r="H17" s="2" t="s">
        <v>134</v>
      </c>
      <c r="I17" s="2">
        <v>20</v>
      </c>
      <c r="J17" s="3">
        <v>82.255799383249851</v>
      </c>
      <c r="K17" s="3">
        <v>1645.12</v>
      </c>
    </row>
    <row r="18" spans="1:53" s="9" customFormat="1" x14ac:dyDescent="0.2">
      <c r="A18" s="1"/>
      <c r="B18" s="1"/>
      <c r="C18" s="1"/>
      <c r="D18" s="1"/>
      <c r="E18" s="10" t="s">
        <v>819</v>
      </c>
      <c r="F18" s="9" t="s">
        <v>12</v>
      </c>
      <c r="G18" s="9" t="s">
        <v>131</v>
      </c>
      <c r="H18" s="10" t="s">
        <v>134</v>
      </c>
      <c r="I18" s="10">
        <v>20</v>
      </c>
      <c r="J18" s="11">
        <v>342.80929441676284</v>
      </c>
      <c r="K18" s="11">
        <v>6856.19</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row>
    <row r="19" spans="1:53" x14ac:dyDescent="0.2">
      <c r="E19" s="2" t="s">
        <v>820</v>
      </c>
      <c r="F19" s="1" t="s">
        <v>13</v>
      </c>
      <c r="G19" s="1" t="s">
        <v>131</v>
      </c>
      <c r="H19" s="2" t="s">
        <v>135</v>
      </c>
      <c r="I19" s="2">
        <v>2</v>
      </c>
      <c r="J19" s="3">
        <v>829.46</v>
      </c>
      <c r="K19" s="3">
        <v>1658.92</v>
      </c>
    </row>
    <row r="20" spans="1:53" s="9" customFormat="1" x14ac:dyDescent="0.2">
      <c r="A20" s="1"/>
      <c r="B20" s="1"/>
      <c r="C20" s="1"/>
      <c r="D20" s="1"/>
      <c r="E20" s="10" t="s">
        <v>821</v>
      </c>
      <c r="F20" s="9" t="s">
        <v>13</v>
      </c>
      <c r="G20" s="9" t="s">
        <v>132</v>
      </c>
      <c r="H20" s="10" t="s">
        <v>135</v>
      </c>
      <c r="I20" s="10">
        <v>1</v>
      </c>
      <c r="J20" s="11">
        <v>1036.82</v>
      </c>
      <c r="K20" s="11">
        <v>1036.82</v>
      </c>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row>
    <row r="21" spans="1:53" x14ac:dyDescent="0.2">
      <c r="E21" s="2" t="s">
        <v>822</v>
      </c>
      <c r="F21" s="1" t="s">
        <v>14</v>
      </c>
      <c r="G21" s="1" t="s">
        <v>131</v>
      </c>
      <c r="H21" s="2" t="s">
        <v>135</v>
      </c>
      <c r="I21" s="2">
        <v>3</v>
      </c>
      <c r="J21" s="3">
        <v>299</v>
      </c>
      <c r="K21" s="3">
        <v>897</v>
      </c>
    </row>
    <row r="22" spans="1:53" s="9" customFormat="1" x14ac:dyDescent="0.2">
      <c r="A22" s="1"/>
      <c r="B22" s="1"/>
      <c r="C22" s="1"/>
      <c r="D22" s="1"/>
      <c r="E22" s="10" t="s">
        <v>823</v>
      </c>
      <c r="F22" s="9" t="s">
        <v>14</v>
      </c>
      <c r="G22" s="9" t="s">
        <v>132</v>
      </c>
      <c r="H22" s="10" t="s">
        <v>135</v>
      </c>
      <c r="I22" s="10">
        <v>1</v>
      </c>
      <c r="J22" s="11">
        <v>373.75</v>
      </c>
      <c r="K22" s="11">
        <v>373.75</v>
      </c>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row>
    <row r="23" spans="1:53" x14ac:dyDescent="0.2">
      <c r="E23" s="2" t="s">
        <v>824</v>
      </c>
      <c r="F23" s="1" t="s">
        <v>15</v>
      </c>
      <c r="G23" s="1" t="s">
        <v>131</v>
      </c>
      <c r="H23" s="2" t="s">
        <v>135</v>
      </c>
      <c r="I23" s="2">
        <v>1034</v>
      </c>
      <c r="J23" s="3">
        <v>10.59</v>
      </c>
      <c r="K23" s="3">
        <v>10950.06</v>
      </c>
    </row>
    <row r="24" spans="1:53" s="9" customFormat="1" x14ac:dyDescent="0.2">
      <c r="A24" s="1"/>
      <c r="B24" s="1"/>
      <c r="C24" s="1"/>
      <c r="D24" s="1"/>
      <c r="E24" s="10" t="s">
        <v>825</v>
      </c>
      <c r="F24" s="9" t="s">
        <v>15</v>
      </c>
      <c r="G24" s="9" t="s">
        <v>132</v>
      </c>
      <c r="H24" s="10" t="s">
        <v>135</v>
      </c>
      <c r="I24" s="10">
        <v>1</v>
      </c>
      <c r="J24" s="11">
        <v>13.23</v>
      </c>
      <c r="K24" s="11">
        <v>13.23</v>
      </c>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row>
    <row r="25" spans="1:53" x14ac:dyDescent="0.2">
      <c r="E25" s="2" t="s">
        <v>826</v>
      </c>
      <c r="F25" s="1" t="s">
        <v>16</v>
      </c>
      <c r="G25" s="1" t="s">
        <v>131</v>
      </c>
      <c r="H25" s="2" t="s">
        <v>135</v>
      </c>
      <c r="I25" s="2">
        <v>326</v>
      </c>
      <c r="J25" s="3">
        <v>14.02</v>
      </c>
      <c r="K25" s="3">
        <v>4570.5200000000004</v>
      </c>
    </row>
    <row r="26" spans="1:53" s="9" customFormat="1" x14ac:dyDescent="0.2">
      <c r="A26" s="1"/>
      <c r="B26" s="1"/>
      <c r="C26" s="1"/>
      <c r="D26" s="1"/>
      <c r="E26" s="10" t="s">
        <v>827</v>
      </c>
      <c r="F26" s="9" t="s">
        <v>16</v>
      </c>
      <c r="G26" s="9" t="s">
        <v>132</v>
      </c>
      <c r="H26" s="10" t="s">
        <v>135</v>
      </c>
      <c r="I26" s="10">
        <v>133</v>
      </c>
      <c r="J26" s="11">
        <v>17.53</v>
      </c>
      <c r="K26" s="11">
        <v>2331.4899999999998</v>
      </c>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row>
    <row r="27" spans="1:53" x14ac:dyDescent="0.2">
      <c r="E27" s="2" t="s">
        <v>828</v>
      </c>
      <c r="F27" s="1" t="s">
        <v>17</v>
      </c>
      <c r="G27" s="1" t="s">
        <v>131</v>
      </c>
      <c r="H27" s="2" t="s">
        <v>135</v>
      </c>
      <c r="I27" s="2">
        <v>7</v>
      </c>
      <c r="J27" s="3">
        <v>17.55</v>
      </c>
      <c r="K27" s="3">
        <v>122.85</v>
      </c>
    </row>
    <row r="28" spans="1:53" s="9" customFormat="1" x14ac:dyDescent="0.2">
      <c r="A28" s="1"/>
      <c r="B28" s="1"/>
      <c r="C28" s="1"/>
      <c r="D28" s="1"/>
      <c r="E28" s="10" t="s">
        <v>829</v>
      </c>
      <c r="F28" s="9" t="s">
        <v>17</v>
      </c>
      <c r="G28" s="9" t="s">
        <v>132</v>
      </c>
      <c r="H28" s="10" t="s">
        <v>135</v>
      </c>
      <c r="I28" s="10">
        <v>1</v>
      </c>
      <c r="J28" s="11">
        <v>21.93</v>
      </c>
      <c r="K28" s="11">
        <v>21.93</v>
      </c>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row>
    <row r="29" spans="1:53" x14ac:dyDescent="0.2">
      <c r="E29" s="2" t="s">
        <v>830</v>
      </c>
      <c r="F29" s="1" t="s">
        <v>18</v>
      </c>
      <c r="G29" s="1" t="s">
        <v>131</v>
      </c>
      <c r="H29" s="2" t="s">
        <v>135</v>
      </c>
      <c r="I29" s="2">
        <v>62</v>
      </c>
      <c r="J29" s="3">
        <v>53.65</v>
      </c>
      <c r="K29" s="3">
        <v>3326.3</v>
      </c>
    </row>
    <row r="30" spans="1:53" s="9" customFormat="1" x14ac:dyDescent="0.2">
      <c r="A30" s="1"/>
      <c r="B30" s="1"/>
      <c r="C30" s="1"/>
      <c r="D30" s="1"/>
      <c r="E30" s="10" t="s">
        <v>831</v>
      </c>
      <c r="F30" s="9" t="s">
        <v>18</v>
      </c>
      <c r="G30" s="9" t="s">
        <v>132</v>
      </c>
      <c r="H30" s="10" t="s">
        <v>135</v>
      </c>
      <c r="I30" s="10">
        <v>1</v>
      </c>
      <c r="J30" s="11">
        <v>67.06</v>
      </c>
      <c r="K30" s="11">
        <v>67.06</v>
      </c>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row>
    <row r="31" spans="1:53" x14ac:dyDescent="0.2">
      <c r="E31" s="2" t="s">
        <v>832</v>
      </c>
      <c r="F31" s="1" t="s">
        <v>19</v>
      </c>
      <c r="G31" s="1" t="s">
        <v>131</v>
      </c>
      <c r="H31" s="2" t="s">
        <v>135</v>
      </c>
      <c r="I31" s="2">
        <v>1</v>
      </c>
      <c r="J31" s="3">
        <v>99.06</v>
      </c>
      <c r="K31" s="3">
        <v>99.06</v>
      </c>
    </row>
    <row r="32" spans="1:53" s="9" customFormat="1" x14ac:dyDescent="0.2">
      <c r="A32" s="1"/>
      <c r="B32" s="1"/>
      <c r="C32" s="1"/>
      <c r="D32" s="1"/>
      <c r="E32" s="10" t="s">
        <v>833</v>
      </c>
      <c r="F32" s="9" t="s">
        <v>19</v>
      </c>
      <c r="G32" s="9" t="s">
        <v>132</v>
      </c>
      <c r="H32" s="10" t="s">
        <v>135</v>
      </c>
      <c r="I32" s="10">
        <v>1</v>
      </c>
      <c r="J32" s="11">
        <v>123.82</v>
      </c>
      <c r="K32" s="11">
        <v>123.82</v>
      </c>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row>
    <row r="33" spans="1:53" x14ac:dyDescent="0.2">
      <c r="E33" s="2" t="s">
        <v>834</v>
      </c>
      <c r="F33" s="1" t="s">
        <v>20</v>
      </c>
      <c r="G33" s="1" t="s">
        <v>131</v>
      </c>
      <c r="H33" s="2" t="s">
        <v>135</v>
      </c>
      <c r="I33" s="2">
        <v>870</v>
      </c>
      <c r="J33" s="3">
        <v>12.45</v>
      </c>
      <c r="K33" s="3">
        <v>10831.5</v>
      </c>
    </row>
    <row r="34" spans="1:53" s="9" customFormat="1" x14ac:dyDescent="0.2">
      <c r="A34" s="1"/>
      <c r="B34" s="1"/>
      <c r="C34" s="1"/>
      <c r="D34" s="1"/>
      <c r="E34" s="10" t="s">
        <v>835</v>
      </c>
      <c r="F34" s="9" t="s">
        <v>20</v>
      </c>
      <c r="G34" s="9" t="s">
        <v>132</v>
      </c>
      <c r="H34" s="10" t="s">
        <v>135</v>
      </c>
      <c r="I34" s="10">
        <v>105</v>
      </c>
      <c r="J34" s="11">
        <v>15.57</v>
      </c>
      <c r="K34" s="11">
        <v>1634.85</v>
      </c>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row>
    <row r="35" spans="1:53" x14ac:dyDescent="0.2">
      <c r="E35" s="2" t="s">
        <v>836</v>
      </c>
      <c r="F35" s="1" t="s">
        <v>21</v>
      </c>
      <c r="G35" s="1" t="s">
        <v>131</v>
      </c>
      <c r="H35" s="2" t="s">
        <v>135</v>
      </c>
      <c r="I35" s="2">
        <v>629</v>
      </c>
      <c r="J35" s="3">
        <v>166.23</v>
      </c>
      <c r="K35" s="3">
        <v>104558.67</v>
      </c>
    </row>
    <row r="36" spans="1:53" s="9" customFormat="1" x14ac:dyDescent="0.2">
      <c r="A36" s="1"/>
      <c r="B36" s="1"/>
      <c r="C36" s="1"/>
      <c r="D36" s="1"/>
      <c r="E36" s="10" t="s">
        <v>837</v>
      </c>
      <c r="F36" s="9" t="s">
        <v>21</v>
      </c>
      <c r="G36" s="9" t="s">
        <v>132</v>
      </c>
      <c r="H36" s="10" t="s">
        <v>135</v>
      </c>
      <c r="I36" s="10">
        <v>29</v>
      </c>
      <c r="J36" s="11">
        <v>207.79</v>
      </c>
      <c r="K36" s="11">
        <v>6025.91</v>
      </c>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row>
    <row r="37" spans="1:53" x14ac:dyDescent="0.2">
      <c r="E37" s="2" t="s">
        <v>838</v>
      </c>
      <c r="F37" s="1" t="s">
        <v>22</v>
      </c>
      <c r="G37" s="1" t="s">
        <v>131</v>
      </c>
      <c r="H37" s="2" t="s">
        <v>135</v>
      </c>
      <c r="I37" s="2">
        <v>2245</v>
      </c>
      <c r="J37" s="3">
        <v>55.36</v>
      </c>
      <c r="K37" s="3">
        <v>124283.2</v>
      </c>
    </row>
    <row r="38" spans="1:53" s="9" customFormat="1" x14ac:dyDescent="0.2">
      <c r="A38" s="1"/>
      <c r="B38" s="1"/>
      <c r="C38" s="1"/>
      <c r="D38" s="1"/>
      <c r="E38" s="10" t="s">
        <v>839</v>
      </c>
      <c r="F38" s="9" t="s">
        <v>23</v>
      </c>
      <c r="G38" s="9" t="s">
        <v>132</v>
      </c>
      <c r="H38" s="10" t="s">
        <v>135</v>
      </c>
      <c r="I38" s="10">
        <v>4</v>
      </c>
      <c r="J38" s="11">
        <v>69.2</v>
      </c>
      <c r="K38" s="11">
        <v>276.8</v>
      </c>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row>
    <row r="39" spans="1:53" x14ac:dyDescent="0.2">
      <c r="E39" s="2" t="s">
        <v>840</v>
      </c>
      <c r="F39" s="1" t="s">
        <v>24</v>
      </c>
      <c r="G39" s="1" t="s">
        <v>131</v>
      </c>
      <c r="H39" s="2" t="s">
        <v>135</v>
      </c>
      <c r="I39" s="2">
        <v>40</v>
      </c>
      <c r="J39" s="3">
        <v>182.9</v>
      </c>
      <c r="K39" s="3">
        <v>7316</v>
      </c>
    </row>
    <row r="40" spans="1:53" s="9" customFormat="1" x14ac:dyDescent="0.2">
      <c r="A40" s="1"/>
      <c r="B40" s="1"/>
      <c r="C40" s="1"/>
      <c r="D40" s="1"/>
      <c r="E40" s="10" t="s">
        <v>841</v>
      </c>
      <c r="F40" s="9" t="s">
        <v>24</v>
      </c>
      <c r="G40" s="9" t="s">
        <v>132</v>
      </c>
      <c r="H40" s="10" t="s">
        <v>135</v>
      </c>
      <c r="I40" s="10">
        <v>1</v>
      </c>
      <c r="J40" s="11">
        <v>228.62</v>
      </c>
      <c r="K40" s="11">
        <v>228.62</v>
      </c>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row>
    <row r="41" spans="1:53" x14ac:dyDescent="0.2">
      <c r="E41" s="2" t="s">
        <v>842</v>
      </c>
      <c r="F41" s="1" t="s">
        <v>25</v>
      </c>
      <c r="G41" s="1" t="s">
        <v>131</v>
      </c>
      <c r="H41" s="2" t="s">
        <v>136</v>
      </c>
      <c r="I41" s="2">
        <v>140</v>
      </c>
      <c r="J41" s="3">
        <v>11.43</v>
      </c>
      <c r="K41" s="3">
        <v>1600.2</v>
      </c>
    </row>
    <row r="42" spans="1:53" s="9" customFormat="1" x14ac:dyDescent="0.2">
      <c r="A42" s="1"/>
      <c r="B42" s="1"/>
      <c r="C42" s="1"/>
      <c r="D42" s="1"/>
      <c r="E42" s="10" t="s">
        <v>843</v>
      </c>
      <c r="F42" s="9" t="s">
        <v>25</v>
      </c>
      <c r="G42" s="9" t="s">
        <v>132</v>
      </c>
      <c r="H42" s="10" t="s">
        <v>136</v>
      </c>
      <c r="I42" s="10">
        <v>1</v>
      </c>
      <c r="J42" s="11">
        <v>14.29</v>
      </c>
      <c r="K42" s="11">
        <v>14.29</v>
      </c>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row>
    <row r="43" spans="1:53" x14ac:dyDescent="0.2">
      <c r="E43" s="2" t="s">
        <v>844</v>
      </c>
      <c r="F43" s="1" t="s">
        <v>26</v>
      </c>
      <c r="G43" s="1" t="s">
        <v>131</v>
      </c>
      <c r="H43" s="2" t="s">
        <v>136</v>
      </c>
      <c r="I43" s="2">
        <v>17</v>
      </c>
      <c r="J43" s="3">
        <v>27.53</v>
      </c>
      <c r="K43" s="3">
        <v>468.01</v>
      </c>
    </row>
    <row r="44" spans="1:53" s="9" customFormat="1" x14ac:dyDescent="0.2">
      <c r="A44" s="1"/>
      <c r="B44" s="1"/>
      <c r="C44" s="1"/>
      <c r="D44" s="1"/>
      <c r="E44" s="10" t="s">
        <v>845</v>
      </c>
      <c r="F44" s="9" t="s">
        <v>26</v>
      </c>
      <c r="G44" s="9" t="s">
        <v>132</v>
      </c>
      <c r="H44" s="10" t="s">
        <v>136</v>
      </c>
      <c r="I44" s="10">
        <v>1</v>
      </c>
      <c r="J44" s="11">
        <v>34.42</v>
      </c>
      <c r="K44" s="11">
        <v>34.42</v>
      </c>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row>
    <row r="45" spans="1:53" x14ac:dyDescent="0.2">
      <c r="E45" s="2" t="s">
        <v>846</v>
      </c>
      <c r="F45" s="1" t="s">
        <v>27</v>
      </c>
      <c r="G45" s="1" t="s">
        <v>131</v>
      </c>
      <c r="H45" s="2" t="s">
        <v>136</v>
      </c>
      <c r="I45" s="2">
        <v>5</v>
      </c>
      <c r="J45" s="3">
        <v>43.92</v>
      </c>
      <c r="K45" s="3">
        <v>219.6</v>
      </c>
    </row>
    <row r="46" spans="1:53" s="9" customFormat="1" x14ac:dyDescent="0.2">
      <c r="A46" s="1"/>
      <c r="B46" s="1"/>
      <c r="C46" s="1"/>
      <c r="D46" s="1"/>
      <c r="E46" s="10" t="s">
        <v>847</v>
      </c>
      <c r="F46" s="9" t="s">
        <v>28</v>
      </c>
      <c r="G46" s="9" t="s">
        <v>132</v>
      </c>
      <c r="H46" s="10" t="s">
        <v>136</v>
      </c>
      <c r="I46" s="10">
        <v>1</v>
      </c>
      <c r="J46" s="11">
        <v>54.9</v>
      </c>
      <c r="K46" s="11">
        <v>54.9</v>
      </c>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row>
    <row r="47" spans="1:53" x14ac:dyDescent="0.2">
      <c r="E47" s="2" t="s">
        <v>848</v>
      </c>
      <c r="F47" s="1" t="s">
        <v>29</v>
      </c>
      <c r="G47" s="1" t="s">
        <v>131</v>
      </c>
      <c r="H47" s="2" t="s">
        <v>136</v>
      </c>
      <c r="I47" s="2">
        <v>1</v>
      </c>
      <c r="J47" s="3">
        <v>64.83</v>
      </c>
      <c r="K47" s="3">
        <v>64.83</v>
      </c>
    </row>
    <row r="48" spans="1:53" s="9" customFormat="1" x14ac:dyDescent="0.2">
      <c r="A48" s="1"/>
      <c r="B48" s="1"/>
      <c r="C48" s="1"/>
      <c r="D48" s="1"/>
      <c r="E48" s="10" t="s">
        <v>849</v>
      </c>
      <c r="F48" s="9" t="s">
        <v>29</v>
      </c>
      <c r="G48" s="9" t="s">
        <v>132</v>
      </c>
      <c r="H48" s="10" t="s">
        <v>136</v>
      </c>
      <c r="I48" s="10">
        <v>1</v>
      </c>
      <c r="J48" s="11">
        <v>81.040000000000006</v>
      </c>
      <c r="K48" s="11">
        <v>81.040000000000006</v>
      </c>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row>
    <row r="49" spans="1:53" x14ac:dyDescent="0.2">
      <c r="E49" s="2" t="s">
        <v>850</v>
      </c>
      <c r="F49" s="1" t="s">
        <v>30</v>
      </c>
      <c r="G49" s="1" t="s">
        <v>131</v>
      </c>
      <c r="H49" s="2" t="s">
        <v>134</v>
      </c>
      <c r="I49" s="2">
        <v>62</v>
      </c>
      <c r="J49" s="3">
        <v>12.25</v>
      </c>
      <c r="K49" s="3">
        <v>759.5</v>
      </c>
    </row>
    <row r="50" spans="1:53" s="9" customFormat="1" x14ac:dyDescent="0.2">
      <c r="A50" s="1"/>
      <c r="B50" s="1"/>
      <c r="C50" s="1"/>
      <c r="D50" s="1"/>
      <c r="E50" s="10" t="s">
        <v>851</v>
      </c>
      <c r="F50" s="9" t="s">
        <v>30</v>
      </c>
      <c r="G50" s="9" t="s">
        <v>132</v>
      </c>
      <c r="H50" s="10" t="s">
        <v>134</v>
      </c>
      <c r="I50" s="10">
        <v>10</v>
      </c>
      <c r="J50" s="11">
        <v>15.32</v>
      </c>
      <c r="K50" s="11">
        <v>153.19999999999999</v>
      </c>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row>
    <row r="51" spans="1:53" x14ac:dyDescent="0.2">
      <c r="E51" s="2" t="s">
        <v>852</v>
      </c>
      <c r="F51" s="1" t="s">
        <v>31</v>
      </c>
      <c r="G51" s="1" t="s">
        <v>131</v>
      </c>
      <c r="H51" s="2" t="s">
        <v>137</v>
      </c>
      <c r="I51" s="2">
        <v>79</v>
      </c>
      <c r="J51" s="3">
        <v>113.63</v>
      </c>
      <c r="K51" s="3">
        <v>8976.77</v>
      </c>
    </row>
    <row r="52" spans="1:53" s="9" customFormat="1" x14ac:dyDescent="0.2">
      <c r="A52" s="1"/>
      <c r="B52" s="1"/>
      <c r="C52" s="1"/>
      <c r="D52" s="1"/>
      <c r="E52" s="10" t="s">
        <v>853</v>
      </c>
      <c r="F52" s="9" t="s">
        <v>31</v>
      </c>
      <c r="G52" s="9" t="s">
        <v>132</v>
      </c>
      <c r="H52" s="10" t="s">
        <v>137</v>
      </c>
      <c r="I52" s="10">
        <v>27</v>
      </c>
      <c r="J52" s="11">
        <v>142.03</v>
      </c>
      <c r="K52" s="11">
        <v>3834.81</v>
      </c>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row>
    <row r="53" spans="1:53" x14ac:dyDescent="0.2">
      <c r="E53" s="2" t="s">
        <v>854</v>
      </c>
      <c r="F53" s="1" t="s">
        <v>32</v>
      </c>
      <c r="G53" s="1" t="s">
        <v>131</v>
      </c>
      <c r="H53" s="2" t="s">
        <v>138</v>
      </c>
      <c r="I53" s="2">
        <v>10</v>
      </c>
      <c r="J53" s="3">
        <v>549.49</v>
      </c>
      <c r="K53" s="3">
        <v>5494.9</v>
      </c>
    </row>
    <row r="54" spans="1:53" s="9" customFormat="1" x14ac:dyDescent="0.2">
      <c r="A54" s="1"/>
      <c r="B54" s="1"/>
      <c r="C54" s="1"/>
      <c r="D54" s="1"/>
      <c r="E54" s="10" t="s">
        <v>855</v>
      </c>
      <c r="F54" s="9" t="s">
        <v>32</v>
      </c>
      <c r="G54" s="9" t="s">
        <v>132</v>
      </c>
      <c r="H54" s="10" t="s">
        <v>138</v>
      </c>
      <c r="I54" s="10">
        <v>3</v>
      </c>
      <c r="J54" s="11">
        <v>686.86</v>
      </c>
      <c r="K54" s="11">
        <v>2060.58</v>
      </c>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row>
    <row r="55" spans="1:53" x14ac:dyDescent="0.2">
      <c r="E55" s="2" t="s">
        <v>856</v>
      </c>
      <c r="F55" s="1" t="s">
        <v>33</v>
      </c>
      <c r="G55" s="1" t="s">
        <v>131</v>
      </c>
      <c r="H55" s="2" t="s">
        <v>135</v>
      </c>
      <c r="I55" s="2">
        <v>1</v>
      </c>
      <c r="J55" s="3">
        <v>212.58</v>
      </c>
      <c r="K55" s="3">
        <v>212.58</v>
      </c>
    </row>
    <row r="56" spans="1:53" s="9" customFormat="1" x14ac:dyDescent="0.2">
      <c r="A56" s="1"/>
      <c r="B56" s="1"/>
      <c r="C56" s="1"/>
      <c r="D56" s="1"/>
      <c r="E56" s="10" t="s">
        <v>857</v>
      </c>
      <c r="F56" s="9" t="s">
        <v>33</v>
      </c>
      <c r="G56" s="9" t="s">
        <v>132</v>
      </c>
      <c r="H56" s="10" t="s">
        <v>135</v>
      </c>
      <c r="I56" s="10">
        <v>4</v>
      </c>
      <c r="J56" s="11">
        <v>265.73</v>
      </c>
      <c r="K56" s="11">
        <v>1062.92</v>
      </c>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row>
    <row r="57" spans="1:53" x14ac:dyDescent="0.2">
      <c r="E57" s="2" t="s">
        <v>858</v>
      </c>
      <c r="F57" s="1" t="s">
        <v>34</v>
      </c>
      <c r="G57" s="1" t="s">
        <v>131</v>
      </c>
      <c r="H57" s="2" t="s">
        <v>136</v>
      </c>
      <c r="I57" s="2">
        <v>47</v>
      </c>
      <c r="J57" s="3">
        <v>80.08</v>
      </c>
      <c r="K57" s="3">
        <v>3763.76</v>
      </c>
    </row>
    <row r="58" spans="1:53" s="9" customFormat="1" x14ac:dyDescent="0.2">
      <c r="A58" s="1"/>
      <c r="B58" s="1"/>
      <c r="C58" s="1"/>
      <c r="D58" s="1"/>
      <c r="E58" s="10" t="s">
        <v>859</v>
      </c>
      <c r="F58" s="9" t="s">
        <v>35</v>
      </c>
      <c r="G58" s="9" t="s">
        <v>132</v>
      </c>
      <c r="H58" s="10" t="s">
        <v>135</v>
      </c>
      <c r="I58" s="10">
        <v>1</v>
      </c>
      <c r="J58" s="11">
        <v>47.21</v>
      </c>
      <c r="K58" s="11">
        <v>47.21</v>
      </c>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row>
    <row r="59" spans="1:53" x14ac:dyDescent="0.2">
      <c r="E59" s="2" t="s">
        <v>860</v>
      </c>
      <c r="F59" s="1" t="s">
        <v>36</v>
      </c>
      <c r="G59" s="1" t="s">
        <v>131</v>
      </c>
      <c r="H59" s="2" t="s">
        <v>139</v>
      </c>
      <c r="I59" s="2">
        <v>496</v>
      </c>
      <c r="J59" s="3">
        <v>18.8</v>
      </c>
      <c r="K59" s="3">
        <v>9324.7999999999993</v>
      </c>
    </row>
    <row r="60" spans="1:53" s="9" customFormat="1" x14ac:dyDescent="0.2">
      <c r="A60" s="1"/>
      <c r="B60" s="1"/>
      <c r="C60" s="1"/>
      <c r="D60" s="1"/>
      <c r="E60" s="10" t="s">
        <v>861</v>
      </c>
      <c r="F60" s="9" t="s">
        <v>37</v>
      </c>
      <c r="G60" s="9" t="s">
        <v>131</v>
      </c>
      <c r="H60" s="10" t="s">
        <v>135</v>
      </c>
      <c r="I60" s="10">
        <v>18</v>
      </c>
      <c r="J60" s="11">
        <v>728.26</v>
      </c>
      <c r="K60" s="11">
        <v>13108.68</v>
      </c>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row>
    <row r="61" spans="1:53" x14ac:dyDescent="0.2">
      <c r="E61" s="2" t="s">
        <v>862</v>
      </c>
      <c r="F61" s="1" t="s">
        <v>38</v>
      </c>
      <c r="G61" s="1" t="s">
        <v>131</v>
      </c>
      <c r="H61" s="2" t="s">
        <v>136</v>
      </c>
      <c r="I61" s="2">
        <v>7</v>
      </c>
      <c r="J61" s="3">
        <v>77.98</v>
      </c>
      <c r="K61" s="3">
        <v>545.86</v>
      </c>
    </row>
    <row r="62" spans="1:53" s="9" customFormat="1" x14ac:dyDescent="0.2">
      <c r="A62" s="1"/>
      <c r="B62" s="1"/>
      <c r="C62" s="1"/>
      <c r="D62" s="1"/>
      <c r="E62" s="10" t="s">
        <v>863</v>
      </c>
      <c r="F62" s="9" t="s">
        <v>39</v>
      </c>
      <c r="G62" s="9" t="s">
        <v>131</v>
      </c>
      <c r="H62" s="10" t="s">
        <v>136</v>
      </c>
      <c r="I62" s="10">
        <v>6</v>
      </c>
      <c r="J62" s="11">
        <v>153.22</v>
      </c>
      <c r="K62" s="11">
        <v>919.32</v>
      </c>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row>
    <row r="63" spans="1:53" x14ac:dyDescent="0.2">
      <c r="E63" s="2" t="s">
        <v>864</v>
      </c>
      <c r="F63" s="1" t="s">
        <v>40</v>
      </c>
      <c r="G63" s="1" t="s">
        <v>131</v>
      </c>
      <c r="H63" s="2" t="s">
        <v>136</v>
      </c>
      <c r="I63" s="2">
        <v>92</v>
      </c>
      <c r="J63" s="3">
        <v>46.2</v>
      </c>
      <c r="K63" s="3">
        <v>4250.3999999999996</v>
      </c>
    </row>
    <row r="64" spans="1:53" s="9" customFormat="1" x14ac:dyDescent="0.2">
      <c r="A64" s="1"/>
      <c r="B64" s="1"/>
      <c r="C64" s="1"/>
      <c r="D64" s="1"/>
      <c r="E64" s="10" t="s">
        <v>865</v>
      </c>
      <c r="F64" s="9" t="s">
        <v>41</v>
      </c>
      <c r="G64" s="9" t="s">
        <v>131</v>
      </c>
      <c r="H64" s="10" t="s">
        <v>136</v>
      </c>
      <c r="I64" s="10">
        <v>6</v>
      </c>
      <c r="J64" s="11">
        <v>72.180000000000007</v>
      </c>
      <c r="K64" s="11">
        <v>433.08</v>
      </c>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row>
    <row r="65" spans="1:53" x14ac:dyDescent="0.2">
      <c r="E65" s="2" t="s">
        <v>866</v>
      </c>
      <c r="F65" s="1" t="s">
        <v>42</v>
      </c>
      <c r="G65" s="1" t="s">
        <v>131</v>
      </c>
      <c r="H65" s="2" t="s">
        <v>136</v>
      </c>
      <c r="I65" s="2">
        <v>12</v>
      </c>
      <c r="J65" s="3">
        <v>845.24</v>
      </c>
      <c r="K65" s="3">
        <v>10142.879999999999</v>
      </c>
    </row>
    <row r="66" spans="1:53" s="9" customFormat="1" x14ac:dyDescent="0.2">
      <c r="A66" s="1"/>
      <c r="B66" s="1"/>
      <c r="C66" s="1"/>
      <c r="D66" s="1"/>
      <c r="E66" s="10" t="s">
        <v>867</v>
      </c>
      <c r="F66" s="9" t="s">
        <v>43</v>
      </c>
      <c r="G66" s="9" t="s">
        <v>131</v>
      </c>
      <c r="H66" s="10" t="s">
        <v>136</v>
      </c>
      <c r="I66" s="10">
        <v>90</v>
      </c>
      <c r="J66" s="11">
        <v>8</v>
      </c>
      <c r="K66" s="11">
        <v>720</v>
      </c>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row>
    <row r="67" spans="1:53" x14ac:dyDescent="0.2">
      <c r="E67" s="2" t="s">
        <v>868</v>
      </c>
      <c r="F67" s="1" t="s">
        <v>44</v>
      </c>
      <c r="G67" s="1" t="s">
        <v>131</v>
      </c>
      <c r="H67" s="2" t="s">
        <v>136</v>
      </c>
      <c r="I67" s="2">
        <v>6</v>
      </c>
      <c r="J67" s="3">
        <v>76.3</v>
      </c>
      <c r="K67" s="3">
        <v>457.8</v>
      </c>
    </row>
    <row r="68" spans="1:53" s="9" customFormat="1" x14ac:dyDescent="0.2">
      <c r="A68" s="1"/>
      <c r="B68" s="1"/>
      <c r="C68" s="1"/>
      <c r="D68" s="1"/>
      <c r="E68" s="10" t="s">
        <v>869</v>
      </c>
      <c r="F68" s="9" t="s">
        <v>45</v>
      </c>
      <c r="G68" s="9" t="s">
        <v>131</v>
      </c>
      <c r="H68" s="10" t="s">
        <v>136</v>
      </c>
      <c r="I68" s="10">
        <v>1</v>
      </c>
      <c r="J68" s="11">
        <v>590.44000000000005</v>
      </c>
      <c r="K68" s="11">
        <v>590.44000000000005</v>
      </c>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row>
    <row r="69" spans="1:53" x14ac:dyDescent="0.2">
      <c r="E69" s="2" t="s">
        <v>870</v>
      </c>
      <c r="F69" s="1" t="s">
        <v>46</v>
      </c>
      <c r="G69" s="1" t="s">
        <v>131</v>
      </c>
      <c r="H69" s="2" t="s">
        <v>140</v>
      </c>
      <c r="I69" s="2">
        <v>30</v>
      </c>
      <c r="J69" s="3">
        <v>315.02999999999997</v>
      </c>
      <c r="K69" s="3">
        <v>9450.9</v>
      </c>
    </row>
    <row r="70" spans="1:53" s="9" customFormat="1" x14ac:dyDescent="0.2">
      <c r="A70" s="1"/>
      <c r="B70" s="1"/>
      <c r="C70" s="1"/>
      <c r="D70" s="1"/>
      <c r="E70" s="10" t="s">
        <v>871</v>
      </c>
      <c r="F70" s="9" t="s">
        <v>47</v>
      </c>
      <c r="G70" s="9" t="s">
        <v>131</v>
      </c>
      <c r="H70" s="10" t="s">
        <v>136</v>
      </c>
      <c r="I70" s="10">
        <v>1</v>
      </c>
      <c r="J70" s="11">
        <v>24.17</v>
      </c>
      <c r="K70" s="11">
        <v>24.17</v>
      </c>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row>
    <row r="71" spans="1:53" x14ac:dyDescent="0.2">
      <c r="E71" s="2" t="s">
        <v>872</v>
      </c>
      <c r="F71" s="1" t="s">
        <v>48</v>
      </c>
      <c r="G71" s="1" t="s">
        <v>131</v>
      </c>
      <c r="H71" s="2" t="s">
        <v>136</v>
      </c>
      <c r="I71" s="2">
        <v>100</v>
      </c>
      <c r="J71" s="3">
        <v>39.659999999999997</v>
      </c>
      <c r="K71" s="3">
        <v>3966</v>
      </c>
    </row>
    <row r="72" spans="1:53" s="9" customFormat="1" x14ac:dyDescent="0.2">
      <c r="A72" s="1"/>
      <c r="B72" s="1"/>
      <c r="C72" s="1"/>
      <c r="D72" s="1"/>
      <c r="E72" s="10" t="s">
        <v>873</v>
      </c>
      <c r="F72" s="9" t="s">
        <v>49</v>
      </c>
      <c r="G72" s="9" t="s">
        <v>131</v>
      </c>
      <c r="H72" s="10" t="s">
        <v>136</v>
      </c>
      <c r="I72" s="10">
        <v>4</v>
      </c>
      <c r="J72" s="11">
        <v>17.41</v>
      </c>
      <c r="K72" s="11">
        <v>69.64</v>
      </c>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row>
    <row r="73" spans="1:53" x14ac:dyDescent="0.2">
      <c r="E73" s="2" t="s">
        <v>874</v>
      </c>
      <c r="F73" s="1" t="s">
        <v>50</v>
      </c>
      <c r="G73" s="1" t="s">
        <v>131</v>
      </c>
      <c r="H73" s="2" t="s">
        <v>136</v>
      </c>
      <c r="I73" s="2">
        <v>4</v>
      </c>
      <c r="J73" s="3">
        <v>78.91</v>
      </c>
      <c r="K73" s="3">
        <v>315.64</v>
      </c>
    </row>
    <row r="74" spans="1:53" s="9" customFormat="1" x14ac:dyDescent="0.2">
      <c r="A74" s="1"/>
      <c r="B74" s="1"/>
      <c r="C74" s="1"/>
      <c r="D74" s="1"/>
      <c r="E74" s="10" t="s">
        <v>875</v>
      </c>
      <c r="F74" s="9" t="s">
        <v>51</v>
      </c>
      <c r="G74" s="9" t="s">
        <v>131</v>
      </c>
      <c r="H74" s="10" t="s">
        <v>140</v>
      </c>
      <c r="I74" s="10">
        <v>12</v>
      </c>
      <c r="J74" s="11">
        <v>99.38</v>
      </c>
      <c r="K74" s="11">
        <v>1192.56</v>
      </c>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row>
    <row r="75" spans="1:53" x14ac:dyDescent="0.2">
      <c r="E75" s="2" t="s">
        <v>876</v>
      </c>
      <c r="F75" s="1" t="s">
        <v>52</v>
      </c>
      <c r="G75" s="1" t="s">
        <v>131</v>
      </c>
      <c r="H75" s="2" t="s">
        <v>137</v>
      </c>
      <c r="I75" s="2">
        <v>1</v>
      </c>
      <c r="J75" s="3">
        <v>800.15</v>
      </c>
      <c r="K75" s="3">
        <v>800.15</v>
      </c>
    </row>
    <row r="76" spans="1:53" s="9" customFormat="1" x14ac:dyDescent="0.2">
      <c r="A76" s="1"/>
      <c r="B76" s="1"/>
      <c r="C76" s="1"/>
      <c r="D76" s="1"/>
      <c r="E76" s="10" t="s">
        <v>877</v>
      </c>
      <c r="F76" s="9" t="s">
        <v>53</v>
      </c>
      <c r="G76" s="9" t="s">
        <v>131</v>
      </c>
      <c r="H76" s="10" t="s">
        <v>137</v>
      </c>
      <c r="I76" s="10">
        <v>4</v>
      </c>
      <c r="J76" s="11">
        <v>838.77</v>
      </c>
      <c r="K76" s="11">
        <v>3355.08</v>
      </c>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row>
    <row r="77" spans="1:53" x14ac:dyDescent="0.2">
      <c r="E77" s="2" t="s">
        <v>878</v>
      </c>
      <c r="F77" s="1" t="s">
        <v>54</v>
      </c>
      <c r="G77" s="1" t="s">
        <v>131</v>
      </c>
      <c r="H77" s="2" t="s">
        <v>137</v>
      </c>
      <c r="I77" s="2">
        <v>1</v>
      </c>
      <c r="J77" s="3">
        <v>3282.23</v>
      </c>
      <c r="K77" s="3">
        <v>3282.23</v>
      </c>
    </row>
    <row r="78" spans="1:53" s="9" customFormat="1" x14ac:dyDescent="0.2">
      <c r="A78" s="1"/>
      <c r="B78" s="1"/>
      <c r="C78" s="1"/>
      <c r="D78" s="1"/>
      <c r="E78" s="10" t="s">
        <v>879</v>
      </c>
      <c r="F78" s="9" t="s">
        <v>55</v>
      </c>
      <c r="G78" s="9" t="s">
        <v>131</v>
      </c>
      <c r="H78" s="10" t="s">
        <v>137</v>
      </c>
      <c r="I78" s="10">
        <v>1</v>
      </c>
      <c r="J78" s="11">
        <v>4088.62</v>
      </c>
      <c r="K78" s="11">
        <v>4088.62</v>
      </c>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row>
    <row r="79" spans="1:53" x14ac:dyDescent="0.2">
      <c r="E79" s="2" t="s">
        <v>880</v>
      </c>
      <c r="F79" s="1" t="s">
        <v>56</v>
      </c>
      <c r="G79" s="1" t="s">
        <v>131</v>
      </c>
      <c r="H79" s="2" t="s">
        <v>137</v>
      </c>
      <c r="I79" s="2">
        <v>1</v>
      </c>
      <c r="J79" s="3">
        <v>7379.57</v>
      </c>
      <c r="K79" s="3">
        <v>7379.57</v>
      </c>
    </row>
    <row r="80" spans="1:53" s="9" customFormat="1" x14ac:dyDescent="0.2">
      <c r="A80" s="1"/>
      <c r="B80" s="1"/>
      <c r="C80" s="1"/>
      <c r="D80" s="1"/>
      <c r="E80" s="10" t="s">
        <v>881</v>
      </c>
      <c r="F80" s="9" t="s">
        <v>57</v>
      </c>
      <c r="G80" s="9" t="s">
        <v>131</v>
      </c>
      <c r="H80" s="10" t="s">
        <v>137</v>
      </c>
      <c r="I80" s="10">
        <v>6</v>
      </c>
      <c r="J80" s="11">
        <v>2013.77</v>
      </c>
      <c r="K80" s="11">
        <v>12082.62</v>
      </c>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row>
    <row r="81" spans="1:53" x14ac:dyDescent="0.2">
      <c r="E81" s="2" t="s">
        <v>882</v>
      </c>
      <c r="F81" s="1" t="s">
        <v>58</v>
      </c>
      <c r="G81" s="1" t="s">
        <v>131</v>
      </c>
      <c r="H81" s="2" t="s">
        <v>137</v>
      </c>
      <c r="I81" s="2">
        <v>7</v>
      </c>
      <c r="J81" s="3">
        <v>3375.39</v>
      </c>
      <c r="K81" s="3">
        <v>23627.73</v>
      </c>
    </row>
    <row r="82" spans="1:53" s="9" customFormat="1" x14ac:dyDescent="0.2">
      <c r="A82" s="1"/>
      <c r="B82" s="1"/>
      <c r="C82" s="1"/>
      <c r="D82" s="1"/>
      <c r="E82" s="10" t="s">
        <v>883</v>
      </c>
      <c r="F82" s="9" t="s">
        <v>59</v>
      </c>
      <c r="G82" s="9" t="s">
        <v>131</v>
      </c>
      <c r="H82" s="10" t="s">
        <v>136</v>
      </c>
      <c r="I82" s="10">
        <v>25</v>
      </c>
      <c r="J82" s="11">
        <v>524.72</v>
      </c>
      <c r="K82" s="11">
        <v>13118</v>
      </c>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row>
    <row r="83" spans="1:53" x14ac:dyDescent="0.2">
      <c r="E83" s="2" t="s">
        <v>884</v>
      </c>
      <c r="F83" s="1" t="s">
        <v>60</v>
      </c>
      <c r="G83" s="1" t="s">
        <v>131</v>
      </c>
      <c r="H83" s="2" t="s">
        <v>135</v>
      </c>
      <c r="I83" s="2">
        <v>11</v>
      </c>
      <c r="J83" s="3">
        <v>2423.91</v>
      </c>
      <c r="K83" s="3">
        <v>26663.01</v>
      </c>
    </row>
    <row r="84" spans="1:53" s="9" customFormat="1" x14ac:dyDescent="0.2">
      <c r="A84" s="1"/>
      <c r="B84" s="1"/>
      <c r="C84" s="1"/>
      <c r="D84" s="1"/>
      <c r="E84" s="10" t="s">
        <v>885</v>
      </c>
      <c r="F84" s="9" t="s">
        <v>61</v>
      </c>
      <c r="G84" s="9" t="s">
        <v>131</v>
      </c>
      <c r="H84" s="10" t="s">
        <v>140</v>
      </c>
      <c r="I84" s="10">
        <v>7</v>
      </c>
      <c r="J84" s="11">
        <v>195.95</v>
      </c>
      <c r="K84" s="11">
        <v>1371.65</v>
      </c>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row>
    <row r="85" spans="1:53" x14ac:dyDescent="0.2">
      <c r="E85" s="2" t="s">
        <v>886</v>
      </c>
      <c r="F85" s="1" t="s">
        <v>62</v>
      </c>
      <c r="G85" s="1" t="s">
        <v>131</v>
      </c>
      <c r="H85" s="2" t="s">
        <v>140</v>
      </c>
      <c r="I85" s="2">
        <v>4</v>
      </c>
      <c r="J85" s="3">
        <v>357.08</v>
      </c>
      <c r="K85" s="3">
        <v>1428.32</v>
      </c>
    </row>
    <row r="86" spans="1:53" s="9" customFormat="1" x14ac:dyDescent="0.2">
      <c r="A86" s="1"/>
      <c r="B86" s="1"/>
      <c r="C86" s="1"/>
      <c r="D86" s="1"/>
      <c r="E86" s="10" t="s">
        <v>887</v>
      </c>
      <c r="F86" s="9" t="s">
        <v>63</v>
      </c>
      <c r="G86" s="9" t="s">
        <v>131</v>
      </c>
      <c r="H86" s="10" t="s">
        <v>140</v>
      </c>
      <c r="I86" s="10">
        <v>4</v>
      </c>
      <c r="J86" s="11">
        <v>567.13</v>
      </c>
      <c r="K86" s="11">
        <v>2268.52</v>
      </c>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row>
    <row r="87" spans="1:53" x14ac:dyDescent="0.2">
      <c r="E87" s="2" t="s">
        <v>888</v>
      </c>
      <c r="F87" s="1" t="s">
        <v>64</v>
      </c>
      <c r="G87" s="1" t="s">
        <v>131</v>
      </c>
      <c r="H87" s="2" t="s">
        <v>140</v>
      </c>
      <c r="I87" s="2">
        <v>4</v>
      </c>
      <c r="J87" s="3">
        <v>732.99</v>
      </c>
      <c r="K87" s="3">
        <v>2931.96</v>
      </c>
    </row>
    <row r="88" spans="1:53" s="9" customFormat="1" x14ac:dyDescent="0.2">
      <c r="A88" s="1"/>
      <c r="B88" s="1"/>
      <c r="C88" s="1"/>
      <c r="D88" s="1"/>
      <c r="E88" s="10" t="s">
        <v>889</v>
      </c>
      <c r="F88" s="9" t="s">
        <v>65</v>
      </c>
      <c r="G88" s="9" t="s">
        <v>131</v>
      </c>
      <c r="H88" s="10" t="s">
        <v>140</v>
      </c>
      <c r="I88" s="10">
        <v>6</v>
      </c>
      <c r="J88" s="11">
        <v>135.06</v>
      </c>
      <c r="K88" s="11">
        <v>810.36</v>
      </c>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row>
    <row r="89" spans="1:53" x14ac:dyDescent="0.2">
      <c r="E89" s="2" t="s">
        <v>890</v>
      </c>
      <c r="F89" s="1" t="s">
        <v>66</v>
      </c>
      <c r="G89" s="1" t="s">
        <v>131</v>
      </c>
      <c r="H89" s="2" t="s">
        <v>140</v>
      </c>
      <c r="I89" s="2">
        <v>2</v>
      </c>
      <c r="J89" s="3">
        <v>261.33999999999997</v>
      </c>
      <c r="K89" s="3">
        <v>522.67999999999995</v>
      </c>
    </row>
    <row r="90" spans="1:53" s="9" customFormat="1" x14ac:dyDescent="0.2">
      <c r="A90" s="1"/>
      <c r="B90" s="1"/>
      <c r="C90" s="1"/>
      <c r="D90" s="1"/>
      <c r="E90" s="10" t="s">
        <v>891</v>
      </c>
      <c r="F90" s="9" t="s">
        <v>67</v>
      </c>
      <c r="G90" s="9" t="s">
        <v>131</v>
      </c>
      <c r="H90" s="10" t="s">
        <v>140</v>
      </c>
      <c r="I90" s="10">
        <v>4</v>
      </c>
      <c r="J90" s="11">
        <v>434.82</v>
      </c>
      <c r="K90" s="11">
        <v>1739.28</v>
      </c>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row>
    <row r="91" spans="1:53" x14ac:dyDescent="0.2">
      <c r="E91" s="2" t="s">
        <v>892</v>
      </c>
      <c r="F91" s="1" t="s">
        <v>68</v>
      </c>
      <c r="G91" s="1" t="s">
        <v>131</v>
      </c>
      <c r="H91" s="2" t="s">
        <v>140</v>
      </c>
      <c r="I91" s="2">
        <v>3</v>
      </c>
      <c r="J91" s="3">
        <v>560.01</v>
      </c>
      <c r="K91" s="3">
        <v>1680.03</v>
      </c>
    </row>
    <row r="92" spans="1:53" s="9" customFormat="1" x14ac:dyDescent="0.2">
      <c r="A92" s="1"/>
      <c r="B92" s="1"/>
      <c r="C92" s="1"/>
      <c r="D92" s="1"/>
      <c r="E92" s="10" t="s">
        <v>893</v>
      </c>
      <c r="F92" s="9" t="s">
        <v>69</v>
      </c>
      <c r="G92" s="9" t="s">
        <v>131</v>
      </c>
      <c r="H92" s="10" t="s">
        <v>140</v>
      </c>
      <c r="I92" s="10">
        <v>1735</v>
      </c>
      <c r="J92" s="11">
        <v>3.13</v>
      </c>
      <c r="K92" s="11">
        <v>5430.55</v>
      </c>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row>
    <row r="93" spans="1:53" x14ac:dyDescent="0.2">
      <c r="E93" s="2" t="s">
        <v>894</v>
      </c>
      <c r="F93" s="1" t="s">
        <v>70</v>
      </c>
      <c r="G93" s="1" t="s">
        <v>131</v>
      </c>
      <c r="H93" s="2" t="s">
        <v>136</v>
      </c>
      <c r="I93" s="2">
        <v>666</v>
      </c>
      <c r="J93" s="3">
        <v>187.71</v>
      </c>
      <c r="K93" s="3">
        <v>125014.86</v>
      </c>
    </row>
    <row r="94" spans="1:53" s="9" customFormat="1" x14ac:dyDescent="0.2">
      <c r="A94" s="1"/>
      <c r="B94" s="1"/>
      <c r="C94" s="1"/>
      <c r="D94" s="1"/>
      <c r="E94" s="10" t="s">
        <v>895</v>
      </c>
      <c r="F94" s="9" t="s">
        <v>71</v>
      </c>
      <c r="G94" s="9" t="s">
        <v>131</v>
      </c>
      <c r="H94" s="10" t="s">
        <v>136</v>
      </c>
      <c r="I94" s="10">
        <v>20</v>
      </c>
      <c r="J94" s="11">
        <v>66.400000000000006</v>
      </c>
      <c r="K94" s="11">
        <v>1328</v>
      </c>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row>
    <row r="95" spans="1:53" x14ac:dyDescent="0.2">
      <c r="E95" s="2" t="s">
        <v>896</v>
      </c>
      <c r="F95" s="1" t="s">
        <v>72</v>
      </c>
      <c r="G95" s="1" t="s">
        <v>131</v>
      </c>
      <c r="H95" s="2" t="s">
        <v>136</v>
      </c>
      <c r="I95" s="2">
        <v>5</v>
      </c>
      <c r="J95" s="3">
        <v>72.040000000000006</v>
      </c>
      <c r="K95" s="3">
        <v>360.2</v>
      </c>
    </row>
    <row r="96" spans="1:53" s="9" customFormat="1" x14ac:dyDescent="0.2">
      <c r="A96" s="1"/>
      <c r="B96" s="1"/>
      <c r="C96" s="1"/>
      <c r="D96" s="1"/>
      <c r="E96" s="10" t="s">
        <v>897</v>
      </c>
      <c r="F96" s="9" t="s">
        <v>73</v>
      </c>
      <c r="G96" s="9" t="s">
        <v>131</v>
      </c>
      <c r="H96" s="10" t="s">
        <v>136</v>
      </c>
      <c r="I96" s="10">
        <v>669</v>
      </c>
      <c r="J96" s="11">
        <v>26.59</v>
      </c>
      <c r="K96" s="11">
        <v>17788.71</v>
      </c>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row>
    <row r="97" spans="1:53" x14ac:dyDescent="0.2">
      <c r="E97" s="2" t="s">
        <v>898</v>
      </c>
      <c r="F97" s="1" t="s">
        <v>74</v>
      </c>
      <c r="G97" s="1" t="s">
        <v>131</v>
      </c>
      <c r="H97" s="2" t="s">
        <v>136</v>
      </c>
      <c r="I97" s="2">
        <v>60</v>
      </c>
      <c r="J97" s="3">
        <v>66.17</v>
      </c>
      <c r="K97" s="3">
        <v>3970.2</v>
      </c>
    </row>
    <row r="98" spans="1:53" s="9" customFormat="1" x14ac:dyDescent="0.2">
      <c r="A98" s="1"/>
      <c r="B98" s="1"/>
      <c r="C98" s="1"/>
      <c r="D98" s="1"/>
      <c r="E98" s="10" t="s">
        <v>899</v>
      </c>
      <c r="F98" s="9" t="s">
        <v>75</v>
      </c>
      <c r="G98" s="9" t="s">
        <v>131</v>
      </c>
      <c r="H98" s="10" t="s">
        <v>136</v>
      </c>
      <c r="I98" s="10">
        <v>9</v>
      </c>
      <c r="J98" s="11">
        <v>60.75</v>
      </c>
      <c r="K98" s="11">
        <v>546.75</v>
      </c>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row>
    <row r="99" spans="1:53" x14ac:dyDescent="0.2">
      <c r="E99" s="2" t="s">
        <v>900</v>
      </c>
      <c r="F99" s="1" t="s">
        <v>76</v>
      </c>
      <c r="G99" s="1" t="s">
        <v>131</v>
      </c>
      <c r="H99" s="2" t="s">
        <v>136</v>
      </c>
      <c r="I99" s="2">
        <v>1</v>
      </c>
      <c r="J99" s="3">
        <v>119.21</v>
      </c>
      <c r="K99" s="3">
        <v>119.21</v>
      </c>
    </row>
    <row r="100" spans="1:53" s="9" customFormat="1" x14ac:dyDescent="0.2">
      <c r="A100" s="1"/>
      <c r="B100" s="1"/>
      <c r="C100" s="1"/>
      <c r="D100" s="1"/>
      <c r="E100" s="10" t="s">
        <v>901</v>
      </c>
      <c r="F100" s="9" t="s">
        <v>77</v>
      </c>
      <c r="G100" s="9" t="s">
        <v>131</v>
      </c>
      <c r="H100" s="10" t="s">
        <v>136</v>
      </c>
      <c r="I100" s="10">
        <v>11</v>
      </c>
      <c r="J100" s="11">
        <v>66.400000000000006</v>
      </c>
      <c r="K100" s="11">
        <v>730.4</v>
      </c>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row>
    <row r="101" spans="1:53" x14ac:dyDescent="0.2">
      <c r="E101" s="2" t="s">
        <v>902</v>
      </c>
      <c r="F101" s="1" t="s">
        <v>78</v>
      </c>
      <c r="G101" s="1" t="s">
        <v>131</v>
      </c>
      <c r="H101" s="2" t="s">
        <v>136</v>
      </c>
      <c r="I101" s="2">
        <v>1</v>
      </c>
      <c r="J101" s="3">
        <v>68.13</v>
      </c>
      <c r="K101" s="3">
        <v>68.13</v>
      </c>
    </row>
    <row r="102" spans="1:53" s="9" customFormat="1" x14ac:dyDescent="0.2">
      <c r="A102" s="1"/>
      <c r="B102" s="1"/>
      <c r="C102" s="1"/>
      <c r="D102" s="1"/>
      <c r="E102" s="10" t="s">
        <v>903</v>
      </c>
      <c r="F102" s="9" t="s">
        <v>79</v>
      </c>
      <c r="G102" s="9" t="s">
        <v>131</v>
      </c>
      <c r="H102" s="10" t="s">
        <v>136</v>
      </c>
      <c r="I102" s="10">
        <v>72</v>
      </c>
      <c r="J102" s="11">
        <v>65.36</v>
      </c>
      <c r="K102" s="11">
        <v>4705.92</v>
      </c>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row>
    <row r="103" spans="1:53" x14ac:dyDescent="0.2">
      <c r="E103" s="2" t="s">
        <v>904</v>
      </c>
      <c r="F103" s="1" t="s">
        <v>80</v>
      </c>
      <c r="G103" s="1" t="s">
        <v>131</v>
      </c>
      <c r="H103" s="2" t="s">
        <v>136</v>
      </c>
      <c r="I103" s="2">
        <v>1</v>
      </c>
      <c r="J103" s="3">
        <v>74.349999999999994</v>
      </c>
      <c r="K103" s="3">
        <v>74.349999999999994</v>
      </c>
    </row>
    <row r="104" spans="1:53" s="9" customFormat="1" x14ac:dyDescent="0.2">
      <c r="A104" s="1"/>
      <c r="B104" s="1"/>
      <c r="C104" s="1"/>
      <c r="D104" s="1"/>
      <c r="E104" s="10" t="s">
        <v>905</v>
      </c>
      <c r="F104" s="9" t="s">
        <v>81</v>
      </c>
      <c r="G104" s="9" t="s">
        <v>131</v>
      </c>
      <c r="H104" s="10" t="s">
        <v>136</v>
      </c>
      <c r="I104" s="10">
        <v>1</v>
      </c>
      <c r="J104" s="11">
        <v>57</v>
      </c>
      <c r="K104" s="11">
        <v>57</v>
      </c>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row>
    <row r="105" spans="1:53" x14ac:dyDescent="0.2">
      <c r="E105" s="2" t="s">
        <v>906</v>
      </c>
      <c r="F105" s="1" t="s">
        <v>82</v>
      </c>
      <c r="G105" s="1" t="s">
        <v>131</v>
      </c>
      <c r="H105" s="2" t="s">
        <v>140</v>
      </c>
      <c r="I105" s="2">
        <v>30</v>
      </c>
      <c r="J105" s="3">
        <v>22.89</v>
      </c>
      <c r="K105" s="3">
        <v>686.7</v>
      </c>
    </row>
    <row r="106" spans="1:53" s="9" customFormat="1" x14ac:dyDescent="0.2">
      <c r="A106" s="1"/>
      <c r="B106" s="1"/>
      <c r="C106" s="1"/>
      <c r="D106" s="1"/>
      <c r="E106" s="10" t="s">
        <v>907</v>
      </c>
      <c r="F106" s="9" t="s">
        <v>83</v>
      </c>
      <c r="G106" s="9" t="s">
        <v>131</v>
      </c>
      <c r="H106" s="10" t="s">
        <v>140</v>
      </c>
      <c r="I106" s="10">
        <v>32</v>
      </c>
      <c r="J106" s="11">
        <v>32.82</v>
      </c>
      <c r="K106" s="11">
        <v>1050.24</v>
      </c>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row>
    <row r="107" spans="1:53" x14ac:dyDescent="0.2">
      <c r="E107" s="2" t="s">
        <v>908</v>
      </c>
      <c r="F107" s="1" t="s">
        <v>84</v>
      </c>
      <c r="G107" s="1" t="s">
        <v>131</v>
      </c>
      <c r="H107" s="2" t="s">
        <v>136</v>
      </c>
      <c r="I107" s="2">
        <v>1648</v>
      </c>
      <c r="J107" s="3">
        <v>23.09</v>
      </c>
      <c r="K107" s="3">
        <v>38052.32</v>
      </c>
    </row>
    <row r="108" spans="1:53" s="9" customFormat="1" x14ac:dyDescent="0.2">
      <c r="A108" s="1"/>
      <c r="B108" s="1"/>
      <c r="C108" s="1"/>
      <c r="D108" s="1"/>
      <c r="E108" s="10" t="s">
        <v>909</v>
      </c>
      <c r="F108" s="9" t="s">
        <v>85</v>
      </c>
      <c r="G108" s="9" t="s">
        <v>131</v>
      </c>
      <c r="H108" s="10" t="s">
        <v>136</v>
      </c>
      <c r="I108" s="10">
        <v>1</v>
      </c>
      <c r="J108" s="11">
        <v>125.26</v>
      </c>
      <c r="K108" s="11">
        <v>125.26</v>
      </c>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row>
    <row r="109" spans="1:53" x14ac:dyDescent="0.2">
      <c r="E109" s="2" t="s">
        <v>910</v>
      </c>
      <c r="F109" s="1" t="s">
        <v>86</v>
      </c>
      <c r="G109" s="1" t="s">
        <v>131</v>
      </c>
      <c r="H109" s="2" t="s">
        <v>136</v>
      </c>
      <c r="I109" s="2">
        <v>14</v>
      </c>
      <c r="J109" s="3">
        <v>19.43</v>
      </c>
      <c r="K109" s="3">
        <v>272.02</v>
      </c>
    </row>
    <row r="110" spans="1:53" s="9" customFormat="1" x14ac:dyDescent="0.2">
      <c r="A110" s="1"/>
      <c r="B110" s="1"/>
      <c r="C110" s="1"/>
      <c r="D110" s="1"/>
      <c r="E110" s="10" t="s">
        <v>911</v>
      </c>
      <c r="F110" s="9" t="s">
        <v>87</v>
      </c>
      <c r="G110" s="9" t="s">
        <v>131</v>
      </c>
      <c r="H110" s="10" t="s">
        <v>140</v>
      </c>
      <c r="I110" s="10">
        <v>326</v>
      </c>
      <c r="J110" s="11">
        <v>111.38</v>
      </c>
      <c r="K110" s="11">
        <v>36309.879999999997</v>
      </c>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row>
    <row r="111" spans="1:53" x14ac:dyDescent="0.2">
      <c r="E111" s="2" t="s">
        <v>912</v>
      </c>
      <c r="F111" s="1" t="s">
        <v>88</v>
      </c>
      <c r="G111" s="1" t="s">
        <v>131</v>
      </c>
      <c r="H111" s="2" t="s">
        <v>137</v>
      </c>
      <c r="I111" s="2">
        <v>10</v>
      </c>
      <c r="J111" s="3">
        <v>1519.51</v>
      </c>
      <c r="K111" s="3">
        <v>15195.1</v>
      </c>
    </row>
    <row r="112" spans="1:53" s="9" customFormat="1" x14ac:dyDescent="0.2">
      <c r="A112" s="1"/>
      <c r="B112" s="1"/>
      <c r="C112" s="1"/>
      <c r="D112" s="1"/>
      <c r="E112" s="10" t="s">
        <v>913</v>
      </c>
      <c r="F112" s="9" t="s">
        <v>89</v>
      </c>
      <c r="G112" s="9" t="s">
        <v>132</v>
      </c>
      <c r="H112" s="10" t="s">
        <v>141</v>
      </c>
      <c r="I112" s="10">
        <v>295</v>
      </c>
      <c r="J112" s="11">
        <v>181.56</v>
      </c>
      <c r="K112" s="11">
        <v>53560.2</v>
      </c>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row>
    <row r="113" spans="1:53" x14ac:dyDescent="0.2">
      <c r="E113" s="2" t="s">
        <v>914</v>
      </c>
      <c r="F113" s="1" t="s">
        <v>90</v>
      </c>
      <c r="G113" s="1" t="s">
        <v>131</v>
      </c>
      <c r="H113" s="2" t="s">
        <v>137</v>
      </c>
      <c r="I113" s="2">
        <v>7</v>
      </c>
      <c r="J113" s="3">
        <v>1056.81</v>
      </c>
      <c r="K113" s="3">
        <v>7397.67</v>
      </c>
    </row>
    <row r="114" spans="1:53" s="9" customFormat="1" x14ac:dyDescent="0.2">
      <c r="A114" s="1"/>
      <c r="B114" s="1"/>
      <c r="C114" s="1"/>
      <c r="D114" s="1"/>
      <c r="E114" s="10" t="s">
        <v>915</v>
      </c>
      <c r="F114" s="9" t="s">
        <v>90</v>
      </c>
      <c r="G114" s="9" t="s">
        <v>132</v>
      </c>
      <c r="H114" s="10" t="s">
        <v>141</v>
      </c>
      <c r="I114" s="10">
        <v>1</v>
      </c>
      <c r="J114" s="11">
        <v>1331.41</v>
      </c>
      <c r="K114" s="11">
        <v>1331.41</v>
      </c>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row>
    <row r="115" spans="1:53" x14ac:dyDescent="0.2">
      <c r="E115" s="2" t="s">
        <v>916</v>
      </c>
      <c r="F115" s="1" t="s">
        <v>91</v>
      </c>
      <c r="G115" s="1" t="s">
        <v>131</v>
      </c>
      <c r="H115" s="2" t="s">
        <v>137</v>
      </c>
      <c r="I115" s="2">
        <v>1</v>
      </c>
      <c r="J115" s="3">
        <v>1457.02</v>
      </c>
      <c r="K115" s="3">
        <v>1457.02</v>
      </c>
    </row>
    <row r="116" spans="1:53" s="9" customFormat="1" x14ac:dyDescent="0.2">
      <c r="A116" s="1"/>
      <c r="B116" s="1"/>
      <c r="C116" s="1"/>
      <c r="D116" s="1"/>
      <c r="E116" s="10" t="s">
        <v>917</v>
      </c>
      <c r="F116" s="9" t="s">
        <v>91</v>
      </c>
      <c r="G116" s="9" t="s">
        <v>132</v>
      </c>
      <c r="H116" s="10" t="s">
        <v>141</v>
      </c>
      <c r="I116" s="10">
        <v>1</v>
      </c>
      <c r="J116" s="11">
        <v>1831.68</v>
      </c>
      <c r="K116" s="11">
        <v>1831.68</v>
      </c>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row>
    <row r="117" spans="1:53" x14ac:dyDescent="0.2">
      <c r="E117" s="2" t="s">
        <v>918</v>
      </c>
      <c r="F117" s="1" t="s">
        <v>92</v>
      </c>
      <c r="G117" s="1" t="s">
        <v>131</v>
      </c>
      <c r="H117" s="2" t="s">
        <v>137</v>
      </c>
      <c r="I117" s="2">
        <v>1</v>
      </c>
      <c r="J117" s="3">
        <v>3606.04</v>
      </c>
      <c r="K117" s="3">
        <v>3606.04</v>
      </c>
    </row>
    <row r="118" spans="1:53" s="9" customFormat="1" x14ac:dyDescent="0.2">
      <c r="A118" s="1"/>
      <c r="B118" s="1"/>
      <c r="C118" s="1"/>
      <c r="D118" s="1"/>
      <c r="E118" s="10" t="s">
        <v>919</v>
      </c>
      <c r="F118" s="9" t="s">
        <v>92</v>
      </c>
      <c r="G118" s="9" t="s">
        <v>132</v>
      </c>
      <c r="H118" s="10" t="s">
        <v>141</v>
      </c>
      <c r="I118" s="10">
        <v>1</v>
      </c>
      <c r="J118" s="11">
        <v>4517.95</v>
      </c>
      <c r="K118" s="11">
        <v>4517.95</v>
      </c>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row>
    <row r="119" spans="1:53" x14ac:dyDescent="0.2">
      <c r="E119" s="2" t="s">
        <v>920</v>
      </c>
      <c r="F119" s="1" t="s">
        <v>93</v>
      </c>
      <c r="G119" s="1" t="s">
        <v>131</v>
      </c>
      <c r="H119" s="2" t="s">
        <v>137</v>
      </c>
      <c r="I119" s="2">
        <v>142</v>
      </c>
      <c r="J119" s="3">
        <v>521.76</v>
      </c>
      <c r="K119" s="3">
        <v>74089.919999999998</v>
      </c>
    </row>
    <row r="120" spans="1:53" s="9" customFormat="1" x14ac:dyDescent="0.2">
      <c r="A120" s="1"/>
      <c r="B120" s="1"/>
      <c r="C120" s="1"/>
      <c r="D120" s="1"/>
      <c r="E120" s="10" t="s">
        <v>921</v>
      </c>
      <c r="F120" s="9" t="s">
        <v>93</v>
      </c>
      <c r="G120" s="9" t="s">
        <v>132</v>
      </c>
      <c r="H120" s="10" t="s">
        <v>141</v>
      </c>
      <c r="I120" s="10">
        <v>4</v>
      </c>
      <c r="J120" s="11">
        <v>662.6</v>
      </c>
      <c r="K120" s="11">
        <v>2650.4</v>
      </c>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row>
    <row r="121" spans="1:53" x14ac:dyDescent="0.2">
      <c r="E121" s="2" t="s">
        <v>922</v>
      </c>
      <c r="F121" s="1" t="s">
        <v>94</v>
      </c>
      <c r="G121" s="1" t="s">
        <v>131</v>
      </c>
      <c r="H121" s="2" t="s">
        <v>137</v>
      </c>
      <c r="I121" s="2">
        <v>9</v>
      </c>
      <c r="J121" s="3">
        <v>1190.21</v>
      </c>
      <c r="K121" s="3">
        <v>10711.89</v>
      </c>
    </row>
    <row r="122" spans="1:53" s="9" customFormat="1" x14ac:dyDescent="0.2">
      <c r="A122" s="1"/>
      <c r="B122" s="1"/>
      <c r="C122" s="1"/>
      <c r="D122" s="1"/>
      <c r="E122" s="10" t="s">
        <v>923</v>
      </c>
      <c r="F122" s="9" t="s">
        <v>94</v>
      </c>
      <c r="G122" s="9" t="s">
        <v>132</v>
      </c>
      <c r="H122" s="10" t="s">
        <v>141</v>
      </c>
      <c r="I122" s="10">
        <v>1</v>
      </c>
      <c r="J122" s="11">
        <v>1498.16</v>
      </c>
      <c r="K122" s="11">
        <v>1498.16</v>
      </c>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row>
    <row r="123" spans="1:53" x14ac:dyDescent="0.2">
      <c r="E123" s="2" t="s">
        <v>924</v>
      </c>
      <c r="F123" s="1" t="s">
        <v>95</v>
      </c>
      <c r="G123" s="1" t="s">
        <v>131</v>
      </c>
      <c r="H123" s="2" t="s">
        <v>141</v>
      </c>
      <c r="I123" s="2">
        <v>2</v>
      </c>
      <c r="J123" s="3">
        <v>588.97</v>
      </c>
      <c r="K123" s="3">
        <v>1177.94</v>
      </c>
    </row>
    <row r="124" spans="1:53" s="9" customFormat="1" x14ac:dyDescent="0.2">
      <c r="A124" s="1"/>
      <c r="B124" s="1"/>
      <c r="C124" s="1"/>
      <c r="D124" s="1"/>
      <c r="E124" s="10" t="s">
        <v>925</v>
      </c>
      <c r="F124" s="9" t="s">
        <v>95</v>
      </c>
      <c r="G124" s="9" t="s">
        <v>132</v>
      </c>
      <c r="H124" s="10" t="s">
        <v>141</v>
      </c>
      <c r="I124" s="10">
        <v>1</v>
      </c>
      <c r="J124" s="11">
        <v>746.61</v>
      </c>
      <c r="K124" s="11">
        <v>746.61</v>
      </c>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row>
    <row r="125" spans="1:53" x14ac:dyDescent="0.2">
      <c r="E125" s="2" t="s">
        <v>926</v>
      </c>
      <c r="F125" s="1" t="s">
        <v>96</v>
      </c>
      <c r="G125" s="1" t="s">
        <v>131</v>
      </c>
      <c r="H125" s="2" t="s">
        <v>141</v>
      </c>
      <c r="I125" s="2">
        <v>1</v>
      </c>
      <c r="J125" s="3">
        <v>984.21</v>
      </c>
      <c r="K125" s="3">
        <v>984.21</v>
      </c>
    </row>
    <row r="126" spans="1:53" s="9" customFormat="1" x14ac:dyDescent="0.2">
      <c r="A126" s="1"/>
      <c r="B126" s="1"/>
      <c r="C126" s="1"/>
      <c r="D126" s="1"/>
      <c r="E126" s="10" t="s">
        <v>927</v>
      </c>
      <c r="F126" s="9" t="s">
        <v>96</v>
      </c>
      <c r="G126" s="9" t="s">
        <v>132</v>
      </c>
      <c r="H126" s="10" t="s">
        <v>141</v>
      </c>
      <c r="I126" s="10">
        <v>1</v>
      </c>
      <c r="J126" s="11">
        <v>1240.67</v>
      </c>
      <c r="K126" s="11">
        <v>1240.67</v>
      </c>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row>
    <row r="127" spans="1:53" x14ac:dyDescent="0.2">
      <c r="E127" s="2" t="s">
        <v>928</v>
      </c>
      <c r="F127" s="1" t="s">
        <v>97</v>
      </c>
      <c r="G127" s="1" t="s">
        <v>131</v>
      </c>
      <c r="H127" s="2" t="s">
        <v>141</v>
      </c>
      <c r="I127" s="2">
        <v>1</v>
      </c>
      <c r="J127" s="3">
        <v>1900.82</v>
      </c>
      <c r="K127" s="3">
        <v>1900.82</v>
      </c>
    </row>
    <row r="128" spans="1:53" s="9" customFormat="1" x14ac:dyDescent="0.2">
      <c r="A128" s="1"/>
      <c r="B128" s="1"/>
      <c r="C128" s="1"/>
      <c r="D128" s="1"/>
      <c r="E128" s="10" t="s">
        <v>929</v>
      </c>
      <c r="F128" s="9" t="s">
        <v>97</v>
      </c>
      <c r="G128" s="9" t="s">
        <v>132</v>
      </c>
      <c r="H128" s="10" t="s">
        <v>141</v>
      </c>
      <c r="I128" s="10">
        <v>1</v>
      </c>
      <c r="J128" s="11">
        <v>2386.42</v>
      </c>
      <c r="K128" s="11">
        <v>2386.42</v>
      </c>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row>
    <row r="129" spans="1:53" x14ac:dyDescent="0.2">
      <c r="E129" s="2" t="s">
        <v>930</v>
      </c>
      <c r="F129" s="1" t="s">
        <v>98</v>
      </c>
      <c r="G129" s="1" t="s">
        <v>131</v>
      </c>
      <c r="H129" s="2" t="s">
        <v>141</v>
      </c>
      <c r="I129" s="2">
        <v>2</v>
      </c>
      <c r="J129" s="3">
        <v>1450.9</v>
      </c>
      <c r="K129" s="3">
        <v>2901.8</v>
      </c>
    </row>
    <row r="130" spans="1:53" s="9" customFormat="1" x14ac:dyDescent="0.2">
      <c r="A130" s="1"/>
      <c r="B130" s="1"/>
      <c r="C130" s="1"/>
      <c r="D130" s="1"/>
      <c r="E130" s="10" t="s">
        <v>931</v>
      </c>
      <c r="F130" s="9" t="s">
        <v>98</v>
      </c>
      <c r="G130" s="9" t="s">
        <v>132</v>
      </c>
      <c r="H130" s="10" t="s">
        <v>141</v>
      </c>
      <c r="I130" s="10">
        <v>1</v>
      </c>
      <c r="J130" s="11">
        <v>1824.03</v>
      </c>
      <c r="K130" s="11">
        <v>1824.03</v>
      </c>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row>
    <row r="131" spans="1:53" x14ac:dyDescent="0.2">
      <c r="E131" s="2" t="s">
        <v>932</v>
      </c>
      <c r="F131" s="1" t="s">
        <v>99</v>
      </c>
      <c r="G131" s="1" t="s">
        <v>131</v>
      </c>
      <c r="H131" s="2" t="s">
        <v>141</v>
      </c>
      <c r="I131" s="2">
        <v>1</v>
      </c>
      <c r="J131" s="3">
        <v>2100.2199999999998</v>
      </c>
      <c r="K131" s="3">
        <v>2100.2199999999998</v>
      </c>
    </row>
    <row r="132" spans="1:53" s="9" customFormat="1" x14ac:dyDescent="0.2">
      <c r="A132" s="1"/>
      <c r="B132" s="1"/>
      <c r="C132" s="1"/>
      <c r="D132" s="1"/>
      <c r="E132" s="10" t="s">
        <v>933</v>
      </c>
      <c r="F132" s="9" t="s">
        <v>99</v>
      </c>
      <c r="G132" s="9" t="s">
        <v>132</v>
      </c>
      <c r="H132" s="10" t="s">
        <v>141</v>
      </c>
      <c r="I132" s="10">
        <v>1</v>
      </c>
      <c r="J132" s="11">
        <v>2635.68</v>
      </c>
      <c r="K132" s="11">
        <v>2635.68</v>
      </c>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row>
    <row r="133" spans="1:53" x14ac:dyDescent="0.2">
      <c r="E133" s="2" t="s">
        <v>934</v>
      </c>
      <c r="F133" s="1" t="s">
        <v>100</v>
      </c>
      <c r="G133" s="1" t="s">
        <v>131</v>
      </c>
      <c r="H133" s="2" t="s">
        <v>141</v>
      </c>
      <c r="I133" s="2">
        <v>1</v>
      </c>
      <c r="J133" s="3">
        <v>3420.52</v>
      </c>
      <c r="K133" s="3">
        <v>3420.52</v>
      </c>
    </row>
    <row r="134" spans="1:53" s="9" customFormat="1" x14ac:dyDescent="0.2">
      <c r="A134" s="1"/>
      <c r="B134" s="1"/>
      <c r="C134" s="1"/>
      <c r="D134" s="1"/>
      <c r="E134" s="10" t="s">
        <v>935</v>
      </c>
      <c r="F134" s="9" t="s">
        <v>100</v>
      </c>
      <c r="G134" s="9" t="s">
        <v>132</v>
      </c>
      <c r="H134" s="10" t="s">
        <v>141</v>
      </c>
      <c r="I134" s="10">
        <v>1</v>
      </c>
      <c r="J134" s="11">
        <v>4286.05</v>
      </c>
      <c r="K134" s="11">
        <v>4286.05</v>
      </c>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row>
    <row r="135" spans="1:53" x14ac:dyDescent="0.2">
      <c r="E135" s="2" t="s">
        <v>936</v>
      </c>
      <c r="F135" s="1" t="s">
        <v>101</v>
      </c>
      <c r="G135" s="1" t="s">
        <v>131</v>
      </c>
      <c r="H135" s="2" t="s">
        <v>141</v>
      </c>
      <c r="I135" s="2">
        <v>2248</v>
      </c>
      <c r="J135" s="3">
        <v>72.22</v>
      </c>
      <c r="K135" s="3">
        <v>162350.56</v>
      </c>
    </row>
    <row r="136" spans="1:53" s="9" customFormat="1" x14ac:dyDescent="0.2">
      <c r="A136" s="1"/>
      <c r="B136" s="1"/>
      <c r="C136" s="1"/>
      <c r="D136" s="1"/>
      <c r="E136" s="10" t="s">
        <v>937</v>
      </c>
      <c r="F136" s="9" t="s">
        <v>102</v>
      </c>
      <c r="G136" s="9" t="s">
        <v>131</v>
      </c>
      <c r="H136" s="10" t="s">
        <v>141</v>
      </c>
      <c r="I136" s="10">
        <v>272</v>
      </c>
      <c r="J136" s="11">
        <v>203.54</v>
      </c>
      <c r="K136" s="11">
        <v>55362.879999999997</v>
      </c>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row>
    <row r="137" spans="1:53" x14ac:dyDescent="0.2">
      <c r="E137" s="2" t="s">
        <v>938</v>
      </c>
      <c r="F137" s="1" t="s">
        <v>103</v>
      </c>
      <c r="G137" s="1" t="s">
        <v>131</v>
      </c>
      <c r="H137" s="2" t="s">
        <v>141</v>
      </c>
      <c r="I137" s="2">
        <v>205</v>
      </c>
      <c r="J137" s="3">
        <v>591.45000000000005</v>
      </c>
      <c r="K137" s="3">
        <v>121247.25</v>
      </c>
    </row>
    <row r="138" spans="1:53" s="9" customFormat="1" x14ac:dyDescent="0.2">
      <c r="A138" s="1"/>
      <c r="B138" s="1"/>
      <c r="C138" s="1"/>
      <c r="D138" s="1"/>
      <c r="E138" s="10" t="s">
        <v>939</v>
      </c>
      <c r="F138" s="9" t="s">
        <v>104</v>
      </c>
      <c r="G138" s="9" t="s">
        <v>131</v>
      </c>
      <c r="H138" s="10" t="s">
        <v>141</v>
      </c>
      <c r="I138" s="10">
        <v>54</v>
      </c>
      <c r="J138" s="11">
        <v>2927.35</v>
      </c>
      <c r="K138" s="11">
        <v>158076.9</v>
      </c>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row>
    <row r="139" spans="1:53" x14ac:dyDescent="0.2">
      <c r="E139" s="2" t="s">
        <v>940</v>
      </c>
      <c r="F139" s="1" t="s">
        <v>105</v>
      </c>
      <c r="G139" s="1" t="s">
        <v>132</v>
      </c>
      <c r="H139" s="2" t="s">
        <v>141</v>
      </c>
      <c r="I139" s="2">
        <v>11</v>
      </c>
      <c r="J139" s="3">
        <v>8080.41</v>
      </c>
      <c r="K139" s="3">
        <v>88884.51</v>
      </c>
    </row>
    <row r="140" spans="1:53" s="9" customFormat="1" x14ac:dyDescent="0.2">
      <c r="A140" s="1"/>
      <c r="B140" s="1"/>
      <c r="C140" s="1"/>
      <c r="D140" s="1"/>
      <c r="E140" s="10" t="s">
        <v>941</v>
      </c>
      <c r="F140" s="9" t="s">
        <v>106</v>
      </c>
      <c r="G140" s="9" t="s">
        <v>132</v>
      </c>
      <c r="H140" s="10" t="s">
        <v>141</v>
      </c>
      <c r="I140" s="10">
        <v>10</v>
      </c>
      <c r="J140" s="11">
        <v>16610.099999999999</v>
      </c>
      <c r="K140" s="11">
        <v>166101</v>
      </c>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row>
    <row r="141" spans="1:53" x14ac:dyDescent="0.2">
      <c r="E141" s="2" t="s">
        <v>942</v>
      </c>
      <c r="F141" s="1" t="s">
        <v>107</v>
      </c>
      <c r="G141" s="1" t="s">
        <v>131</v>
      </c>
      <c r="H141" s="2" t="s">
        <v>140</v>
      </c>
      <c r="I141" s="2">
        <v>219608</v>
      </c>
      <c r="J141" s="3">
        <v>5.56</v>
      </c>
      <c r="K141" s="3">
        <v>1221020.48</v>
      </c>
    </row>
    <row r="142" spans="1:53" s="9" customFormat="1" x14ac:dyDescent="0.2">
      <c r="A142" s="1"/>
      <c r="B142" s="1"/>
      <c r="C142" s="1"/>
      <c r="D142" s="1"/>
      <c r="E142" s="10" t="s">
        <v>943</v>
      </c>
      <c r="F142" s="9" t="s">
        <v>108</v>
      </c>
      <c r="G142" s="9" t="s">
        <v>131</v>
      </c>
      <c r="H142" s="10" t="s">
        <v>134</v>
      </c>
      <c r="I142" s="10">
        <v>2185</v>
      </c>
      <c r="J142" s="11">
        <v>440.99</v>
      </c>
      <c r="K142" s="11">
        <v>963563.15</v>
      </c>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row>
    <row r="143" spans="1:53" x14ac:dyDescent="0.2">
      <c r="E143" s="2" t="s">
        <v>944</v>
      </c>
      <c r="F143" s="1" t="s">
        <v>108</v>
      </c>
      <c r="G143" s="1" t="s">
        <v>132</v>
      </c>
      <c r="H143" s="2" t="s">
        <v>134</v>
      </c>
      <c r="I143" s="2">
        <v>448</v>
      </c>
      <c r="J143" s="3">
        <v>561.64</v>
      </c>
      <c r="K143" s="3">
        <v>251614.72</v>
      </c>
    </row>
    <row r="144" spans="1:53" s="9" customFormat="1" x14ac:dyDescent="0.2">
      <c r="A144" s="1"/>
      <c r="B144" s="1"/>
      <c r="C144" s="1"/>
      <c r="D144" s="1"/>
      <c r="E144" s="10" t="s">
        <v>945</v>
      </c>
      <c r="F144" s="9" t="s">
        <v>109</v>
      </c>
      <c r="G144" s="9" t="s">
        <v>131</v>
      </c>
      <c r="H144" s="10" t="s">
        <v>141</v>
      </c>
      <c r="I144" s="10">
        <v>18</v>
      </c>
      <c r="J144" s="11">
        <v>1632</v>
      </c>
      <c r="K144" s="11">
        <v>29376</v>
      </c>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row>
    <row r="145" spans="1:53" x14ac:dyDescent="0.2">
      <c r="E145" s="2" t="s">
        <v>946</v>
      </c>
      <c r="F145" s="1" t="s">
        <v>110</v>
      </c>
      <c r="G145" s="1" t="s">
        <v>131</v>
      </c>
      <c r="H145" s="2" t="s">
        <v>141</v>
      </c>
      <c r="I145" s="2">
        <v>32</v>
      </c>
      <c r="J145" s="3">
        <v>867.15</v>
      </c>
      <c r="K145" s="3">
        <v>27748.799999999999</v>
      </c>
    </row>
    <row r="146" spans="1:53" s="9" customFormat="1" x14ac:dyDescent="0.2">
      <c r="A146" s="1"/>
      <c r="B146" s="1"/>
      <c r="C146" s="1"/>
      <c r="D146" s="1"/>
      <c r="E146" s="10" t="s">
        <v>947</v>
      </c>
      <c r="F146" s="9" t="s">
        <v>111</v>
      </c>
      <c r="G146" s="9" t="s">
        <v>131</v>
      </c>
      <c r="H146" s="10" t="s">
        <v>141</v>
      </c>
      <c r="I146" s="10">
        <v>2</v>
      </c>
      <c r="J146" s="11">
        <v>565.51</v>
      </c>
      <c r="K146" s="11">
        <v>1131.02</v>
      </c>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row>
    <row r="147" spans="1:53" x14ac:dyDescent="0.2">
      <c r="E147" s="2" t="s">
        <v>948</v>
      </c>
      <c r="F147" s="1" t="s">
        <v>112</v>
      </c>
      <c r="G147" s="1" t="s">
        <v>131</v>
      </c>
      <c r="H147" s="2" t="s">
        <v>141</v>
      </c>
      <c r="I147" s="2">
        <v>15</v>
      </c>
      <c r="J147" s="3">
        <v>499.33</v>
      </c>
      <c r="K147" s="3">
        <v>7489.95</v>
      </c>
    </row>
    <row r="148" spans="1:53" s="9" customFormat="1" x14ac:dyDescent="0.2">
      <c r="A148" s="1"/>
      <c r="B148" s="1"/>
      <c r="C148" s="1"/>
      <c r="D148" s="1"/>
      <c r="E148" s="10" t="s">
        <v>949</v>
      </c>
      <c r="F148" s="9" t="s">
        <v>113</v>
      </c>
      <c r="G148" s="9" t="s">
        <v>131</v>
      </c>
      <c r="H148" s="10" t="s">
        <v>141</v>
      </c>
      <c r="I148" s="10">
        <v>8</v>
      </c>
      <c r="J148" s="11">
        <v>694.47</v>
      </c>
      <c r="K148" s="11">
        <v>5555.76</v>
      </c>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row>
    <row r="149" spans="1:53" x14ac:dyDescent="0.2">
      <c r="E149" s="2" t="s">
        <v>950</v>
      </c>
      <c r="F149" s="1" t="s">
        <v>114</v>
      </c>
      <c r="G149" s="1" t="s">
        <v>131</v>
      </c>
      <c r="H149" s="2" t="s">
        <v>141</v>
      </c>
      <c r="I149" s="2">
        <v>3</v>
      </c>
      <c r="J149" s="3">
        <v>796.98</v>
      </c>
      <c r="K149" s="3">
        <v>2390.94</v>
      </c>
    </row>
    <row r="150" spans="1:53" s="9" customFormat="1" x14ac:dyDescent="0.2">
      <c r="A150" s="1"/>
      <c r="B150" s="1"/>
      <c r="C150" s="1"/>
      <c r="D150" s="1"/>
      <c r="E150" s="10" t="s">
        <v>951</v>
      </c>
      <c r="F150" s="9" t="s">
        <v>115</v>
      </c>
      <c r="G150" s="9" t="s">
        <v>131</v>
      </c>
      <c r="H150" s="10" t="s">
        <v>141</v>
      </c>
      <c r="I150" s="10">
        <v>8</v>
      </c>
      <c r="J150" s="11">
        <v>1689.32</v>
      </c>
      <c r="K150" s="11">
        <v>13514.56</v>
      </c>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row>
    <row r="151" spans="1:53" x14ac:dyDescent="0.2">
      <c r="E151" s="2" t="s">
        <v>952</v>
      </c>
      <c r="F151" s="1" t="s">
        <v>116</v>
      </c>
      <c r="G151" s="1" t="s">
        <v>131</v>
      </c>
      <c r="H151" s="2" t="s">
        <v>141</v>
      </c>
      <c r="I151" s="2">
        <v>25</v>
      </c>
      <c r="J151" s="3">
        <v>97.48</v>
      </c>
      <c r="K151" s="3">
        <v>2437</v>
      </c>
    </row>
    <row r="152" spans="1:53" s="9" customFormat="1" x14ac:dyDescent="0.2">
      <c r="A152" s="1"/>
      <c r="B152" s="1"/>
      <c r="C152" s="1"/>
      <c r="D152" s="1"/>
      <c r="E152" s="10" t="s">
        <v>953</v>
      </c>
      <c r="F152" s="9" t="s">
        <v>117</v>
      </c>
      <c r="G152" s="9" t="s">
        <v>131</v>
      </c>
      <c r="H152" s="10" t="s">
        <v>134</v>
      </c>
      <c r="I152" s="10">
        <v>196</v>
      </c>
      <c r="J152" s="11">
        <v>416.91</v>
      </c>
      <c r="K152" s="11">
        <v>81714.36</v>
      </c>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row>
    <row r="153" spans="1:53" x14ac:dyDescent="0.2">
      <c r="E153" s="2" t="s">
        <v>954</v>
      </c>
      <c r="F153" s="1" t="s">
        <v>118</v>
      </c>
      <c r="G153" s="1" t="s">
        <v>131</v>
      </c>
      <c r="H153" s="2" t="s">
        <v>141</v>
      </c>
      <c r="I153" s="2">
        <v>3623</v>
      </c>
      <c r="J153" s="3">
        <v>92.82</v>
      </c>
      <c r="K153" s="3">
        <v>336286.86</v>
      </c>
    </row>
    <row r="154" spans="1:53" s="9" customFormat="1" x14ac:dyDescent="0.2">
      <c r="A154" s="1"/>
      <c r="B154" s="1"/>
      <c r="C154" s="1"/>
      <c r="D154" s="1"/>
      <c r="E154" s="10" t="s">
        <v>955</v>
      </c>
      <c r="F154" s="9" t="s">
        <v>119</v>
      </c>
      <c r="G154" s="9" t="s">
        <v>131</v>
      </c>
      <c r="H154" s="10" t="s">
        <v>140</v>
      </c>
      <c r="I154" s="10">
        <v>2895</v>
      </c>
      <c r="J154" s="11">
        <v>23.35</v>
      </c>
      <c r="K154" s="11">
        <v>67598.25</v>
      </c>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row>
    <row r="155" spans="1:53" x14ac:dyDescent="0.2">
      <c r="E155" s="2" t="s">
        <v>956</v>
      </c>
      <c r="F155" s="1" t="s">
        <v>120</v>
      </c>
      <c r="G155" s="1" t="s">
        <v>131</v>
      </c>
      <c r="H155" s="2" t="s">
        <v>140</v>
      </c>
      <c r="I155" s="2">
        <v>28954</v>
      </c>
      <c r="J155" s="3">
        <v>3.4224888397433348</v>
      </c>
      <c r="K155" s="3">
        <v>99094.74</v>
      </c>
    </row>
    <row r="156" spans="1:53" s="9" customFormat="1" x14ac:dyDescent="0.2">
      <c r="A156" s="1"/>
      <c r="B156" s="1"/>
      <c r="C156" s="1"/>
      <c r="D156" s="1"/>
      <c r="E156" s="10" t="s">
        <v>957</v>
      </c>
      <c r="F156" s="9" t="s">
        <v>121</v>
      </c>
      <c r="G156" s="9" t="s">
        <v>131</v>
      </c>
      <c r="H156" s="10" t="s">
        <v>141</v>
      </c>
      <c r="I156" s="10">
        <v>1</v>
      </c>
      <c r="J156" s="11">
        <v>1212.9341611295029</v>
      </c>
      <c r="K156" s="11">
        <v>1212.93</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row>
    <row r="157" spans="1:53" x14ac:dyDescent="0.2">
      <c r="E157" s="2" t="s">
        <v>958</v>
      </c>
      <c r="F157" s="1" t="s">
        <v>122</v>
      </c>
      <c r="G157" s="1" t="s">
        <v>131</v>
      </c>
      <c r="H157" s="2" t="s">
        <v>141</v>
      </c>
      <c r="I157" s="2">
        <v>1</v>
      </c>
      <c r="J157" s="3">
        <v>3187.733544715572</v>
      </c>
      <c r="K157" s="3">
        <v>3187.73</v>
      </c>
    </row>
    <row r="158" spans="1:53" s="9" customFormat="1" x14ac:dyDescent="0.2">
      <c r="A158" s="1"/>
      <c r="B158" s="1"/>
      <c r="C158" s="1"/>
      <c r="D158" s="1"/>
      <c r="E158" s="10" t="s">
        <v>959</v>
      </c>
      <c r="F158" s="9" t="s">
        <v>123</v>
      </c>
      <c r="G158" s="9" t="s">
        <v>131</v>
      </c>
      <c r="H158" s="10" t="s">
        <v>141</v>
      </c>
      <c r="I158" s="10">
        <v>1</v>
      </c>
      <c r="J158" s="11">
        <v>6541.7754951905245</v>
      </c>
      <c r="K158" s="11">
        <v>6541.78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row>
    <row r="159" spans="1:53" x14ac:dyDescent="0.2">
      <c r="E159" s="2" t="s">
        <v>960</v>
      </c>
      <c r="F159" s="1" t="s">
        <v>124</v>
      </c>
      <c r="G159" s="1" t="s">
        <v>131</v>
      </c>
      <c r="H159" s="2" t="s">
        <v>141</v>
      </c>
      <c r="I159" s="2">
        <v>4</v>
      </c>
      <c r="J159" s="3">
        <v>1916.180251547022</v>
      </c>
      <c r="K159" s="3">
        <v>7664.72</v>
      </c>
    </row>
    <row r="160" spans="1:53" s="9" customFormat="1" x14ac:dyDescent="0.2">
      <c r="A160" s="1"/>
      <c r="B160" s="1"/>
      <c r="C160" s="1"/>
      <c r="D160" s="1"/>
      <c r="E160" s="10" t="s">
        <v>961</v>
      </c>
      <c r="F160" s="9" t="s">
        <v>125</v>
      </c>
      <c r="G160" s="9" t="s">
        <v>131</v>
      </c>
      <c r="H160" s="10" t="s">
        <v>141</v>
      </c>
      <c r="I160" s="10">
        <v>1</v>
      </c>
      <c r="J160" s="11">
        <v>3987.2909299640201</v>
      </c>
      <c r="K160" s="11">
        <v>3987.29</v>
      </c>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row>
    <row r="161" spans="1:53" x14ac:dyDescent="0.2">
      <c r="E161" s="2" t="s">
        <v>962</v>
      </c>
      <c r="F161" s="1" t="s">
        <v>126</v>
      </c>
      <c r="G161" s="1" t="s">
        <v>131</v>
      </c>
      <c r="H161" s="2" t="s">
        <v>141</v>
      </c>
      <c r="I161" s="2">
        <v>1</v>
      </c>
      <c r="J161" s="3">
        <v>8182.690756749259</v>
      </c>
      <c r="K161" s="3">
        <v>8182.69</v>
      </c>
    </row>
    <row r="162" spans="1:53" s="9" customFormat="1" x14ac:dyDescent="0.2">
      <c r="A162" s="1"/>
      <c r="B162" s="1"/>
      <c r="C162" s="1"/>
      <c r="D162" s="1"/>
      <c r="E162" s="10" t="s">
        <v>963</v>
      </c>
      <c r="F162" s="9" t="s">
        <v>127</v>
      </c>
      <c r="G162" s="9" t="s">
        <v>131</v>
      </c>
      <c r="H162" s="10" t="s">
        <v>141</v>
      </c>
      <c r="I162" s="10">
        <v>1</v>
      </c>
      <c r="J162" s="11">
        <v>1859.1678695422565</v>
      </c>
      <c r="K162" s="11">
        <v>1859.17</v>
      </c>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row>
    <row r="163" spans="1:53" x14ac:dyDescent="0.2">
      <c r="E163" s="2" t="s">
        <v>964</v>
      </c>
      <c r="F163" s="1" t="s">
        <v>128</v>
      </c>
      <c r="G163" s="1" t="s">
        <v>132</v>
      </c>
      <c r="H163" s="2" t="s">
        <v>141</v>
      </c>
      <c r="I163" s="2">
        <v>1</v>
      </c>
      <c r="J163" s="3">
        <v>2323.9598369278206</v>
      </c>
      <c r="K163" s="3">
        <v>2323.96</v>
      </c>
    </row>
    <row r="164" spans="1:53" s="9" customFormat="1" x14ac:dyDescent="0.2">
      <c r="A164" s="1"/>
      <c r="B164" s="1"/>
      <c r="C164" s="1"/>
      <c r="D164" s="1"/>
      <c r="E164" s="10" t="s">
        <v>965</v>
      </c>
      <c r="F164" s="9" t="s">
        <v>129</v>
      </c>
      <c r="G164" s="9" t="s">
        <v>131</v>
      </c>
      <c r="H164" s="10" t="s">
        <v>141</v>
      </c>
      <c r="I164" s="10">
        <v>1</v>
      </c>
      <c r="J164" s="11">
        <v>2323.9598369278206</v>
      </c>
      <c r="K164" s="11">
        <v>2323.96</v>
      </c>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row>
    <row r="165" spans="1:53" x14ac:dyDescent="0.2">
      <c r="E165" s="2" t="s">
        <v>966</v>
      </c>
      <c r="F165" s="1" t="s">
        <v>129</v>
      </c>
      <c r="G165" s="1" t="s">
        <v>132</v>
      </c>
      <c r="H165" s="2" t="s">
        <v>141</v>
      </c>
      <c r="I165" s="2">
        <v>1</v>
      </c>
      <c r="J165" s="3">
        <v>2904.9497961597758</v>
      </c>
      <c r="K165" s="3">
        <v>2904.95</v>
      </c>
    </row>
    <row r="166" spans="1:53" s="9" customFormat="1" x14ac:dyDescent="0.2">
      <c r="A166" s="1"/>
      <c r="B166" s="1"/>
      <c r="C166" s="1"/>
      <c r="D166" s="1"/>
      <c r="E166" s="10" t="s">
        <v>967</v>
      </c>
      <c r="F166" s="9" t="s">
        <v>130</v>
      </c>
      <c r="G166" s="9" t="s">
        <v>131</v>
      </c>
      <c r="H166" s="10" t="s">
        <v>141</v>
      </c>
      <c r="I166" s="10">
        <v>1</v>
      </c>
      <c r="J166" s="11">
        <v>2788.7518043133841</v>
      </c>
      <c r="K166" s="11">
        <v>2788.75</v>
      </c>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row>
    <row r="167" spans="1:53" x14ac:dyDescent="0.2">
      <c r="E167" s="2" t="s">
        <v>968</v>
      </c>
      <c r="F167" s="1" t="s">
        <v>130</v>
      </c>
      <c r="G167" s="1" t="s">
        <v>132</v>
      </c>
      <c r="H167" s="2" t="s">
        <v>141</v>
      </c>
      <c r="I167" s="2">
        <v>1</v>
      </c>
      <c r="J167" s="3">
        <v>3485.9397553917302</v>
      </c>
      <c r="K167" s="3">
        <v>3485.94</v>
      </c>
    </row>
    <row r="168" spans="1:53" x14ac:dyDescent="0.2">
      <c r="H168" s="2"/>
      <c r="I168" s="2"/>
      <c r="J168" s="3"/>
      <c r="K168" s="3"/>
    </row>
    <row r="169" spans="1:53" s="20" customFormat="1" x14ac:dyDescent="0.2">
      <c r="A169" s="29"/>
      <c r="B169" s="29"/>
      <c r="C169" s="29"/>
      <c r="D169" s="29"/>
      <c r="E169" s="19"/>
      <c r="F169" s="20" t="s">
        <v>1326</v>
      </c>
      <c r="J169" s="20" t="s">
        <v>4</v>
      </c>
      <c r="K169" s="18">
        <f>K170+K172+K287+K529+K594+K694+K751+K769+K790</f>
        <v>5284478.4162226776</v>
      </c>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row>
    <row r="170" spans="1:53" s="9" customFormat="1" x14ac:dyDescent="0.2">
      <c r="A170" s="1"/>
      <c r="B170" s="1"/>
      <c r="C170" s="1"/>
      <c r="D170" s="1"/>
      <c r="E170" s="10">
        <v>1</v>
      </c>
      <c r="F170" s="12" t="s">
        <v>796</v>
      </c>
      <c r="J170" s="13"/>
      <c r="K170" s="13">
        <f>SUM(K171)</f>
        <v>20534.88</v>
      </c>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row>
    <row r="171" spans="1:53" x14ac:dyDescent="0.2">
      <c r="E171" s="2" t="s">
        <v>969</v>
      </c>
      <c r="F171" s="4" t="s">
        <v>142</v>
      </c>
      <c r="H171" s="5" t="s">
        <v>805</v>
      </c>
      <c r="I171" s="5">
        <v>12</v>
      </c>
      <c r="J171" s="14">
        <v>1711.24</v>
      </c>
      <c r="K171" s="14">
        <v>20534.88</v>
      </c>
    </row>
    <row r="172" spans="1:53" s="9" customFormat="1" x14ac:dyDescent="0.2">
      <c r="A172" s="1"/>
      <c r="B172" s="1"/>
      <c r="C172" s="1"/>
      <c r="D172" s="1"/>
      <c r="E172" s="10">
        <v>2</v>
      </c>
      <c r="F172" s="12" t="s">
        <v>797</v>
      </c>
      <c r="H172" s="12"/>
      <c r="I172" s="12"/>
      <c r="J172" s="16"/>
      <c r="K172" s="13">
        <f>SUM(K173:K286)</f>
        <v>2143174.36</v>
      </c>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row>
    <row r="173" spans="1:53" x14ac:dyDescent="0.2">
      <c r="E173" s="2" t="s">
        <v>970</v>
      </c>
      <c r="F173" s="4" t="s">
        <v>146</v>
      </c>
      <c r="H173" s="5" t="s">
        <v>2</v>
      </c>
      <c r="I173" s="5">
        <v>550</v>
      </c>
      <c r="J173" s="14">
        <v>202.43</v>
      </c>
      <c r="K173" s="14">
        <v>111336.5</v>
      </c>
    </row>
    <row r="174" spans="1:53" s="6" customFormat="1" x14ac:dyDescent="0.2">
      <c r="A174" s="1"/>
      <c r="B174" s="1"/>
      <c r="C174" s="1"/>
      <c r="D174" s="1"/>
      <c r="E174" s="2" t="s">
        <v>972</v>
      </c>
      <c r="F174" s="7" t="s">
        <v>147</v>
      </c>
      <c r="H174" s="8" t="s">
        <v>2</v>
      </c>
      <c r="I174" s="8">
        <v>45</v>
      </c>
      <c r="J174" s="15">
        <v>253.04</v>
      </c>
      <c r="K174" s="15">
        <v>11386.8</v>
      </c>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row>
    <row r="175" spans="1:53" x14ac:dyDescent="0.2">
      <c r="E175" s="2" t="s">
        <v>973</v>
      </c>
      <c r="F175" s="4" t="s">
        <v>148</v>
      </c>
      <c r="H175" s="5" t="s">
        <v>2</v>
      </c>
      <c r="I175" s="5">
        <v>180</v>
      </c>
      <c r="J175" s="14">
        <v>228.46</v>
      </c>
      <c r="K175" s="14">
        <v>41122.800000000003</v>
      </c>
    </row>
    <row r="176" spans="1:53" s="6" customFormat="1" x14ac:dyDescent="0.2">
      <c r="A176" s="1"/>
      <c r="B176" s="1"/>
      <c r="C176" s="1"/>
      <c r="D176" s="1"/>
      <c r="E176" s="2" t="s">
        <v>974</v>
      </c>
      <c r="F176" s="7" t="s">
        <v>149</v>
      </c>
      <c r="H176" s="8" t="s">
        <v>2</v>
      </c>
      <c r="I176" s="8">
        <v>15</v>
      </c>
      <c r="J176" s="15">
        <v>285.58</v>
      </c>
      <c r="K176" s="15">
        <v>4283.7</v>
      </c>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row>
    <row r="177" spans="1:53" x14ac:dyDescent="0.2">
      <c r="E177" s="2" t="s">
        <v>1365</v>
      </c>
      <c r="F177" s="4" t="s">
        <v>150</v>
      </c>
      <c r="H177" s="5" t="s">
        <v>2</v>
      </c>
      <c r="I177" s="5">
        <v>24</v>
      </c>
      <c r="J177" s="14">
        <v>254.5</v>
      </c>
      <c r="K177" s="14">
        <v>6108</v>
      </c>
    </row>
    <row r="178" spans="1:53" s="6" customFormat="1" x14ac:dyDescent="0.2">
      <c r="A178" s="1"/>
      <c r="B178" s="1"/>
      <c r="C178" s="1"/>
      <c r="D178" s="1"/>
      <c r="E178" s="2" t="s">
        <v>1366</v>
      </c>
      <c r="F178" s="7" t="s">
        <v>151</v>
      </c>
      <c r="H178" s="8" t="s">
        <v>2</v>
      </c>
      <c r="I178" s="8">
        <v>4</v>
      </c>
      <c r="J178" s="15">
        <v>318.13</v>
      </c>
      <c r="K178" s="15">
        <v>1272.52</v>
      </c>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row>
    <row r="179" spans="1:53" x14ac:dyDescent="0.2">
      <c r="E179" s="2" t="s">
        <v>1367</v>
      </c>
      <c r="F179" s="4" t="s">
        <v>152</v>
      </c>
      <c r="H179" s="5" t="s">
        <v>2</v>
      </c>
      <c r="I179" s="5">
        <v>12</v>
      </c>
      <c r="J179" s="14">
        <v>306.52</v>
      </c>
      <c r="K179" s="14">
        <v>3678.24</v>
      </c>
    </row>
    <row r="180" spans="1:53" s="6" customFormat="1" x14ac:dyDescent="0.2">
      <c r="A180" s="1"/>
      <c r="B180" s="1"/>
      <c r="C180" s="1"/>
      <c r="D180" s="1"/>
      <c r="E180" s="2" t="s">
        <v>1368</v>
      </c>
      <c r="F180" s="7" t="s">
        <v>153</v>
      </c>
      <c r="H180" s="8" t="s">
        <v>2</v>
      </c>
      <c r="I180" s="8">
        <v>2</v>
      </c>
      <c r="J180" s="15">
        <v>383.15</v>
      </c>
      <c r="K180" s="15">
        <v>766.3</v>
      </c>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row>
    <row r="181" spans="1:53" x14ac:dyDescent="0.2">
      <c r="E181" s="2" t="s">
        <v>1369</v>
      </c>
      <c r="F181" s="4" t="s">
        <v>154</v>
      </c>
      <c r="H181" s="5" t="s">
        <v>2</v>
      </c>
      <c r="I181" s="5">
        <v>100</v>
      </c>
      <c r="J181" s="14">
        <v>398.75</v>
      </c>
      <c r="K181" s="14">
        <v>39875</v>
      </c>
    </row>
    <row r="182" spans="1:53" s="6" customFormat="1" x14ac:dyDescent="0.2">
      <c r="A182" s="1"/>
      <c r="B182" s="1"/>
      <c r="C182" s="1"/>
      <c r="D182" s="1"/>
      <c r="E182" s="2" t="s">
        <v>1370</v>
      </c>
      <c r="F182" s="7" t="s">
        <v>155</v>
      </c>
      <c r="H182" s="8" t="s">
        <v>2</v>
      </c>
      <c r="I182" s="8">
        <v>10</v>
      </c>
      <c r="J182" s="15">
        <v>498.44</v>
      </c>
      <c r="K182" s="15">
        <v>4984.3999999999996</v>
      </c>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row>
    <row r="183" spans="1:53" x14ac:dyDescent="0.2">
      <c r="E183" s="2" t="s">
        <v>1371</v>
      </c>
      <c r="F183" s="4" t="s">
        <v>156</v>
      </c>
      <c r="H183" s="5" t="s">
        <v>2</v>
      </c>
      <c r="I183" s="5">
        <v>250</v>
      </c>
      <c r="J183" s="14">
        <v>262.87</v>
      </c>
      <c r="K183" s="14">
        <v>65717.5</v>
      </c>
    </row>
    <row r="184" spans="1:53" s="6" customFormat="1" x14ac:dyDescent="0.2">
      <c r="A184" s="1"/>
      <c r="B184" s="1"/>
      <c r="C184" s="1"/>
      <c r="D184" s="1"/>
      <c r="E184" s="2" t="s">
        <v>1372</v>
      </c>
      <c r="F184" s="7" t="s">
        <v>157</v>
      </c>
      <c r="H184" s="8" t="s">
        <v>2</v>
      </c>
      <c r="I184" s="8">
        <v>20</v>
      </c>
      <c r="J184" s="15">
        <v>328.59</v>
      </c>
      <c r="K184" s="15">
        <v>6571.7999999999993</v>
      </c>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row>
    <row r="185" spans="1:53" x14ac:dyDescent="0.2">
      <c r="E185" s="2" t="s">
        <v>1373</v>
      </c>
      <c r="F185" s="4" t="s">
        <v>158</v>
      </c>
      <c r="H185" s="5" t="s">
        <v>2</v>
      </c>
      <c r="I185" s="5">
        <v>250</v>
      </c>
      <c r="J185" s="14">
        <v>75.38</v>
      </c>
      <c r="K185" s="14">
        <v>18845</v>
      </c>
    </row>
    <row r="186" spans="1:53" s="6" customFormat="1" x14ac:dyDescent="0.2">
      <c r="A186" s="1"/>
      <c r="B186" s="1"/>
      <c r="C186" s="1"/>
      <c r="D186" s="1"/>
      <c r="E186" s="2" t="s">
        <v>1374</v>
      </c>
      <c r="F186" s="7" t="s">
        <v>159</v>
      </c>
      <c r="H186" s="8" t="s">
        <v>2</v>
      </c>
      <c r="I186" s="8">
        <v>30</v>
      </c>
      <c r="J186" s="15">
        <v>94.23</v>
      </c>
      <c r="K186" s="15">
        <v>2826.9</v>
      </c>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row>
    <row r="187" spans="1:53" x14ac:dyDescent="0.2">
      <c r="E187" s="2" t="s">
        <v>1375</v>
      </c>
      <c r="F187" s="4" t="s">
        <v>160</v>
      </c>
      <c r="H187" s="5" t="s">
        <v>2</v>
      </c>
      <c r="I187" s="5">
        <v>20</v>
      </c>
      <c r="J187" s="14">
        <v>468.23</v>
      </c>
      <c r="K187" s="14">
        <v>9364.6</v>
      </c>
    </row>
    <row r="188" spans="1:53" s="6" customFormat="1" x14ac:dyDescent="0.2">
      <c r="A188" s="1"/>
      <c r="B188" s="1"/>
      <c r="C188" s="1"/>
      <c r="D188" s="1"/>
      <c r="E188" s="2" t="s">
        <v>1376</v>
      </c>
      <c r="F188" s="7" t="s">
        <v>161</v>
      </c>
      <c r="H188" s="8" t="s">
        <v>2</v>
      </c>
      <c r="I188" s="8">
        <v>2</v>
      </c>
      <c r="J188" s="15">
        <v>585.29</v>
      </c>
      <c r="K188" s="15">
        <v>1170.58</v>
      </c>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row>
    <row r="189" spans="1:53" x14ac:dyDescent="0.2">
      <c r="E189" s="2" t="s">
        <v>1377</v>
      </c>
      <c r="F189" s="4" t="s">
        <v>162</v>
      </c>
      <c r="H189" s="5" t="s">
        <v>2</v>
      </c>
      <c r="I189" s="5">
        <v>20</v>
      </c>
      <c r="J189" s="14">
        <v>240.48</v>
      </c>
      <c r="K189" s="14">
        <v>4809.5999999999995</v>
      </c>
    </row>
    <row r="190" spans="1:53" s="6" customFormat="1" x14ac:dyDescent="0.2">
      <c r="A190" s="1"/>
      <c r="B190" s="1"/>
      <c r="C190" s="1"/>
      <c r="D190" s="1"/>
      <c r="E190" s="2" t="s">
        <v>1378</v>
      </c>
      <c r="F190" s="7" t="s">
        <v>163</v>
      </c>
      <c r="H190" s="8" t="s">
        <v>2</v>
      </c>
      <c r="I190" s="8">
        <v>2</v>
      </c>
      <c r="J190" s="15">
        <v>300.60000000000002</v>
      </c>
      <c r="K190" s="15">
        <v>601.20000000000005</v>
      </c>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row>
    <row r="191" spans="1:53" x14ac:dyDescent="0.2">
      <c r="E191" s="2" t="s">
        <v>1379</v>
      </c>
      <c r="F191" s="4" t="s">
        <v>164</v>
      </c>
      <c r="H191" s="5" t="s">
        <v>2</v>
      </c>
      <c r="I191" s="5">
        <v>10</v>
      </c>
      <c r="J191" s="14">
        <v>692.87</v>
      </c>
      <c r="K191" s="14">
        <v>6928.7</v>
      </c>
    </row>
    <row r="192" spans="1:53" s="6" customFormat="1" x14ac:dyDescent="0.2">
      <c r="A192" s="1"/>
      <c r="B192" s="1"/>
      <c r="C192" s="1"/>
      <c r="D192" s="1"/>
      <c r="E192" s="2" t="s">
        <v>1380</v>
      </c>
      <c r="F192" s="7" t="s">
        <v>165</v>
      </c>
      <c r="H192" s="8" t="s">
        <v>2</v>
      </c>
      <c r="I192" s="8">
        <v>2</v>
      </c>
      <c r="J192" s="15">
        <v>866.08</v>
      </c>
      <c r="K192" s="15">
        <v>1732.16</v>
      </c>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row>
    <row r="193" spans="1:53" x14ac:dyDescent="0.2">
      <c r="E193" s="2" t="s">
        <v>1381</v>
      </c>
      <c r="F193" s="4" t="s">
        <v>166</v>
      </c>
      <c r="H193" s="5" t="s">
        <v>2</v>
      </c>
      <c r="I193" s="5">
        <v>500</v>
      </c>
      <c r="J193" s="14">
        <v>96.33</v>
      </c>
      <c r="K193" s="14">
        <v>48165</v>
      </c>
    </row>
    <row r="194" spans="1:53" s="6" customFormat="1" x14ac:dyDescent="0.2">
      <c r="A194" s="1"/>
      <c r="B194" s="1"/>
      <c r="C194" s="1"/>
      <c r="D194" s="1"/>
      <c r="E194" s="2" t="s">
        <v>1382</v>
      </c>
      <c r="F194" s="7" t="s">
        <v>167</v>
      </c>
      <c r="H194" s="8" t="s">
        <v>2</v>
      </c>
      <c r="I194" s="8">
        <v>45</v>
      </c>
      <c r="J194" s="15">
        <v>120.42</v>
      </c>
      <c r="K194" s="15">
        <v>5418.9</v>
      </c>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row>
    <row r="195" spans="1:53" x14ac:dyDescent="0.2">
      <c r="E195" s="2" t="s">
        <v>1383</v>
      </c>
      <c r="F195" s="4" t="s">
        <v>168</v>
      </c>
      <c r="H195" s="5" t="s">
        <v>2</v>
      </c>
      <c r="I195" s="5">
        <v>12</v>
      </c>
      <c r="J195" s="14">
        <v>152.08000000000001</v>
      </c>
      <c r="K195" s="14">
        <v>1824.96</v>
      </c>
    </row>
    <row r="196" spans="1:53" s="6" customFormat="1" x14ac:dyDescent="0.2">
      <c r="A196" s="1"/>
      <c r="B196" s="1"/>
      <c r="C196" s="1"/>
      <c r="D196" s="1"/>
      <c r="E196" s="2" t="s">
        <v>1384</v>
      </c>
      <c r="F196" s="7" t="s">
        <v>169</v>
      </c>
      <c r="H196" s="8" t="s">
        <v>2</v>
      </c>
      <c r="I196" s="8">
        <v>2</v>
      </c>
      <c r="J196" s="15">
        <v>190.1</v>
      </c>
      <c r="K196" s="15">
        <v>380.2</v>
      </c>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row>
    <row r="197" spans="1:53" x14ac:dyDescent="0.2">
      <c r="E197" s="2" t="s">
        <v>1385</v>
      </c>
      <c r="F197" s="4" t="s">
        <v>170</v>
      </c>
      <c r="H197" s="5" t="s">
        <v>2</v>
      </c>
      <c r="I197" s="5">
        <v>40</v>
      </c>
      <c r="J197" s="14">
        <v>215.46</v>
      </c>
      <c r="K197" s="14">
        <v>8618.4</v>
      </c>
    </row>
    <row r="198" spans="1:53" s="6" customFormat="1" x14ac:dyDescent="0.2">
      <c r="A198" s="1"/>
      <c r="B198" s="1"/>
      <c r="C198" s="1"/>
      <c r="D198" s="1"/>
      <c r="E198" s="2" t="s">
        <v>1386</v>
      </c>
      <c r="F198" s="7" t="s">
        <v>171</v>
      </c>
      <c r="H198" s="8" t="s">
        <v>2</v>
      </c>
      <c r="I198" s="8">
        <v>10</v>
      </c>
      <c r="J198" s="15">
        <v>269.32</v>
      </c>
      <c r="K198" s="15">
        <v>2693.2</v>
      </c>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row>
    <row r="199" spans="1:53" x14ac:dyDescent="0.2">
      <c r="E199" s="2" t="s">
        <v>1387</v>
      </c>
      <c r="F199" s="4" t="s">
        <v>172</v>
      </c>
      <c r="H199" s="5" t="s">
        <v>2</v>
      </c>
      <c r="I199" s="5">
        <v>30</v>
      </c>
      <c r="J199" s="14">
        <v>192.64</v>
      </c>
      <c r="K199" s="14">
        <v>5779.2</v>
      </c>
    </row>
    <row r="200" spans="1:53" s="6" customFormat="1" x14ac:dyDescent="0.2">
      <c r="A200" s="1"/>
      <c r="B200" s="1"/>
      <c r="C200" s="1"/>
      <c r="D200" s="1"/>
      <c r="E200" s="2" t="s">
        <v>1388</v>
      </c>
      <c r="F200" s="7" t="s">
        <v>173</v>
      </c>
      <c r="H200" s="8" t="s">
        <v>2</v>
      </c>
      <c r="I200" s="8">
        <v>3</v>
      </c>
      <c r="J200" s="15">
        <v>240.81</v>
      </c>
      <c r="K200" s="15">
        <v>722.43000000000006</v>
      </c>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row>
    <row r="201" spans="1:53" x14ac:dyDescent="0.2">
      <c r="E201" s="2" t="s">
        <v>1389</v>
      </c>
      <c r="F201" s="4" t="s">
        <v>174</v>
      </c>
      <c r="H201" s="5" t="s">
        <v>2</v>
      </c>
      <c r="I201" s="5">
        <v>12</v>
      </c>
      <c r="J201" s="14">
        <v>247.61</v>
      </c>
      <c r="K201" s="14">
        <v>2971.32</v>
      </c>
    </row>
    <row r="202" spans="1:53" s="6" customFormat="1" x14ac:dyDescent="0.2">
      <c r="A202" s="1"/>
      <c r="B202" s="1"/>
      <c r="C202" s="1"/>
      <c r="D202" s="1"/>
      <c r="E202" s="2" t="s">
        <v>1390</v>
      </c>
      <c r="F202" s="7" t="s">
        <v>175</v>
      </c>
      <c r="H202" s="8" t="s">
        <v>2</v>
      </c>
      <c r="I202" s="8">
        <v>2</v>
      </c>
      <c r="J202" s="15">
        <v>309.52</v>
      </c>
      <c r="K202" s="15">
        <v>619.04</v>
      </c>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row>
    <row r="203" spans="1:53" x14ac:dyDescent="0.2">
      <c r="E203" s="2" t="s">
        <v>1391</v>
      </c>
      <c r="F203" s="4" t="s">
        <v>176</v>
      </c>
      <c r="H203" s="5" t="s">
        <v>2</v>
      </c>
      <c r="I203" s="5">
        <v>12</v>
      </c>
      <c r="J203" s="14">
        <v>358.3</v>
      </c>
      <c r="K203" s="14">
        <v>4299.6000000000004</v>
      </c>
    </row>
    <row r="204" spans="1:53" s="6" customFormat="1" x14ac:dyDescent="0.2">
      <c r="A204" s="1"/>
      <c r="B204" s="1"/>
      <c r="C204" s="1"/>
      <c r="D204" s="1"/>
      <c r="E204" s="2" t="s">
        <v>1392</v>
      </c>
      <c r="F204" s="7" t="s">
        <v>177</v>
      </c>
      <c r="H204" s="8" t="s">
        <v>2</v>
      </c>
      <c r="I204" s="8">
        <v>2</v>
      </c>
      <c r="J204" s="15">
        <v>447.88</v>
      </c>
      <c r="K204" s="15">
        <v>895.76</v>
      </c>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row>
    <row r="205" spans="1:53" x14ac:dyDescent="0.2">
      <c r="E205" s="2" t="s">
        <v>1393</v>
      </c>
      <c r="F205" s="4" t="s">
        <v>178</v>
      </c>
      <c r="H205" s="5" t="s">
        <v>2</v>
      </c>
      <c r="I205" s="5">
        <v>2</v>
      </c>
      <c r="J205" s="14">
        <v>413.52</v>
      </c>
      <c r="K205" s="14">
        <v>827.04</v>
      </c>
    </row>
    <row r="206" spans="1:53" s="6" customFormat="1" x14ac:dyDescent="0.2">
      <c r="A206" s="1"/>
      <c r="B206" s="1"/>
      <c r="C206" s="1"/>
      <c r="D206" s="1"/>
      <c r="E206" s="2" t="s">
        <v>1394</v>
      </c>
      <c r="F206" s="7" t="s">
        <v>179</v>
      </c>
      <c r="H206" s="8" t="s">
        <v>2</v>
      </c>
      <c r="I206" s="8">
        <v>2</v>
      </c>
      <c r="J206" s="15">
        <v>516.9</v>
      </c>
      <c r="K206" s="15">
        <v>1033.8</v>
      </c>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row>
    <row r="207" spans="1:53" x14ac:dyDescent="0.2">
      <c r="E207" s="2" t="s">
        <v>1395</v>
      </c>
      <c r="F207" s="4" t="s">
        <v>180</v>
      </c>
      <c r="H207" s="5" t="s">
        <v>2</v>
      </c>
      <c r="I207" s="5">
        <v>60</v>
      </c>
      <c r="J207" s="14">
        <v>171.61</v>
      </c>
      <c r="K207" s="14">
        <v>10296.6</v>
      </c>
    </row>
    <row r="208" spans="1:53" s="6" customFormat="1" x14ac:dyDescent="0.2">
      <c r="A208" s="1"/>
      <c r="B208" s="1"/>
      <c r="C208" s="1"/>
      <c r="D208" s="1"/>
      <c r="E208" s="2" t="s">
        <v>1396</v>
      </c>
      <c r="F208" s="7" t="s">
        <v>181</v>
      </c>
      <c r="H208" s="8" t="s">
        <v>2</v>
      </c>
      <c r="I208" s="8">
        <v>10</v>
      </c>
      <c r="J208" s="15">
        <v>214.51</v>
      </c>
      <c r="K208" s="15">
        <v>2145.1</v>
      </c>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row>
    <row r="209" spans="1:53" x14ac:dyDescent="0.2">
      <c r="E209" s="2" t="s">
        <v>1397</v>
      </c>
      <c r="F209" s="4" t="s">
        <v>182</v>
      </c>
      <c r="H209" s="5" t="s">
        <v>2</v>
      </c>
      <c r="I209" s="5">
        <v>25</v>
      </c>
      <c r="J209" s="14">
        <v>365.23</v>
      </c>
      <c r="K209" s="14">
        <v>9130.75</v>
      </c>
    </row>
    <row r="210" spans="1:53" s="6" customFormat="1" x14ac:dyDescent="0.2">
      <c r="A210" s="1"/>
      <c r="B210" s="1"/>
      <c r="C210" s="1"/>
      <c r="D210" s="1"/>
      <c r="E210" s="2" t="s">
        <v>1398</v>
      </c>
      <c r="F210" s="7" t="s">
        <v>183</v>
      </c>
      <c r="H210" s="8" t="s">
        <v>2</v>
      </c>
      <c r="I210" s="8">
        <v>2</v>
      </c>
      <c r="J210" s="15">
        <v>456.53</v>
      </c>
      <c r="K210" s="15">
        <v>913.06</v>
      </c>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row>
    <row r="211" spans="1:53" x14ac:dyDescent="0.2">
      <c r="E211" s="2" t="s">
        <v>1399</v>
      </c>
      <c r="F211" s="4" t="s">
        <v>184</v>
      </c>
      <c r="H211" s="5" t="s">
        <v>2</v>
      </c>
      <c r="I211" s="5">
        <v>40</v>
      </c>
      <c r="J211" s="14">
        <v>347.38</v>
      </c>
      <c r="K211" s="14">
        <v>13895.2</v>
      </c>
    </row>
    <row r="212" spans="1:53" s="6" customFormat="1" x14ac:dyDescent="0.2">
      <c r="A212" s="1"/>
      <c r="B212" s="1"/>
      <c r="C212" s="1"/>
      <c r="D212" s="1"/>
      <c r="E212" s="2" t="s">
        <v>1400</v>
      </c>
      <c r="F212" s="7" t="s">
        <v>185</v>
      </c>
      <c r="H212" s="8" t="s">
        <v>2</v>
      </c>
      <c r="I212" s="8">
        <v>4</v>
      </c>
      <c r="J212" s="15">
        <v>434.22</v>
      </c>
      <c r="K212" s="15">
        <v>1736.88</v>
      </c>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row>
    <row r="213" spans="1:53" x14ac:dyDescent="0.2">
      <c r="E213" s="2" t="s">
        <v>1401</v>
      </c>
      <c r="F213" s="4" t="s">
        <v>186</v>
      </c>
      <c r="H213" s="5" t="s">
        <v>2</v>
      </c>
      <c r="I213" s="5">
        <v>40</v>
      </c>
      <c r="J213" s="14">
        <v>260.02</v>
      </c>
      <c r="K213" s="14">
        <v>10400.799999999999</v>
      </c>
    </row>
    <row r="214" spans="1:53" s="6" customFormat="1" x14ac:dyDescent="0.2">
      <c r="A214" s="1"/>
      <c r="B214" s="1"/>
      <c r="C214" s="1"/>
      <c r="D214" s="1"/>
      <c r="E214" s="2" t="s">
        <v>1402</v>
      </c>
      <c r="F214" s="7" t="s">
        <v>187</v>
      </c>
      <c r="H214" s="8" t="s">
        <v>2</v>
      </c>
      <c r="I214" s="8">
        <v>5</v>
      </c>
      <c r="J214" s="15">
        <v>325.02</v>
      </c>
      <c r="K214" s="15">
        <v>1625.1</v>
      </c>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row>
    <row r="215" spans="1:53" x14ac:dyDescent="0.2">
      <c r="E215" s="2" t="s">
        <v>1403</v>
      </c>
      <c r="F215" s="4" t="s">
        <v>188</v>
      </c>
      <c r="H215" s="5" t="s">
        <v>2</v>
      </c>
      <c r="I215" s="5">
        <v>20</v>
      </c>
      <c r="J215" s="14">
        <v>308.55</v>
      </c>
      <c r="K215" s="14">
        <v>6171</v>
      </c>
    </row>
    <row r="216" spans="1:53" s="6" customFormat="1" x14ac:dyDescent="0.2">
      <c r="A216" s="1"/>
      <c r="B216" s="1"/>
      <c r="C216" s="1"/>
      <c r="D216" s="1"/>
      <c r="E216" s="2" t="s">
        <v>1404</v>
      </c>
      <c r="F216" s="7" t="s">
        <v>189</v>
      </c>
      <c r="H216" s="8" t="s">
        <v>2</v>
      </c>
      <c r="I216" s="8">
        <v>4</v>
      </c>
      <c r="J216" s="15">
        <v>385.69</v>
      </c>
      <c r="K216" s="15">
        <v>1542.76</v>
      </c>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row>
    <row r="217" spans="1:53" x14ac:dyDescent="0.2">
      <c r="E217" s="2" t="s">
        <v>1405</v>
      </c>
      <c r="F217" s="4" t="s">
        <v>190</v>
      </c>
      <c r="H217" s="5" t="s">
        <v>2</v>
      </c>
      <c r="I217" s="5">
        <v>300</v>
      </c>
      <c r="J217" s="14">
        <v>182.61</v>
      </c>
      <c r="K217" s="14">
        <v>54783.000000000007</v>
      </c>
    </row>
    <row r="218" spans="1:53" s="6" customFormat="1" x14ac:dyDescent="0.2">
      <c r="A218" s="1"/>
      <c r="B218" s="1"/>
      <c r="C218" s="1"/>
      <c r="D218" s="1"/>
      <c r="E218" s="2" t="s">
        <v>1406</v>
      </c>
      <c r="F218" s="7" t="s">
        <v>191</v>
      </c>
      <c r="H218" s="8" t="s">
        <v>2</v>
      </c>
      <c r="I218" s="8">
        <v>30</v>
      </c>
      <c r="J218" s="15">
        <v>228.26</v>
      </c>
      <c r="K218" s="15">
        <v>6847.7999999999993</v>
      </c>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row>
    <row r="219" spans="1:53" x14ac:dyDescent="0.2">
      <c r="E219" s="2" t="s">
        <v>1407</v>
      </c>
      <c r="F219" s="4" t="s">
        <v>192</v>
      </c>
      <c r="H219" s="5" t="s">
        <v>2</v>
      </c>
      <c r="I219" s="5">
        <v>100</v>
      </c>
      <c r="J219" s="14">
        <v>190.9</v>
      </c>
      <c r="K219" s="14">
        <v>19090</v>
      </c>
    </row>
    <row r="220" spans="1:53" s="6" customFormat="1" x14ac:dyDescent="0.2">
      <c r="A220" s="1"/>
      <c r="B220" s="1"/>
      <c r="C220" s="1"/>
      <c r="D220" s="1"/>
      <c r="E220" s="2" t="s">
        <v>1408</v>
      </c>
      <c r="F220" s="7" t="s">
        <v>193</v>
      </c>
      <c r="H220" s="8" t="s">
        <v>2</v>
      </c>
      <c r="I220" s="8">
        <v>4</v>
      </c>
      <c r="J220" s="15">
        <v>238.63</v>
      </c>
      <c r="K220" s="15">
        <v>954.52</v>
      </c>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row>
    <row r="221" spans="1:53" x14ac:dyDescent="0.2">
      <c r="E221" s="2" t="s">
        <v>1409</v>
      </c>
      <c r="F221" s="4" t="s">
        <v>194</v>
      </c>
      <c r="H221" s="5" t="s">
        <v>2</v>
      </c>
      <c r="I221" s="5">
        <v>50</v>
      </c>
      <c r="J221" s="14">
        <v>199.19</v>
      </c>
      <c r="K221" s="14">
        <v>9959.5</v>
      </c>
    </row>
    <row r="222" spans="1:53" s="6" customFormat="1" x14ac:dyDescent="0.2">
      <c r="A222" s="1"/>
      <c r="B222" s="1"/>
      <c r="C222" s="1"/>
      <c r="D222" s="1"/>
      <c r="E222" s="2" t="s">
        <v>1410</v>
      </c>
      <c r="F222" s="7" t="s">
        <v>195</v>
      </c>
      <c r="H222" s="8" t="s">
        <v>2</v>
      </c>
      <c r="I222" s="8">
        <v>24</v>
      </c>
      <c r="J222" s="15">
        <v>248.99</v>
      </c>
      <c r="K222" s="15">
        <v>5975.76</v>
      </c>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row>
    <row r="223" spans="1:53" x14ac:dyDescent="0.2">
      <c r="E223" s="2" t="s">
        <v>1411</v>
      </c>
      <c r="F223" s="4" t="s">
        <v>196</v>
      </c>
      <c r="H223" s="5" t="s">
        <v>2</v>
      </c>
      <c r="I223" s="5">
        <v>15</v>
      </c>
      <c r="J223" s="14">
        <v>211.62</v>
      </c>
      <c r="K223" s="14">
        <v>3174.3</v>
      </c>
    </row>
    <row r="224" spans="1:53" s="6" customFormat="1" x14ac:dyDescent="0.2">
      <c r="A224" s="1"/>
      <c r="B224" s="1"/>
      <c r="C224" s="1"/>
      <c r="D224" s="1"/>
      <c r="E224" s="2" t="s">
        <v>1412</v>
      </c>
      <c r="F224" s="7" t="s">
        <v>197</v>
      </c>
      <c r="H224" s="8" t="s">
        <v>2</v>
      </c>
      <c r="I224" s="8">
        <v>2</v>
      </c>
      <c r="J224" s="15">
        <v>264.52999999999997</v>
      </c>
      <c r="K224" s="15">
        <v>529.05999999999995</v>
      </c>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row>
    <row r="225" spans="1:53" x14ac:dyDescent="0.2">
      <c r="E225" s="2" t="s">
        <v>1413</v>
      </c>
      <c r="F225" s="4" t="s">
        <v>198</v>
      </c>
      <c r="H225" s="5" t="s">
        <v>2</v>
      </c>
      <c r="I225" s="5">
        <v>25</v>
      </c>
      <c r="J225" s="14">
        <v>596.21</v>
      </c>
      <c r="K225" s="14">
        <v>14905.25</v>
      </c>
    </row>
    <row r="226" spans="1:53" s="6" customFormat="1" x14ac:dyDescent="0.2">
      <c r="A226" s="1"/>
      <c r="B226" s="1"/>
      <c r="C226" s="1"/>
      <c r="D226" s="1"/>
      <c r="E226" s="2" t="s">
        <v>1414</v>
      </c>
      <c r="F226" s="7" t="s">
        <v>199</v>
      </c>
      <c r="H226" s="8" t="s">
        <v>2</v>
      </c>
      <c r="I226" s="8">
        <v>5</v>
      </c>
      <c r="J226" s="15">
        <v>745.27</v>
      </c>
      <c r="K226" s="15">
        <v>3726.35</v>
      </c>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row>
    <row r="227" spans="1:53" x14ac:dyDescent="0.2">
      <c r="E227" s="2" t="s">
        <v>1415</v>
      </c>
      <c r="F227" s="4" t="s">
        <v>200</v>
      </c>
      <c r="H227" s="5" t="s">
        <v>2</v>
      </c>
      <c r="I227" s="5">
        <v>25</v>
      </c>
      <c r="J227" s="14">
        <v>596.21</v>
      </c>
      <c r="K227" s="14">
        <v>14905.25</v>
      </c>
    </row>
    <row r="228" spans="1:53" s="6" customFormat="1" x14ac:dyDescent="0.2">
      <c r="A228" s="1"/>
      <c r="B228" s="1"/>
      <c r="C228" s="1"/>
      <c r="D228" s="1"/>
      <c r="E228" s="2" t="s">
        <v>1416</v>
      </c>
      <c r="F228" s="7" t="s">
        <v>201</v>
      </c>
      <c r="H228" s="8" t="s">
        <v>2</v>
      </c>
      <c r="I228" s="8">
        <v>5</v>
      </c>
      <c r="J228" s="15">
        <v>745.27</v>
      </c>
      <c r="K228" s="15">
        <v>3726.35</v>
      </c>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row>
    <row r="229" spans="1:53" x14ac:dyDescent="0.2">
      <c r="E229" s="2" t="s">
        <v>1417</v>
      </c>
      <c r="F229" s="4" t="s">
        <v>202</v>
      </c>
      <c r="H229" s="5" t="s">
        <v>2</v>
      </c>
      <c r="I229" s="5">
        <v>25</v>
      </c>
      <c r="J229" s="14">
        <v>846.42</v>
      </c>
      <c r="K229" s="14">
        <v>21160.5</v>
      </c>
    </row>
    <row r="230" spans="1:53" s="6" customFormat="1" x14ac:dyDescent="0.2">
      <c r="A230" s="1"/>
      <c r="B230" s="1"/>
      <c r="C230" s="1"/>
      <c r="D230" s="1"/>
      <c r="E230" s="2" t="s">
        <v>1418</v>
      </c>
      <c r="F230" s="7" t="s">
        <v>203</v>
      </c>
      <c r="H230" s="8" t="s">
        <v>2</v>
      </c>
      <c r="I230" s="8">
        <v>5</v>
      </c>
      <c r="J230" s="15">
        <v>1058.02</v>
      </c>
      <c r="K230" s="15">
        <v>5290.1</v>
      </c>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row>
    <row r="231" spans="1:53" x14ac:dyDescent="0.2">
      <c r="E231" s="2" t="s">
        <v>1419</v>
      </c>
      <c r="F231" s="4" t="s">
        <v>204</v>
      </c>
      <c r="H231" s="5" t="s">
        <v>2</v>
      </c>
      <c r="I231" s="5">
        <v>25</v>
      </c>
      <c r="J231" s="14">
        <v>846.42</v>
      </c>
      <c r="K231" s="14">
        <v>21160.5</v>
      </c>
    </row>
    <row r="232" spans="1:53" s="6" customFormat="1" x14ac:dyDescent="0.2">
      <c r="A232" s="1"/>
      <c r="B232" s="1"/>
      <c r="C232" s="1"/>
      <c r="D232" s="1"/>
      <c r="E232" s="2" t="s">
        <v>1420</v>
      </c>
      <c r="F232" s="7" t="s">
        <v>205</v>
      </c>
      <c r="H232" s="8" t="s">
        <v>2</v>
      </c>
      <c r="I232" s="8">
        <v>5</v>
      </c>
      <c r="J232" s="15">
        <v>1058.02</v>
      </c>
      <c r="K232" s="15">
        <v>5290.1</v>
      </c>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row>
    <row r="233" spans="1:53" x14ac:dyDescent="0.2">
      <c r="E233" s="2" t="s">
        <v>1421</v>
      </c>
      <c r="F233" s="4" t="s">
        <v>206</v>
      </c>
      <c r="H233" s="5" t="s">
        <v>2</v>
      </c>
      <c r="I233" s="5">
        <v>20</v>
      </c>
      <c r="J233" s="14">
        <v>1394.61</v>
      </c>
      <c r="K233" s="14">
        <v>27892.199999999997</v>
      </c>
    </row>
    <row r="234" spans="1:53" s="6" customFormat="1" x14ac:dyDescent="0.2">
      <c r="A234" s="1"/>
      <c r="B234" s="1"/>
      <c r="C234" s="1"/>
      <c r="D234" s="1"/>
      <c r="E234" s="2" t="s">
        <v>1422</v>
      </c>
      <c r="F234" s="7" t="s">
        <v>207</v>
      </c>
      <c r="H234" s="8" t="s">
        <v>2</v>
      </c>
      <c r="I234" s="8">
        <v>5</v>
      </c>
      <c r="J234" s="15">
        <v>1743.27</v>
      </c>
      <c r="K234" s="15">
        <v>8716.35</v>
      </c>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row>
    <row r="235" spans="1:53" x14ac:dyDescent="0.2">
      <c r="E235" s="2" t="s">
        <v>1423</v>
      </c>
      <c r="F235" s="4" t="s">
        <v>208</v>
      </c>
      <c r="H235" s="5" t="s">
        <v>2</v>
      </c>
      <c r="I235" s="5">
        <v>20</v>
      </c>
      <c r="J235" s="14">
        <v>1394.61</v>
      </c>
      <c r="K235" s="14">
        <v>27892.199999999997</v>
      </c>
    </row>
    <row r="236" spans="1:53" s="6" customFormat="1" x14ac:dyDescent="0.2">
      <c r="A236" s="1"/>
      <c r="B236" s="1"/>
      <c r="C236" s="1"/>
      <c r="D236" s="1"/>
      <c r="E236" s="2" t="s">
        <v>1424</v>
      </c>
      <c r="F236" s="7" t="s">
        <v>209</v>
      </c>
      <c r="H236" s="8" t="s">
        <v>2</v>
      </c>
      <c r="I236" s="8">
        <v>5</v>
      </c>
      <c r="J236" s="15">
        <v>1743.27</v>
      </c>
      <c r="K236" s="15">
        <v>8716.35</v>
      </c>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row>
    <row r="237" spans="1:53" x14ac:dyDescent="0.2">
      <c r="E237" s="2" t="s">
        <v>1425</v>
      </c>
      <c r="F237" s="4" t="s">
        <v>210</v>
      </c>
      <c r="H237" s="5" t="s">
        <v>2</v>
      </c>
      <c r="I237" s="5">
        <v>20</v>
      </c>
      <c r="J237" s="14">
        <v>1761.74</v>
      </c>
      <c r="K237" s="14">
        <v>35234.800000000003</v>
      </c>
    </row>
    <row r="238" spans="1:53" s="6" customFormat="1" x14ac:dyDescent="0.2">
      <c r="A238" s="1"/>
      <c r="B238" s="1"/>
      <c r="C238" s="1"/>
      <c r="D238" s="1"/>
      <c r="E238" s="2" t="s">
        <v>1426</v>
      </c>
      <c r="F238" s="7" t="s">
        <v>211</v>
      </c>
      <c r="H238" s="8" t="s">
        <v>2</v>
      </c>
      <c r="I238" s="8">
        <v>5</v>
      </c>
      <c r="J238" s="15">
        <v>2202.1799999999998</v>
      </c>
      <c r="K238" s="15">
        <v>11010.9</v>
      </c>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row>
    <row r="239" spans="1:53" x14ac:dyDescent="0.2">
      <c r="E239" s="2" t="s">
        <v>1427</v>
      </c>
      <c r="F239" s="4" t="s">
        <v>212</v>
      </c>
      <c r="H239" s="5" t="s">
        <v>2</v>
      </c>
      <c r="I239" s="5">
        <v>20</v>
      </c>
      <c r="J239" s="14">
        <v>1761.74</v>
      </c>
      <c r="K239" s="14">
        <v>35234.800000000003</v>
      </c>
    </row>
    <row r="240" spans="1:53" s="6" customFormat="1" x14ac:dyDescent="0.2">
      <c r="A240" s="1"/>
      <c r="B240" s="1"/>
      <c r="C240" s="1"/>
      <c r="D240" s="1"/>
      <c r="E240" s="2" t="s">
        <v>1428</v>
      </c>
      <c r="F240" s="7" t="s">
        <v>213</v>
      </c>
      <c r="H240" s="8" t="s">
        <v>2</v>
      </c>
      <c r="I240" s="8">
        <v>5</v>
      </c>
      <c r="J240" s="15">
        <v>2202.1799999999998</v>
      </c>
      <c r="K240" s="15">
        <v>11010.9</v>
      </c>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row>
    <row r="241" spans="1:53" x14ac:dyDescent="0.2">
      <c r="E241" s="2" t="s">
        <v>1429</v>
      </c>
      <c r="F241" s="4" t="s">
        <v>214</v>
      </c>
      <c r="H241" s="5" t="s">
        <v>2</v>
      </c>
      <c r="I241" s="5">
        <v>20</v>
      </c>
      <c r="J241" s="14">
        <v>2162.91</v>
      </c>
      <c r="K241" s="14">
        <v>43258.2</v>
      </c>
    </row>
    <row r="242" spans="1:53" s="6" customFormat="1" x14ac:dyDescent="0.2">
      <c r="A242" s="1"/>
      <c r="B242" s="1"/>
      <c r="C242" s="1"/>
      <c r="D242" s="1"/>
      <c r="E242" s="2" t="s">
        <v>1430</v>
      </c>
      <c r="F242" s="7" t="s">
        <v>215</v>
      </c>
      <c r="H242" s="8" t="s">
        <v>2</v>
      </c>
      <c r="I242" s="8">
        <v>5</v>
      </c>
      <c r="J242" s="15">
        <v>2703.64</v>
      </c>
      <c r="K242" s="15">
        <v>13518.199999999999</v>
      </c>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row>
    <row r="243" spans="1:53" x14ac:dyDescent="0.2">
      <c r="E243" s="2" t="s">
        <v>1431</v>
      </c>
      <c r="F243" s="4" t="s">
        <v>216</v>
      </c>
      <c r="H243" s="5" t="s">
        <v>2</v>
      </c>
      <c r="I243" s="5">
        <v>20</v>
      </c>
      <c r="J243" s="14">
        <v>2162.91</v>
      </c>
      <c r="K243" s="14">
        <v>43258.2</v>
      </c>
    </row>
    <row r="244" spans="1:53" s="6" customFormat="1" x14ac:dyDescent="0.2">
      <c r="A244" s="1"/>
      <c r="B244" s="1"/>
      <c r="C244" s="1"/>
      <c r="D244" s="1"/>
      <c r="E244" s="2" t="s">
        <v>1432</v>
      </c>
      <c r="F244" s="7" t="s">
        <v>217</v>
      </c>
      <c r="H244" s="8" t="s">
        <v>2</v>
      </c>
      <c r="I244" s="8">
        <v>5</v>
      </c>
      <c r="J244" s="15">
        <v>2703.64</v>
      </c>
      <c r="K244" s="15">
        <v>13518.199999999999</v>
      </c>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row>
    <row r="245" spans="1:53" x14ac:dyDescent="0.2">
      <c r="E245" s="2" t="s">
        <v>1433</v>
      </c>
      <c r="F245" s="4" t="s">
        <v>218</v>
      </c>
      <c r="H245" s="5" t="s">
        <v>2</v>
      </c>
      <c r="I245" s="5">
        <v>100</v>
      </c>
      <c r="J245" s="14">
        <v>44.57</v>
      </c>
      <c r="K245" s="14">
        <v>4457</v>
      </c>
    </row>
    <row r="246" spans="1:53" s="6" customFormat="1" ht="25.5" x14ac:dyDescent="0.2">
      <c r="A246" s="1"/>
      <c r="B246" s="1"/>
      <c r="C246" s="1"/>
      <c r="D246" s="1"/>
      <c r="E246" s="2" t="s">
        <v>1434</v>
      </c>
      <c r="F246" s="7" t="s">
        <v>219</v>
      </c>
      <c r="H246" s="8" t="s">
        <v>2</v>
      </c>
      <c r="I246" s="8">
        <v>10</v>
      </c>
      <c r="J246" s="15">
        <v>55.71</v>
      </c>
      <c r="K246" s="15">
        <v>557.1</v>
      </c>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row>
    <row r="247" spans="1:53" x14ac:dyDescent="0.2">
      <c r="E247" s="2" t="s">
        <v>1435</v>
      </c>
      <c r="F247" s="4" t="s">
        <v>220</v>
      </c>
      <c r="H247" s="5" t="s">
        <v>2</v>
      </c>
      <c r="I247" s="5">
        <v>85</v>
      </c>
      <c r="J247" s="14">
        <v>99.37</v>
      </c>
      <c r="K247" s="14">
        <v>8446.4500000000007</v>
      </c>
    </row>
    <row r="248" spans="1:53" s="6" customFormat="1" x14ac:dyDescent="0.2">
      <c r="A248" s="1"/>
      <c r="B248" s="1"/>
      <c r="C248" s="1"/>
      <c r="D248" s="1"/>
      <c r="E248" s="2" t="s">
        <v>1436</v>
      </c>
      <c r="F248" s="7" t="s">
        <v>221</v>
      </c>
      <c r="H248" s="8" t="s">
        <v>2</v>
      </c>
      <c r="I248" s="8">
        <v>8</v>
      </c>
      <c r="J248" s="15">
        <v>124.21</v>
      </c>
      <c r="K248" s="15">
        <v>993.68</v>
      </c>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row>
    <row r="249" spans="1:53" x14ac:dyDescent="0.2">
      <c r="E249" s="2" t="s">
        <v>1437</v>
      </c>
      <c r="F249" s="4" t="s">
        <v>222</v>
      </c>
      <c r="H249" s="5" t="s">
        <v>2</v>
      </c>
      <c r="I249" s="5">
        <v>25</v>
      </c>
      <c r="J249" s="14">
        <v>188.35</v>
      </c>
      <c r="K249" s="14">
        <v>4708.75</v>
      </c>
    </row>
    <row r="250" spans="1:53" s="6" customFormat="1" x14ac:dyDescent="0.2">
      <c r="A250" s="1"/>
      <c r="B250" s="1"/>
      <c r="C250" s="1"/>
      <c r="D250" s="1"/>
      <c r="E250" s="2" t="s">
        <v>1438</v>
      </c>
      <c r="F250" s="7" t="s">
        <v>223</v>
      </c>
      <c r="H250" s="8" t="s">
        <v>2</v>
      </c>
      <c r="I250" s="8">
        <v>4</v>
      </c>
      <c r="J250" s="15">
        <v>235.43</v>
      </c>
      <c r="K250" s="15">
        <v>941.72</v>
      </c>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row>
    <row r="251" spans="1:53" x14ac:dyDescent="0.2">
      <c r="E251" s="2" t="s">
        <v>1439</v>
      </c>
      <c r="F251" s="4" t="s">
        <v>224</v>
      </c>
      <c r="H251" s="5" t="s">
        <v>2</v>
      </c>
      <c r="I251" s="5">
        <v>100</v>
      </c>
      <c r="J251" s="14">
        <v>188.35</v>
      </c>
      <c r="K251" s="14">
        <v>18835</v>
      </c>
    </row>
    <row r="252" spans="1:53" s="6" customFormat="1" x14ac:dyDescent="0.2">
      <c r="A252" s="1"/>
      <c r="B252" s="1"/>
      <c r="C252" s="1"/>
      <c r="D252" s="1"/>
      <c r="E252" s="2" t="s">
        <v>1440</v>
      </c>
      <c r="F252" s="7" t="s">
        <v>225</v>
      </c>
      <c r="H252" s="8" t="s">
        <v>2</v>
      </c>
      <c r="I252" s="8">
        <v>10</v>
      </c>
      <c r="J252" s="15">
        <v>235.43</v>
      </c>
      <c r="K252" s="15">
        <v>2354.3000000000002</v>
      </c>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row>
    <row r="253" spans="1:53" x14ac:dyDescent="0.2">
      <c r="E253" s="2" t="s">
        <v>1441</v>
      </c>
      <c r="F253" s="4" t="s">
        <v>226</v>
      </c>
      <c r="H253" s="5" t="s">
        <v>2</v>
      </c>
      <c r="I253" s="5">
        <v>15</v>
      </c>
      <c r="J253" s="14">
        <v>171.77</v>
      </c>
      <c r="K253" s="14">
        <v>2576.5500000000002</v>
      </c>
    </row>
    <row r="254" spans="1:53" s="6" customFormat="1" x14ac:dyDescent="0.2">
      <c r="A254" s="1"/>
      <c r="B254" s="1"/>
      <c r="C254" s="1"/>
      <c r="D254" s="1"/>
      <c r="E254" s="2" t="s">
        <v>1442</v>
      </c>
      <c r="F254" s="7" t="s">
        <v>227</v>
      </c>
      <c r="H254" s="8" t="s">
        <v>2</v>
      </c>
      <c r="I254" s="8">
        <v>2</v>
      </c>
      <c r="J254" s="15">
        <v>214.71</v>
      </c>
      <c r="K254" s="15">
        <v>429.42</v>
      </c>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row>
    <row r="255" spans="1:53" x14ac:dyDescent="0.2">
      <c r="E255" s="2" t="s">
        <v>1443</v>
      </c>
      <c r="F255" s="4" t="s">
        <v>228</v>
      </c>
      <c r="H255" s="5" t="s">
        <v>2</v>
      </c>
      <c r="I255" s="5">
        <v>30</v>
      </c>
      <c r="J255" s="14">
        <v>208.21</v>
      </c>
      <c r="K255" s="14">
        <v>6246.3</v>
      </c>
    </row>
    <row r="256" spans="1:53" s="6" customFormat="1" x14ac:dyDescent="0.2">
      <c r="A256" s="1"/>
      <c r="B256" s="1"/>
      <c r="C256" s="1"/>
      <c r="D256" s="1"/>
      <c r="E256" s="2" t="s">
        <v>1444</v>
      </c>
      <c r="F256" s="7" t="s">
        <v>229</v>
      </c>
      <c r="H256" s="8" t="s">
        <v>2</v>
      </c>
      <c r="I256" s="8">
        <v>3</v>
      </c>
      <c r="J256" s="15">
        <v>260.26</v>
      </c>
      <c r="K256" s="15">
        <v>780.78</v>
      </c>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row>
    <row r="257" spans="1:53" x14ac:dyDescent="0.2">
      <c r="E257" s="2" t="s">
        <v>1445</v>
      </c>
      <c r="F257" s="4" t="s">
        <v>230</v>
      </c>
      <c r="H257" s="5" t="s">
        <v>2</v>
      </c>
      <c r="I257" s="5">
        <v>700</v>
      </c>
      <c r="J257" s="14">
        <v>133.85</v>
      </c>
      <c r="K257" s="14">
        <v>93695</v>
      </c>
    </row>
    <row r="258" spans="1:53" s="6" customFormat="1" x14ac:dyDescent="0.2">
      <c r="A258" s="1"/>
      <c r="B258" s="1"/>
      <c r="C258" s="1"/>
      <c r="D258" s="1"/>
      <c r="E258" s="2" t="s">
        <v>1446</v>
      </c>
      <c r="F258" s="7" t="s">
        <v>231</v>
      </c>
      <c r="H258" s="8" t="s">
        <v>2</v>
      </c>
      <c r="I258" s="8">
        <v>85</v>
      </c>
      <c r="J258" s="15">
        <v>167.32</v>
      </c>
      <c r="K258" s="15">
        <v>14222.199999999999</v>
      </c>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row>
    <row r="259" spans="1:53" x14ac:dyDescent="0.2">
      <c r="E259" s="2" t="s">
        <v>1447</v>
      </c>
      <c r="F259" s="4" t="s">
        <v>232</v>
      </c>
      <c r="H259" s="5" t="s">
        <v>2</v>
      </c>
      <c r="I259" s="5">
        <v>2250</v>
      </c>
      <c r="J259" s="14">
        <v>50.18</v>
      </c>
      <c r="K259" s="14">
        <v>112905</v>
      </c>
    </row>
    <row r="260" spans="1:53" s="6" customFormat="1" x14ac:dyDescent="0.2">
      <c r="A260" s="1"/>
      <c r="B260" s="1"/>
      <c r="C260" s="1"/>
      <c r="D260" s="1"/>
      <c r="E260" s="2" t="s">
        <v>1448</v>
      </c>
      <c r="F260" s="7" t="s">
        <v>233</v>
      </c>
      <c r="H260" s="8" t="s">
        <v>2</v>
      </c>
      <c r="I260" s="8">
        <v>250</v>
      </c>
      <c r="J260" s="15">
        <v>62.72</v>
      </c>
      <c r="K260" s="15">
        <v>15680</v>
      </c>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row>
    <row r="261" spans="1:53" x14ac:dyDescent="0.2">
      <c r="E261" s="2" t="s">
        <v>1449</v>
      </c>
      <c r="F261" s="4" t="s">
        <v>234</v>
      </c>
      <c r="H261" s="5" t="s">
        <v>2</v>
      </c>
      <c r="I261" s="5">
        <v>90</v>
      </c>
      <c r="J261" s="14">
        <v>138.11000000000001</v>
      </c>
      <c r="K261" s="14">
        <v>12429.900000000001</v>
      </c>
    </row>
    <row r="262" spans="1:53" s="6" customFormat="1" x14ac:dyDescent="0.2">
      <c r="A262" s="1"/>
      <c r="B262" s="1"/>
      <c r="C262" s="1"/>
      <c r="D262" s="1"/>
      <c r="E262" s="2" t="s">
        <v>1450</v>
      </c>
      <c r="F262" s="7" t="s">
        <v>235</v>
      </c>
      <c r="H262" s="8" t="s">
        <v>2</v>
      </c>
      <c r="I262" s="8">
        <v>90</v>
      </c>
      <c r="J262" s="15">
        <v>253.65</v>
      </c>
      <c r="K262" s="15">
        <v>22828.5</v>
      </c>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row>
    <row r="263" spans="1:53" x14ac:dyDescent="0.2">
      <c r="E263" s="2" t="s">
        <v>1451</v>
      </c>
      <c r="F263" s="4" t="s">
        <v>236</v>
      </c>
      <c r="H263" s="5" t="s">
        <v>2</v>
      </c>
      <c r="I263" s="5">
        <v>20</v>
      </c>
      <c r="J263" s="14">
        <v>253.65</v>
      </c>
      <c r="K263" s="14">
        <v>5073</v>
      </c>
    </row>
    <row r="264" spans="1:53" s="6" customFormat="1" x14ac:dyDescent="0.2">
      <c r="A264" s="1"/>
      <c r="B264" s="1"/>
      <c r="C264" s="1"/>
      <c r="D264" s="1"/>
      <c r="E264" s="2" t="s">
        <v>1452</v>
      </c>
      <c r="F264" s="7" t="s">
        <v>237</v>
      </c>
      <c r="H264" s="8" t="s">
        <v>2</v>
      </c>
      <c r="I264" s="8">
        <v>100</v>
      </c>
      <c r="J264" s="15">
        <v>158.26</v>
      </c>
      <c r="K264" s="15">
        <v>15826</v>
      </c>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row>
    <row r="265" spans="1:53" x14ac:dyDescent="0.2">
      <c r="E265" s="2" t="s">
        <v>1453</v>
      </c>
      <c r="F265" s="4" t="s">
        <v>238</v>
      </c>
      <c r="H265" s="5" t="s">
        <v>2</v>
      </c>
      <c r="I265" s="5">
        <v>30</v>
      </c>
      <c r="J265" s="14">
        <v>124.87</v>
      </c>
      <c r="K265" s="14">
        <v>3746.1000000000004</v>
      </c>
    </row>
    <row r="266" spans="1:53" s="6" customFormat="1" x14ac:dyDescent="0.2">
      <c r="A266" s="1"/>
      <c r="B266" s="1"/>
      <c r="C266" s="1"/>
      <c r="D266" s="1"/>
      <c r="E266" s="2" t="s">
        <v>1454</v>
      </c>
      <c r="F266" s="7" t="s">
        <v>239</v>
      </c>
      <c r="H266" s="8" t="s">
        <v>2</v>
      </c>
      <c r="I266" s="8">
        <v>100</v>
      </c>
      <c r="J266" s="15">
        <v>44.57</v>
      </c>
      <c r="K266" s="15">
        <v>4457</v>
      </c>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row>
    <row r="267" spans="1:53" x14ac:dyDescent="0.2">
      <c r="E267" s="2" t="s">
        <v>1455</v>
      </c>
      <c r="F267" s="4" t="s">
        <v>240</v>
      </c>
      <c r="H267" s="5" t="s">
        <v>2</v>
      </c>
      <c r="I267" s="5">
        <v>70</v>
      </c>
      <c r="J267" s="14">
        <v>306</v>
      </c>
      <c r="K267" s="14">
        <v>21420</v>
      </c>
    </row>
    <row r="268" spans="1:53" s="6" customFormat="1" x14ac:dyDescent="0.2">
      <c r="A268" s="1"/>
      <c r="B268" s="1"/>
      <c r="C268" s="1"/>
      <c r="D268" s="1"/>
      <c r="E268" s="2" t="s">
        <v>1456</v>
      </c>
      <c r="F268" s="7" t="s">
        <v>241</v>
      </c>
      <c r="H268" s="8" t="s">
        <v>2</v>
      </c>
      <c r="I268" s="8">
        <v>30</v>
      </c>
      <c r="J268" s="15">
        <v>306</v>
      </c>
      <c r="K268" s="15">
        <v>9180</v>
      </c>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row>
    <row r="269" spans="1:53" x14ac:dyDescent="0.2">
      <c r="E269" s="2" t="s">
        <v>1457</v>
      </c>
      <c r="F269" s="4" t="s">
        <v>242</v>
      </c>
      <c r="H269" s="5" t="s">
        <v>2</v>
      </c>
      <c r="I269" s="5">
        <v>5</v>
      </c>
      <c r="J269" s="14">
        <v>382.5</v>
      </c>
      <c r="K269" s="14">
        <v>1912.5</v>
      </c>
    </row>
    <row r="270" spans="1:53" s="6" customFormat="1" x14ac:dyDescent="0.2">
      <c r="A270" s="1"/>
      <c r="B270" s="1"/>
      <c r="C270" s="1"/>
      <c r="D270" s="1"/>
      <c r="E270" s="2" t="s">
        <v>1458</v>
      </c>
      <c r="F270" s="7" t="s">
        <v>243</v>
      </c>
      <c r="H270" s="8" t="s">
        <v>2</v>
      </c>
      <c r="I270" s="8">
        <v>50</v>
      </c>
      <c r="J270" s="15">
        <v>138.11000000000001</v>
      </c>
      <c r="K270" s="15">
        <v>6905.5000000000009</v>
      </c>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row>
    <row r="271" spans="1:53" x14ac:dyDescent="0.2">
      <c r="E271" s="2" t="s">
        <v>1459</v>
      </c>
      <c r="F271" s="4" t="s">
        <v>244</v>
      </c>
      <c r="H271" s="5" t="s">
        <v>2</v>
      </c>
      <c r="I271" s="5">
        <v>10</v>
      </c>
      <c r="J271" s="14">
        <v>172.64</v>
      </c>
      <c r="K271" s="14">
        <v>1726.3999999999999</v>
      </c>
    </row>
    <row r="272" spans="1:53" s="6" customFormat="1" x14ac:dyDescent="0.2">
      <c r="A272" s="1"/>
      <c r="B272" s="1"/>
      <c r="C272" s="1"/>
      <c r="D272" s="1"/>
      <c r="E272" s="2" t="s">
        <v>1460</v>
      </c>
      <c r="F272" s="7" t="s">
        <v>245</v>
      </c>
      <c r="H272" s="8" t="s">
        <v>807</v>
      </c>
      <c r="I272" s="8">
        <v>100</v>
      </c>
      <c r="J272" s="15">
        <v>69.02</v>
      </c>
      <c r="K272" s="15">
        <v>6902</v>
      </c>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row>
    <row r="273" spans="1:53" x14ac:dyDescent="0.2">
      <c r="E273" s="2" t="s">
        <v>1461</v>
      </c>
      <c r="F273" s="4" t="s">
        <v>246</v>
      </c>
      <c r="H273" s="5" t="s">
        <v>807</v>
      </c>
      <c r="I273" s="5">
        <v>250</v>
      </c>
      <c r="J273" s="14">
        <v>54.25</v>
      </c>
      <c r="K273" s="14">
        <v>13562.5</v>
      </c>
    </row>
    <row r="274" spans="1:53" s="6" customFormat="1" x14ac:dyDescent="0.2">
      <c r="A274" s="1"/>
      <c r="B274" s="1"/>
      <c r="C274" s="1"/>
      <c r="D274" s="1"/>
      <c r="E274" s="2" t="s">
        <v>1462</v>
      </c>
      <c r="F274" s="7" t="s">
        <v>247</v>
      </c>
      <c r="H274" s="8" t="s">
        <v>807</v>
      </c>
      <c r="I274" s="8">
        <v>373</v>
      </c>
      <c r="J274" s="15">
        <v>128.09</v>
      </c>
      <c r="K274" s="15">
        <v>47777.57</v>
      </c>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row>
    <row r="275" spans="1:53" x14ac:dyDescent="0.2">
      <c r="E275" s="2" t="s">
        <v>1463</v>
      </c>
      <c r="F275" s="4" t="s">
        <v>248</v>
      </c>
      <c r="H275" s="5" t="s">
        <v>807</v>
      </c>
      <c r="I275" s="5">
        <v>250</v>
      </c>
      <c r="J275" s="14">
        <v>136.79</v>
      </c>
      <c r="K275" s="14">
        <v>34197.5</v>
      </c>
    </row>
    <row r="276" spans="1:53" s="6" customFormat="1" x14ac:dyDescent="0.2">
      <c r="A276" s="1"/>
      <c r="B276" s="1"/>
      <c r="C276" s="1"/>
      <c r="D276" s="1"/>
      <c r="E276" s="2" t="s">
        <v>1464</v>
      </c>
      <c r="F276" s="7" t="s">
        <v>249</v>
      </c>
      <c r="H276" s="8" t="s">
        <v>807</v>
      </c>
      <c r="I276" s="8">
        <v>250</v>
      </c>
      <c r="J276" s="15">
        <v>81.73</v>
      </c>
      <c r="K276" s="15">
        <v>20432.5</v>
      </c>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row>
    <row r="277" spans="1:53" x14ac:dyDescent="0.2">
      <c r="E277" s="2" t="s">
        <v>1465</v>
      </c>
      <c r="F277" s="4" t="s">
        <v>250</v>
      </c>
      <c r="H277" s="5" t="s">
        <v>807</v>
      </c>
      <c r="I277" s="5">
        <v>250</v>
      </c>
      <c r="J277" s="14">
        <v>207.42</v>
      </c>
      <c r="K277" s="14">
        <v>51855</v>
      </c>
    </row>
    <row r="278" spans="1:53" s="6" customFormat="1" x14ac:dyDescent="0.2">
      <c r="A278" s="1"/>
      <c r="B278" s="1"/>
      <c r="C278" s="1"/>
      <c r="D278" s="1"/>
      <c r="E278" s="2" t="s">
        <v>1466</v>
      </c>
      <c r="F278" s="7" t="s">
        <v>251</v>
      </c>
      <c r="H278" s="8" t="s">
        <v>807</v>
      </c>
      <c r="I278" s="8">
        <v>210</v>
      </c>
      <c r="J278" s="15">
        <v>144.94</v>
      </c>
      <c r="K278" s="15">
        <v>30437.399999999998</v>
      </c>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row>
    <row r="279" spans="1:53" x14ac:dyDescent="0.2">
      <c r="E279" s="2" t="s">
        <v>1467</v>
      </c>
      <c r="F279" s="4" t="s">
        <v>252</v>
      </c>
      <c r="H279" s="5" t="s">
        <v>808</v>
      </c>
      <c r="I279" s="5">
        <v>8000</v>
      </c>
      <c r="J279" s="14">
        <v>2.65</v>
      </c>
      <c r="K279" s="14">
        <v>21200</v>
      </c>
    </row>
    <row r="280" spans="1:53" s="6" customFormat="1" x14ac:dyDescent="0.2">
      <c r="A280" s="1"/>
      <c r="B280" s="1"/>
      <c r="C280" s="1"/>
      <c r="D280" s="1"/>
      <c r="E280" s="2" t="s">
        <v>1468</v>
      </c>
      <c r="F280" s="7" t="s">
        <v>253</v>
      </c>
      <c r="H280" s="8" t="s">
        <v>808</v>
      </c>
      <c r="I280" s="8">
        <v>6500</v>
      </c>
      <c r="J280" s="15">
        <v>2.2400000000000002</v>
      </c>
      <c r="K280" s="15">
        <v>14560.000000000002</v>
      </c>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row>
    <row r="281" spans="1:53" x14ac:dyDescent="0.2">
      <c r="E281" s="2" t="s">
        <v>1469</v>
      </c>
      <c r="F281" s="4" t="s">
        <v>254</v>
      </c>
      <c r="H281" s="5" t="s">
        <v>809</v>
      </c>
      <c r="I281" s="5">
        <v>1470</v>
      </c>
      <c r="J281" s="14">
        <v>24.47</v>
      </c>
      <c r="K281" s="14">
        <v>35970.9</v>
      </c>
    </row>
    <row r="282" spans="1:53" s="6" customFormat="1" x14ac:dyDescent="0.2">
      <c r="A282" s="1"/>
      <c r="B282" s="1"/>
      <c r="C282" s="1"/>
      <c r="D282" s="1"/>
      <c r="E282" s="2" t="s">
        <v>1470</v>
      </c>
      <c r="F282" s="7" t="s">
        <v>255</v>
      </c>
      <c r="H282" s="8" t="s">
        <v>809</v>
      </c>
      <c r="I282" s="8">
        <v>1470</v>
      </c>
      <c r="J282" s="15">
        <v>39.659999999999997</v>
      </c>
      <c r="K282" s="15">
        <v>58300.2</v>
      </c>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row>
    <row r="283" spans="1:53" x14ac:dyDescent="0.2">
      <c r="E283" s="2" t="s">
        <v>1471</v>
      </c>
      <c r="F283" s="4" t="s">
        <v>256</v>
      </c>
      <c r="H283" s="5" t="s">
        <v>810</v>
      </c>
      <c r="I283" s="5">
        <v>20000</v>
      </c>
      <c r="J283" s="14">
        <v>4.8099999999999996</v>
      </c>
      <c r="K283" s="14">
        <v>96199.999999999985</v>
      </c>
    </row>
    <row r="284" spans="1:53" s="6" customFormat="1" x14ac:dyDescent="0.2">
      <c r="A284" s="1"/>
      <c r="B284" s="1"/>
      <c r="C284" s="1"/>
      <c r="D284" s="1"/>
      <c r="E284" s="2" t="s">
        <v>1472</v>
      </c>
      <c r="F284" s="7" t="s">
        <v>257</v>
      </c>
      <c r="H284" s="8" t="s">
        <v>807</v>
      </c>
      <c r="I284" s="8">
        <v>570</v>
      </c>
      <c r="J284" s="15">
        <v>296.33</v>
      </c>
      <c r="K284" s="15">
        <v>168908.09999999998</v>
      </c>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row>
    <row r="285" spans="1:53" x14ac:dyDescent="0.2">
      <c r="E285" s="2" t="s">
        <v>1473</v>
      </c>
      <c r="F285" s="4" t="s">
        <v>258</v>
      </c>
      <c r="H285" s="5" t="s">
        <v>807</v>
      </c>
      <c r="I285" s="5">
        <v>2675</v>
      </c>
      <c r="J285" s="14">
        <v>55.22</v>
      </c>
      <c r="K285" s="14">
        <v>147713.5</v>
      </c>
    </row>
    <row r="286" spans="1:53" s="6" customFormat="1" x14ac:dyDescent="0.2">
      <c r="A286" s="1"/>
      <c r="B286" s="1"/>
      <c r="C286" s="1"/>
      <c r="D286" s="1"/>
      <c r="E286" s="2" t="s">
        <v>1474</v>
      </c>
      <c r="F286" s="7" t="s">
        <v>259</v>
      </c>
      <c r="H286" s="8" t="s">
        <v>807</v>
      </c>
      <c r="I286" s="8">
        <v>1100</v>
      </c>
      <c r="J286" s="15">
        <v>41.45</v>
      </c>
      <c r="K286" s="15">
        <v>45595</v>
      </c>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row>
    <row r="287" spans="1:53" s="9" customFormat="1" x14ac:dyDescent="0.2">
      <c r="A287" s="1"/>
      <c r="B287" s="1"/>
      <c r="C287" s="1"/>
      <c r="D287" s="1"/>
      <c r="E287" s="10">
        <v>3</v>
      </c>
      <c r="F287" s="12" t="s">
        <v>798</v>
      </c>
      <c r="H287" s="12"/>
      <c r="I287" s="12"/>
      <c r="J287" s="16"/>
      <c r="K287" s="13">
        <f>SUM(K288:K528)</f>
        <v>764866.71000000043</v>
      </c>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row>
    <row r="288" spans="1:53" x14ac:dyDescent="0.2">
      <c r="E288" s="2" t="s">
        <v>971</v>
      </c>
      <c r="F288" s="4" t="s">
        <v>260</v>
      </c>
      <c r="H288" s="5" t="s">
        <v>811</v>
      </c>
      <c r="I288" s="5">
        <v>10</v>
      </c>
      <c r="J288" s="14">
        <v>798.2</v>
      </c>
      <c r="K288" s="14">
        <v>7982</v>
      </c>
    </row>
    <row r="289" spans="1:53" s="6" customFormat="1" x14ac:dyDescent="0.2">
      <c r="A289" s="1"/>
      <c r="B289" s="1"/>
      <c r="C289" s="1"/>
      <c r="D289" s="1"/>
      <c r="E289" s="2" t="s">
        <v>1213</v>
      </c>
      <c r="F289" s="7" t="s">
        <v>261</v>
      </c>
      <c r="H289" s="8" t="s">
        <v>812</v>
      </c>
      <c r="I289" s="8">
        <v>2</v>
      </c>
      <c r="J289" s="15">
        <v>15.06</v>
      </c>
      <c r="K289" s="15">
        <v>30.12</v>
      </c>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row>
    <row r="290" spans="1:53" x14ac:dyDescent="0.2">
      <c r="E290" s="2" t="s">
        <v>1214</v>
      </c>
      <c r="F290" s="4" t="s">
        <v>262</v>
      </c>
      <c r="H290" s="5" t="s">
        <v>812</v>
      </c>
      <c r="I290" s="5">
        <v>2</v>
      </c>
      <c r="J290" s="14">
        <v>21.38</v>
      </c>
      <c r="K290" s="14">
        <v>42.76</v>
      </c>
    </row>
    <row r="291" spans="1:53" s="6" customFormat="1" x14ac:dyDescent="0.2">
      <c r="A291" s="1"/>
      <c r="B291" s="1"/>
      <c r="C291" s="1"/>
      <c r="D291" s="1"/>
      <c r="E291" s="2" t="s">
        <v>1215</v>
      </c>
      <c r="F291" s="7" t="s">
        <v>263</v>
      </c>
      <c r="H291" s="8" t="s">
        <v>812</v>
      </c>
      <c r="I291" s="8">
        <v>2</v>
      </c>
      <c r="J291" s="15">
        <v>192.43</v>
      </c>
      <c r="K291" s="15">
        <v>384.86</v>
      </c>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row>
    <row r="292" spans="1:53" x14ac:dyDescent="0.2">
      <c r="E292" s="2" t="s">
        <v>1216</v>
      </c>
      <c r="F292" s="4" t="s">
        <v>264</v>
      </c>
      <c r="H292" s="5" t="s">
        <v>812</v>
      </c>
      <c r="I292" s="5">
        <v>10</v>
      </c>
      <c r="J292" s="14">
        <v>61.99</v>
      </c>
      <c r="K292" s="14">
        <v>619.9</v>
      </c>
    </row>
    <row r="293" spans="1:53" s="6" customFormat="1" x14ac:dyDescent="0.2">
      <c r="A293" s="1"/>
      <c r="B293" s="1"/>
      <c r="C293" s="1"/>
      <c r="D293" s="1"/>
      <c r="E293" s="2" t="s">
        <v>1217</v>
      </c>
      <c r="F293" s="7" t="s">
        <v>265</v>
      </c>
      <c r="H293" s="8" t="s">
        <v>812</v>
      </c>
      <c r="I293" s="8">
        <v>2</v>
      </c>
      <c r="J293" s="15">
        <v>840.13</v>
      </c>
      <c r="K293" s="15">
        <v>1680.26</v>
      </c>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row>
    <row r="294" spans="1:53" x14ac:dyDescent="0.2">
      <c r="E294" s="2" t="s">
        <v>1218</v>
      </c>
      <c r="F294" s="4" t="s">
        <v>266</v>
      </c>
      <c r="H294" s="5" t="s">
        <v>812</v>
      </c>
      <c r="I294" s="5">
        <v>70</v>
      </c>
      <c r="J294" s="14">
        <v>6.23</v>
      </c>
      <c r="K294" s="14">
        <v>436.1</v>
      </c>
    </row>
    <row r="295" spans="1:53" s="6" customFormat="1" x14ac:dyDescent="0.2">
      <c r="A295" s="1"/>
      <c r="B295" s="1"/>
      <c r="C295" s="1"/>
      <c r="D295" s="1"/>
      <c r="E295" s="2" t="s">
        <v>1219</v>
      </c>
      <c r="F295" s="7" t="s">
        <v>267</v>
      </c>
      <c r="H295" s="8" t="s">
        <v>812</v>
      </c>
      <c r="I295" s="8">
        <v>20</v>
      </c>
      <c r="J295" s="15">
        <v>37.01</v>
      </c>
      <c r="K295" s="15">
        <v>740.19999999999993</v>
      </c>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row>
    <row r="296" spans="1:53" x14ac:dyDescent="0.2">
      <c r="E296" s="2" t="s">
        <v>1220</v>
      </c>
      <c r="F296" s="4" t="s">
        <v>268</v>
      </c>
      <c r="H296" s="5" t="s">
        <v>812</v>
      </c>
      <c r="I296" s="5">
        <v>10</v>
      </c>
      <c r="J296" s="14">
        <v>21.38</v>
      </c>
      <c r="K296" s="14">
        <v>213.79999999999998</v>
      </c>
    </row>
    <row r="297" spans="1:53" s="6" customFormat="1" x14ac:dyDescent="0.2">
      <c r="A297" s="1"/>
      <c r="B297" s="1"/>
      <c r="C297" s="1"/>
      <c r="D297" s="1"/>
      <c r="E297" s="2" t="s">
        <v>1221</v>
      </c>
      <c r="F297" s="7" t="s">
        <v>269</v>
      </c>
      <c r="H297" s="8" t="s">
        <v>812</v>
      </c>
      <c r="I297" s="8">
        <v>2</v>
      </c>
      <c r="J297" s="15">
        <v>22.92</v>
      </c>
      <c r="K297" s="15">
        <v>45.84</v>
      </c>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row>
    <row r="298" spans="1:53" x14ac:dyDescent="0.2">
      <c r="E298" s="2" t="s">
        <v>1222</v>
      </c>
      <c r="F298" s="4" t="s">
        <v>270</v>
      </c>
      <c r="H298" s="5" t="s">
        <v>812</v>
      </c>
      <c r="I298" s="5">
        <v>2</v>
      </c>
      <c r="J298" s="14">
        <v>54.29</v>
      </c>
      <c r="K298" s="14">
        <v>108.58</v>
      </c>
    </row>
    <row r="299" spans="1:53" s="6" customFormat="1" x14ac:dyDescent="0.2">
      <c r="A299" s="1"/>
      <c r="B299" s="1"/>
      <c r="C299" s="1"/>
      <c r="D299" s="1"/>
      <c r="E299" s="2" t="s">
        <v>1223</v>
      </c>
      <c r="F299" s="7" t="s">
        <v>271</v>
      </c>
      <c r="H299" s="8" t="s">
        <v>812</v>
      </c>
      <c r="I299" s="8">
        <v>2</v>
      </c>
      <c r="J299" s="15">
        <v>429.35</v>
      </c>
      <c r="K299" s="15">
        <v>858.7</v>
      </c>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row>
    <row r="300" spans="1:53" x14ac:dyDescent="0.2">
      <c r="E300" s="2" t="s">
        <v>1224</v>
      </c>
      <c r="F300" s="4" t="s">
        <v>272</v>
      </c>
      <c r="H300" s="5" t="s">
        <v>811</v>
      </c>
      <c r="I300" s="5">
        <v>500</v>
      </c>
      <c r="J300" s="14">
        <v>1.17</v>
      </c>
      <c r="K300" s="14">
        <v>585</v>
      </c>
    </row>
    <row r="301" spans="1:53" s="6" customFormat="1" x14ac:dyDescent="0.2">
      <c r="A301" s="1"/>
      <c r="B301" s="1"/>
      <c r="C301" s="1"/>
      <c r="D301" s="1"/>
      <c r="E301" s="2" t="s">
        <v>1225</v>
      </c>
      <c r="F301" s="7" t="s">
        <v>273</v>
      </c>
      <c r="H301" s="8" t="s">
        <v>811</v>
      </c>
      <c r="I301" s="8">
        <v>300</v>
      </c>
      <c r="J301" s="15">
        <v>2.65</v>
      </c>
      <c r="K301" s="15">
        <v>795</v>
      </c>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row>
    <row r="302" spans="1:53" x14ac:dyDescent="0.2">
      <c r="E302" s="2" t="s">
        <v>1226</v>
      </c>
      <c r="F302" s="4" t="s">
        <v>274</v>
      </c>
      <c r="H302" s="5" t="s">
        <v>811</v>
      </c>
      <c r="I302" s="5">
        <v>300</v>
      </c>
      <c r="J302" s="14">
        <v>4.0599999999999996</v>
      </c>
      <c r="K302" s="14">
        <v>1217.9999999999998</v>
      </c>
    </row>
    <row r="303" spans="1:53" s="6" customFormat="1" x14ac:dyDescent="0.2">
      <c r="A303" s="1"/>
      <c r="B303" s="1"/>
      <c r="C303" s="1"/>
      <c r="D303" s="1"/>
      <c r="E303" s="2" t="s">
        <v>1227</v>
      </c>
      <c r="F303" s="7" t="s">
        <v>275</v>
      </c>
      <c r="H303" s="8" t="s">
        <v>811</v>
      </c>
      <c r="I303" s="8">
        <v>300</v>
      </c>
      <c r="J303" s="15">
        <v>5.92</v>
      </c>
      <c r="K303" s="15">
        <v>1776</v>
      </c>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row>
    <row r="304" spans="1:53" x14ac:dyDescent="0.2">
      <c r="E304" s="2" t="s">
        <v>1228</v>
      </c>
      <c r="F304" s="4" t="s">
        <v>276</v>
      </c>
      <c r="H304" s="5" t="s">
        <v>811</v>
      </c>
      <c r="I304" s="5">
        <v>400</v>
      </c>
      <c r="J304" s="14">
        <v>9.6999999999999993</v>
      </c>
      <c r="K304" s="14">
        <v>3879.9999999999995</v>
      </c>
    </row>
    <row r="305" spans="1:53" s="6" customFormat="1" x14ac:dyDescent="0.2">
      <c r="A305" s="1"/>
      <c r="B305" s="1"/>
      <c r="C305" s="1"/>
      <c r="D305" s="1"/>
      <c r="E305" s="2" t="s">
        <v>1229</v>
      </c>
      <c r="F305" s="7" t="s">
        <v>277</v>
      </c>
      <c r="H305" s="8" t="s">
        <v>811</v>
      </c>
      <c r="I305" s="8">
        <v>100</v>
      </c>
      <c r="J305" s="15">
        <v>25.08</v>
      </c>
      <c r="K305" s="15">
        <v>2508</v>
      </c>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row>
    <row r="306" spans="1:53" x14ac:dyDescent="0.2">
      <c r="E306" s="2" t="s">
        <v>1230</v>
      </c>
      <c r="F306" s="4" t="s">
        <v>278</v>
      </c>
      <c r="H306" s="5" t="s">
        <v>811</v>
      </c>
      <c r="I306" s="5">
        <v>200</v>
      </c>
      <c r="J306" s="14">
        <v>8.4700000000000006</v>
      </c>
      <c r="K306" s="14">
        <v>1694.0000000000002</v>
      </c>
    </row>
    <row r="307" spans="1:53" s="6" customFormat="1" x14ac:dyDescent="0.2">
      <c r="A307" s="1"/>
      <c r="B307" s="1"/>
      <c r="C307" s="1"/>
      <c r="D307" s="1"/>
      <c r="E307" s="2" t="s">
        <v>1231</v>
      </c>
      <c r="F307" s="7" t="s">
        <v>279</v>
      </c>
      <c r="H307" s="8" t="s">
        <v>811</v>
      </c>
      <c r="I307" s="8">
        <v>200</v>
      </c>
      <c r="J307" s="15">
        <v>13.06</v>
      </c>
      <c r="K307" s="15">
        <v>2612</v>
      </c>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row>
    <row r="308" spans="1:53" x14ac:dyDescent="0.2">
      <c r="E308" s="2" t="s">
        <v>1232</v>
      </c>
      <c r="F308" s="4" t="s">
        <v>280</v>
      </c>
      <c r="H308" s="5" t="s">
        <v>811</v>
      </c>
      <c r="I308" s="5">
        <v>200</v>
      </c>
      <c r="J308" s="14">
        <v>19.989999999999998</v>
      </c>
      <c r="K308" s="14">
        <v>3997.9999999999995</v>
      </c>
    </row>
    <row r="309" spans="1:53" s="6" customFormat="1" x14ac:dyDescent="0.2">
      <c r="A309" s="1"/>
      <c r="B309" s="1"/>
      <c r="C309" s="1"/>
      <c r="D309" s="1"/>
      <c r="E309" s="2" t="s">
        <v>1233</v>
      </c>
      <c r="F309" s="7" t="s">
        <v>281</v>
      </c>
      <c r="H309" s="8" t="s">
        <v>811</v>
      </c>
      <c r="I309" s="8">
        <v>200</v>
      </c>
      <c r="J309" s="15">
        <v>11.23</v>
      </c>
      <c r="K309" s="15">
        <v>2246</v>
      </c>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row>
    <row r="310" spans="1:53" x14ac:dyDescent="0.2">
      <c r="E310" s="2" t="s">
        <v>1234</v>
      </c>
      <c r="F310" s="4" t="s">
        <v>282</v>
      </c>
      <c r="H310" s="5" t="s">
        <v>812</v>
      </c>
      <c r="I310" s="5">
        <v>200</v>
      </c>
      <c r="J310" s="14">
        <v>15.74</v>
      </c>
      <c r="K310" s="14">
        <v>3148</v>
      </c>
    </row>
    <row r="311" spans="1:53" s="6" customFormat="1" x14ac:dyDescent="0.2">
      <c r="A311" s="1"/>
      <c r="B311" s="1"/>
      <c r="C311" s="1"/>
      <c r="D311" s="1"/>
      <c r="E311" s="2" t="s">
        <v>1235</v>
      </c>
      <c r="F311" s="7" t="s">
        <v>283</v>
      </c>
      <c r="H311" s="8" t="s">
        <v>812</v>
      </c>
      <c r="I311" s="8">
        <v>5</v>
      </c>
      <c r="J311" s="15">
        <v>338.19</v>
      </c>
      <c r="K311" s="15">
        <v>1690.95</v>
      </c>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row>
    <row r="312" spans="1:53" x14ac:dyDescent="0.2">
      <c r="E312" s="2" t="s">
        <v>1236</v>
      </c>
      <c r="F312" s="4" t="s">
        <v>284</v>
      </c>
      <c r="H312" s="5" t="s">
        <v>812</v>
      </c>
      <c r="I312" s="5">
        <v>5</v>
      </c>
      <c r="J312" s="14">
        <v>243.37</v>
      </c>
      <c r="K312" s="14">
        <v>1216.8499999999999</v>
      </c>
    </row>
    <row r="313" spans="1:53" s="6" customFormat="1" x14ac:dyDescent="0.2">
      <c r="A313" s="1"/>
      <c r="B313" s="1"/>
      <c r="C313" s="1"/>
      <c r="D313" s="1"/>
      <c r="E313" s="2" t="s">
        <v>1237</v>
      </c>
      <c r="F313" s="7" t="s">
        <v>285</v>
      </c>
      <c r="H313" s="8" t="s">
        <v>812</v>
      </c>
      <c r="I313" s="8">
        <v>2</v>
      </c>
      <c r="J313" s="15">
        <v>2356.0500000000002</v>
      </c>
      <c r="K313" s="15">
        <v>4712.1000000000004</v>
      </c>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row>
    <row r="314" spans="1:53" x14ac:dyDescent="0.2">
      <c r="E314" s="2" t="s">
        <v>1238</v>
      </c>
      <c r="F314" s="4" t="s">
        <v>286</v>
      </c>
      <c r="H314" s="5" t="s">
        <v>812</v>
      </c>
      <c r="I314" s="5">
        <v>8</v>
      </c>
      <c r="J314" s="14">
        <v>48.03</v>
      </c>
      <c r="K314" s="14">
        <v>384.24</v>
      </c>
    </row>
    <row r="315" spans="1:53" s="6" customFormat="1" x14ac:dyDescent="0.2">
      <c r="A315" s="1"/>
      <c r="B315" s="1"/>
      <c r="C315" s="1"/>
      <c r="D315" s="1"/>
      <c r="E315" s="2" t="s">
        <v>1239</v>
      </c>
      <c r="F315" s="7" t="s">
        <v>287</v>
      </c>
      <c r="H315" s="8" t="s">
        <v>812</v>
      </c>
      <c r="I315" s="8">
        <v>5</v>
      </c>
      <c r="J315" s="15">
        <v>92.81</v>
      </c>
      <c r="K315" s="15">
        <v>464.05</v>
      </c>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row>
    <row r="316" spans="1:53" x14ac:dyDescent="0.2">
      <c r="E316" s="2" t="s">
        <v>1240</v>
      </c>
      <c r="F316" s="4" t="s">
        <v>288</v>
      </c>
      <c r="H316" s="5" t="s">
        <v>812</v>
      </c>
      <c r="I316" s="5">
        <v>5</v>
      </c>
      <c r="J316" s="14">
        <v>114.53</v>
      </c>
      <c r="K316" s="14">
        <v>572.65</v>
      </c>
    </row>
    <row r="317" spans="1:53" s="6" customFormat="1" x14ac:dyDescent="0.2">
      <c r="A317" s="1"/>
      <c r="B317" s="1"/>
      <c r="C317" s="1"/>
      <c r="D317" s="1"/>
      <c r="E317" s="2" t="s">
        <v>1241</v>
      </c>
      <c r="F317" s="7" t="s">
        <v>289</v>
      </c>
      <c r="H317" s="8" t="s">
        <v>812</v>
      </c>
      <c r="I317" s="8">
        <v>2</v>
      </c>
      <c r="J317" s="15">
        <v>403.29</v>
      </c>
      <c r="K317" s="15">
        <v>806.58</v>
      </c>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row>
    <row r="318" spans="1:53" x14ac:dyDescent="0.2">
      <c r="E318" s="2" t="s">
        <v>1242</v>
      </c>
      <c r="F318" s="4" t="s">
        <v>290</v>
      </c>
      <c r="H318" s="5" t="s">
        <v>812</v>
      </c>
      <c r="I318" s="5">
        <v>3</v>
      </c>
      <c r="J318" s="14">
        <v>2046.96</v>
      </c>
      <c r="K318" s="14">
        <v>6140.88</v>
      </c>
    </row>
    <row r="319" spans="1:53" s="6" customFormat="1" x14ac:dyDescent="0.2">
      <c r="A319" s="1"/>
      <c r="B319" s="1"/>
      <c r="C319" s="1"/>
      <c r="D319" s="1"/>
      <c r="E319" s="2" t="s">
        <v>1243</v>
      </c>
      <c r="F319" s="7" t="s">
        <v>291</v>
      </c>
      <c r="H319" s="8" t="s">
        <v>812</v>
      </c>
      <c r="I319" s="8">
        <v>5</v>
      </c>
      <c r="J319" s="15">
        <v>5178.29</v>
      </c>
      <c r="K319" s="15">
        <v>25891.45</v>
      </c>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row>
    <row r="320" spans="1:53" x14ac:dyDescent="0.2">
      <c r="E320" s="2" t="s">
        <v>1244</v>
      </c>
      <c r="F320" s="4" t="s">
        <v>292</v>
      </c>
      <c r="H320" s="5" t="s">
        <v>812</v>
      </c>
      <c r="I320" s="5">
        <v>4</v>
      </c>
      <c r="J320" s="14">
        <v>364.42</v>
      </c>
      <c r="K320" s="14">
        <v>1457.68</v>
      </c>
    </row>
    <row r="321" spans="1:53" s="6" customFormat="1" x14ac:dyDescent="0.2">
      <c r="A321" s="1"/>
      <c r="B321" s="1"/>
      <c r="C321" s="1"/>
      <c r="D321" s="1"/>
      <c r="E321" s="2" t="s">
        <v>1245</v>
      </c>
      <c r="F321" s="7" t="s">
        <v>293</v>
      </c>
      <c r="H321" s="8" t="s">
        <v>812</v>
      </c>
      <c r="I321" s="8">
        <v>10</v>
      </c>
      <c r="J321" s="15">
        <v>31.46</v>
      </c>
      <c r="K321" s="15">
        <v>314.60000000000002</v>
      </c>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row>
    <row r="322" spans="1:53" x14ac:dyDescent="0.2">
      <c r="E322" s="2" t="s">
        <v>1246</v>
      </c>
      <c r="F322" s="4" t="s">
        <v>294</v>
      </c>
      <c r="H322" s="5" t="s">
        <v>812</v>
      </c>
      <c r="I322" s="5">
        <v>50</v>
      </c>
      <c r="J322" s="14">
        <v>22.71</v>
      </c>
      <c r="K322" s="14">
        <v>1135.5</v>
      </c>
    </row>
    <row r="323" spans="1:53" s="6" customFormat="1" x14ac:dyDescent="0.2">
      <c r="A323" s="1"/>
      <c r="B323" s="1"/>
      <c r="C323" s="1"/>
      <c r="D323" s="1"/>
      <c r="E323" s="2" t="s">
        <v>1247</v>
      </c>
      <c r="F323" s="7" t="s">
        <v>295</v>
      </c>
      <c r="H323" s="8" t="s">
        <v>812</v>
      </c>
      <c r="I323" s="8">
        <v>2</v>
      </c>
      <c r="J323" s="15">
        <v>19.96</v>
      </c>
      <c r="K323" s="15">
        <v>39.92</v>
      </c>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row>
    <row r="324" spans="1:53" x14ac:dyDescent="0.2">
      <c r="E324" s="2" t="s">
        <v>1248</v>
      </c>
      <c r="F324" s="4" t="s">
        <v>296</v>
      </c>
      <c r="H324" s="5" t="s">
        <v>812</v>
      </c>
      <c r="I324" s="5">
        <v>2</v>
      </c>
      <c r="J324" s="14">
        <v>4.55</v>
      </c>
      <c r="K324" s="14">
        <v>9.1</v>
      </c>
    </row>
    <row r="325" spans="1:53" s="6" customFormat="1" x14ac:dyDescent="0.2">
      <c r="A325" s="1"/>
      <c r="B325" s="1"/>
      <c r="C325" s="1"/>
      <c r="D325" s="1"/>
      <c r="E325" s="2" t="s">
        <v>1249</v>
      </c>
      <c r="F325" s="7" t="s">
        <v>297</v>
      </c>
      <c r="H325" s="8" t="s">
        <v>812</v>
      </c>
      <c r="I325" s="8">
        <v>2</v>
      </c>
      <c r="J325" s="15">
        <v>3029.11</v>
      </c>
      <c r="K325" s="15">
        <v>6058.22</v>
      </c>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row>
    <row r="326" spans="1:53" x14ac:dyDescent="0.2">
      <c r="E326" s="2" t="s">
        <v>1250</v>
      </c>
      <c r="F326" s="4" t="s">
        <v>298</v>
      </c>
      <c r="H326" s="5" t="s">
        <v>812</v>
      </c>
      <c r="I326" s="5">
        <v>10</v>
      </c>
      <c r="J326" s="14">
        <v>113.53</v>
      </c>
      <c r="K326" s="14">
        <v>1135.3</v>
      </c>
    </row>
    <row r="327" spans="1:53" s="6" customFormat="1" x14ac:dyDescent="0.2">
      <c r="A327" s="1"/>
      <c r="B327" s="1"/>
      <c r="C327" s="1"/>
      <c r="D327" s="1"/>
      <c r="E327" s="2" t="s">
        <v>1251</v>
      </c>
      <c r="F327" s="7" t="s">
        <v>299</v>
      </c>
      <c r="H327" s="8" t="s">
        <v>812</v>
      </c>
      <c r="I327" s="8">
        <v>5</v>
      </c>
      <c r="J327" s="15">
        <v>546.5</v>
      </c>
      <c r="K327" s="15">
        <v>2732.5</v>
      </c>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row>
    <row r="328" spans="1:53" x14ac:dyDescent="0.2">
      <c r="E328" s="2" t="s">
        <v>1252</v>
      </c>
      <c r="F328" s="4" t="s">
        <v>300</v>
      </c>
      <c r="H328" s="5" t="s">
        <v>812</v>
      </c>
      <c r="I328" s="5">
        <v>2</v>
      </c>
      <c r="J328" s="14">
        <v>193.25</v>
      </c>
      <c r="K328" s="14">
        <v>386.5</v>
      </c>
    </row>
    <row r="329" spans="1:53" s="6" customFormat="1" x14ac:dyDescent="0.2">
      <c r="A329" s="1"/>
      <c r="B329" s="1"/>
      <c r="C329" s="1"/>
      <c r="D329" s="1"/>
      <c r="E329" s="2" t="s">
        <v>1253</v>
      </c>
      <c r="F329" s="7" t="s">
        <v>301</v>
      </c>
      <c r="H329" s="8" t="s">
        <v>812</v>
      </c>
      <c r="I329" s="8">
        <v>2</v>
      </c>
      <c r="J329" s="15">
        <v>362.88</v>
      </c>
      <c r="K329" s="15">
        <v>725.76</v>
      </c>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row>
    <row r="330" spans="1:53" x14ac:dyDescent="0.2">
      <c r="E330" s="2" t="s">
        <v>1254</v>
      </c>
      <c r="F330" s="4" t="s">
        <v>302</v>
      </c>
      <c r="H330" s="5" t="s">
        <v>812</v>
      </c>
      <c r="I330" s="5">
        <v>2</v>
      </c>
      <c r="J330" s="14">
        <v>693.63</v>
      </c>
      <c r="K330" s="14">
        <v>1387.26</v>
      </c>
    </row>
    <row r="331" spans="1:53" s="6" customFormat="1" x14ac:dyDescent="0.2">
      <c r="A331" s="1"/>
      <c r="B331" s="1"/>
      <c r="C331" s="1"/>
      <c r="D331" s="1"/>
      <c r="E331" s="2" t="s">
        <v>1255</v>
      </c>
      <c r="F331" s="7" t="s">
        <v>303</v>
      </c>
      <c r="H331" s="8" t="s">
        <v>812</v>
      </c>
      <c r="I331" s="8">
        <v>1</v>
      </c>
      <c r="J331" s="15">
        <v>7812.3</v>
      </c>
      <c r="K331" s="15">
        <v>7812.3</v>
      </c>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row>
    <row r="332" spans="1:53" x14ac:dyDescent="0.2">
      <c r="E332" s="2" t="s">
        <v>1256</v>
      </c>
      <c r="F332" s="4" t="s">
        <v>304</v>
      </c>
      <c r="H332" s="5" t="s">
        <v>812</v>
      </c>
      <c r="I332" s="5">
        <v>25</v>
      </c>
      <c r="J332" s="14">
        <v>9.56</v>
      </c>
      <c r="K332" s="14">
        <v>239</v>
      </c>
    </row>
    <row r="333" spans="1:53" s="6" customFormat="1" x14ac:dyDescent="0.2">
      <c r="A333" s="1"/>
      <c r="B333" s="1"/>
      <c r="C333" s="1"/>
      <c r="D333" s="1"/>
      <c r="E333" s="2" t="s">
        <v>1257</v>
      </c>
      <c r="F333" s="7" t="s">
        <v>305</v>
      </c>
      <c r="H333" s="8" t="s">
        <v>812</v>
      </c>
      <c r="I333" s="8">
        <v>12</v>
      </c>
      <c r="J333" s="15">
        <v>9.56</v>
      </c>
      <c r="K333" s="15">
        <v>114.72</v>
      </c>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row>
    <row r="334" spans="1:53" x14ac:dyDescent="0.2">
      <c r="E334" s="2" t="s">
        <v>1258</v>
      </c>
      <c r="F334" s="4" t="s">
        <v>306</v>
      </c>
      <c r="H334" s="5" t="s">
        <v>812</v>
      </c>
      <c r="I334" s="5">
        <v>4</v>
      </c>
      <c r="J334" s="14">
        <v>9.56</v>
      </c>
      <c r="K334" s="14">
        <v>38.24</v>
      </c>
    </row>
    <row r="335" spans="1:53" s="6" customFormat="1" x14ac:dyDescent="0.2">
      <c r="A335" s="1"/>
      <c r="B335" s="1"/>
      <c r="C335" s="1"/>
      <c r="D335" s="1"/>
      <c r="E335" s="2" t="s">
        <v>1259</v>
      </c>
      <c r="F335" s="7" t="s">
        <v>307</v>
      </c>
      <c r="H335" s="8" t="s">
        <v>812</v>
      </c>
      <c r="I335" s="8">
        <v>2</v>
      </c>
      <c r="J335" s="15">
        <v>9.56</v>
      </c>
      <c r="K335" s="15">
        <v>19.12</v>
      </c>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row>
    <row r="336" spans="1:53" x14ac:dyDescent="0.2">
      <c r="E336" s="2" t="s">
        <v>1260</v>
      </c>
      <c r="F336" s="4" t="s">
        <v>308</v>
      </c>
      <c r="H336" s="5" t="s">
        <v>812</v>
      </c>
      <c r="I336" s="5">
        <v>2</v>
      </c>
      <c r="J336" s="14">
        <v>9.56</v>
      </c>
      <c r="K336" s="14">
        <v>19.12</v>
      </c>
    </row>
    <row r="337" spans="1:53" s="6" customFormat="1" x14ac:dyDescent="0.2">
      <c r="A337" s="1"/>
      <c r="B337" s="1"/>
      <c r="C337" s="1"/>
      <c r="D337" s="1"/>
      <c r="E337" s="2" t="s">
        <v>1261</v>
      </c>
      <c r="F337" s="7" t="s">
        <v>309</v>
      </c>
      <c r="H337" s="8" t="s">
        <v>812</v>
      </c>
      <c r="I337" s="8">
        <v>5</v>
      </c>
      <c r="J337" s="15">
        <v>67.16</v>
      </c>
      <c r="K337" s="15">
        <v>335.79999999999995</v>
      </c>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row>
    <row r="338" spans="1:53" x14ac:dyDescent="0.2">
      <c r="E338" s="2" t="s">
        <v>1262</v>
      </c>
      <c r="F338" s="4" t="s">
        <v>310</v>
      </c>
      <c r="H338" s="5" t="s">
        <v>812</v>
      </c>
      <c r="I338" s="5">
        <v>4</v>
      </c>
      <c r="J338" s="14">
        <v>67.16</v>
      </c>
      <c r="K338" s="14">
        <v>268.64</v>
      </c>
    </row>
    <row r="339" spans="1:53" s="6" customFormat="1" x14ac:dyDescent="0.2">
      <c r="A339" s="1"/>
      <c r="B339" s="1"/>
      <c r="C339" s="1"/>
      <c r="D339" s="1"/>
      <c r="E339" s="2" t="s">
        <v>1263</v>
      </c>
      <c r="F339" s="7" t="s">
        <v>311</v>
      </c>
      <c r="H339" s="8" t="s">
        <v>812</v>
      </c>
      <c r="I339" s="8">
        <v>10</v>
      </c>
      <c r="J339" s="15">
        <v>67.16</v>
      </c>
      <c r="K339" s="15">
        <v>671.59999999999991</v>
      </c>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row>
    <row r="340" spans="1:53" x14ac:dyDescent="0.2">
      <c r="E340" s="2" t="s">
        <v>1264</v>
      </c>
      <c r="F340" s="4" t="s">
        <v>312</v>
      </c>
      <c r="H340" s="5" t="s">
        <v>812</v>
      </c>
      <c r="I340" s="5">
        <v>2</v>
      </c>
      <c r="J340" s="14">
        <v>67.16</v>
      </c>
      <c r="K340" s="14">
        <v>134.32</v>
      </c>
    </row>
    <row r="341" spans="1:53" s="6" customFormat="1" x14ac:dyDescent="0.2">
      <c r="A341" s="1"/>
      <c r="B341" s="1"/>
      <c r="C341" s="1"/>
      <c r="D341" s="1"/>
      <c r="E341" s="2" t="s">
        <v>1265</v>
      </c>
      <c r="F341" s="7" t="s">
        <v>313</v>
      </c>
      <c r="H341" s="8" t="s">
        <v>812</v>
      </c>
      <c r="I341" s="8">
        <v>2</v>
      </c>
      <c r="J341" s="15">
        <v>67.16</v>
      </c>
      <c r="K341" s="15">
        <v>134.32</v>
      </c>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row>
    <row r="342" spans="1:53" x14ac:dyDescent="0.2">
      <c r="E342" s="2" t="s">
        <v>1266</v>
      </c>
      <c r="F342" s="4" t="s">
        <v>314</v>
      </c>
      <c r="H342" s="5" t="s">
        <v>812</v>
      </c>
      <c r="I342" s="5">
        <v>12</v>
      </c>
      <c r="J342" s="14">
        <v>67.16</v>
      </c>
      <c r="K342" s="14">
        <v>805.92</v>
      </c>
    </row>
    <row r="343" spans="1:53" s="6" customFormat="1" x14ac:dyDescent="0.2">
      <c r="A343" s="1"/>
      <c r="B343" s="1"/>
      <c r="C343" s="1"/>
      <c r="D343" s="1"/>
      <c r="E343" s="2" t="s">
        <v>1267</v>
      </c>
      <c r="F343" s="7" t="s">
        <v>315</v>
      </c>
      <c r="H343" s="8" t="s">
        <v>812</v>
      </c>
      <c r="I343" s="8">
        <v>5</v>
      </c>
      <c r="J343" s="15">
        <v>80.22</v>
      </c>
      <c r="K343" s="15">
        <v>401.1</v>
      </c>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row>
    <row r="344" spans="1:53" x14ac:dyDescent="0.2">
      <c r="E344" s="2" t="s">
        <v>1268</v>
      </c>
      <c r="F344" s="4" t="s">
        <v>316</v>
      </c>
      <c r="H344" s="5" t="s">
        <v>812</v>
      </c>
      <c r="I344" s="5">
        <v>2</v>
      </c>
      <c r="J344" s="14">
        <v>533.82000000000005</v>
      </c>
      <c r="K344" s="14">
        <v>1067.6400000000001</v>
      </c>
    </row>
    <row r="345" spans="1:53" s="6" customFormat="1" x14ac:dyDescent="0.2">
      <c r="A345" s="1"/>
      <c r="B345" s="1"/>
      <c r="C345" s="1"/>
      <c r="D345" s="1"/>
      <c r="E345" s="2" t="s">
        <v>1269</v>
      </c>
      <c r="F345" s="7" t="s">
        <v>317</v>
      </c>
      <c r="H345" s="8" t="s">
        <v>812</v>
      </c>
      <c r="I345" s="8">
        <v>2</v>
      </c>
      <c r="J345" s="15">
        <v>366.35</v>
      </c>
      <c r="K345" s="15">
        <v>732.7</v>
      </c>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row>
    <row r="346" spans="1:53" x14ac:dyDescent="0.2">
      <c r="E346" s="2" t="s">
        <v>1270</v>
      </c>
      <c r="F346" s="4" t="s">
        <v>318</v>
      </c>
      <c r="H346" s="5" t="s">
        <v>812</v>
      </c>
      <c r="I346" s="5">
        <v>2</v>
      </c>
      <c r="J346" s="14">
        <v>583.27</v>
      </c>
      <c r="K346" s="14">
        <v>1166.54</v>
      </c>
    </row>
    <row r="347" spans="1:53" s="6" customFormat="1" x14ac:dyDescent="0.2">
      <c r="A347" s="1"/>
      <c r="B347" s="1"/>
      <c r="C347" s="1"/>
      <c r="D347" s="1"/>
      <c r="E347" s="2" t="s">
        <v>1271</v>
      </c>
      <c r="F347" s="7" t="s">
        <v>319</v>
      </c>
      <c r="H347" s="8" t="s">
        <v>812</v>
      </c>
      <c r="I347" s="8">
        <v>2</v>
      </c>
      <c r="J347" s="15">
        <v>1341.73</v>
      </c>
      <c r="K347" s="15">
        <v>2683.46</v>
      </c>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row>
    <row r="348" spans="1:53" x14ac:dyDescent="0.2">
      <c r="E348" s="2" t="s">
        <v>1272</v>
      </c>
      <c r="F348" s="4" t="s">
        <v>320</v>
      </c>
      <c r="H348" s="5" t="s">
        <v>812</v>
      </c>
      <c r="I348" s="5">
        <v>2</v>
      </c>
      <c r="J348" s="14">
        <v>384.85</v>
      </c>
      <c r="K348" s="14">
        <v>769.7</v>
      </c>
    </row>
    <row r="349" spans="1:53" s="6" customFormat="1" x14ac:dyDescent="0.2">
      <c r="A349" s="1"/>
      <c r="B349" s="1"/>
      <c r="C349" s="1"/>
      <c r="D349" s="1"/>
      <c r="E349" s="2" t="s">
        <v>1273</v>
      </c>
      <c r="F349" s="7" t="s">
        <v>321</v>
      </c>
      <c r="H349" s="8" t="s">
        <v>812</v>
      </c>
      <c r="I349" s="8">
        <v>2</v>
      </c>
      <c r="J349" s="15">
        <v>554.4</v>
      </c>
      <c r="K349" s="15">
        <v>1108.8</v>
      </c>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row>
    <row r="350" spans="1:53" x14ac:dyDescent="0.2">
      <c r="E350" s="2" t="s">
        <v>1274</v>
      </c>
      <c r="F350" s="4" t="s">
        <v>322</v>
      </c>
      <c r="H350" s="5" t="s">
        <v>812</v>
      </c>
      <c r="I350" s="5">
        <v>20</v>
      </c>
      <c r="J350" s="14">
        <v>149.47</v>
      </c>
      <c r="K350" s="14">
        <v>2989.4</v>
      </c>
    </row>
    <row r="351" spans="1:53" s="6" customFormat="1" x14ac:dyDescent="0.2">
      <c r="A351" s="1"/>
      <c r="B351" s="1"/>
      <c r="C351" s="1"/>
      <c r="D351" s="1"/>
      <c r="E351" s="2" t="s">
        <v>1275</v>
      </c>
      <c r="F351" s="7" t="s">
        <v>323</v>
      </c>
      <c r="H351" s="8" t="s">
        <v>811</v>
      </c>
      <c r="I351" s="8">
        <v>5</v>
      </c>
      <c r="J351" s="15">
        <v>51.69</v>
      </c>
      <c r="K351" s="15">
        <v>258.45</v>
      </c>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row>
    <row r="352" spans="1:53" x14ac:dyDescent="0.2">
      <c r="E352" s="2" t="s">
        <v>1276</v>
      </c>
      <c r="F352" s="4" t="s">
        <v>324</v>
      </c>
      <c r="H352" s="5" t="s">
        <v>811</v>
      </c>
      <c r="I352" s="5">
        <v>200</v>
      </c>
      <c r="J352" s="14">
        <v>4.43</v>
      </c>
      <c r="K352" s="14">
        <v>886</v>
      </c>
    </row>
    <row r="353" spans="1:53" s="6" customFormat="1" x14ac:dyDescent="0.2">
      <c r="A353" s="1"/>
      <c r="B353" s="1"/>
      <c r="C353" s="1"/>
      <c r="D353" s="1"/>
      <c r="E353" s="2" t="s">
        <v>1277</v>
      </c>
      <c r="F353" s="7" t="s">
        <v>325</v>
      </c>
      <c r="H353" s="8" t="s">
        <v>811</v>
      </c>
      <c r="I353" s="8">
        <v>35</v>
      </c>
      <c r="J353" s="15">
        <v>8.1300000000000008</v>
      </c>
      <c r="K353" s="15">
        <v>284.55</v>
      </c>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row>
    <row r="354" spans="1:53" x14ac:dyDescent="0.2">
      <c r="E354" s="2" t="s">
        <v>1278</v>
      </c>
      <c r="F354" s="4" t="s">
        <v>326</v>
      </c>
      <c r="H354" s="5" t="s">
        <v>811</v>
      </c>
      <c r="I354" s="5">
        <v>2</v>
      </c>
      <c r="J354" s="14">
        <v>19.45</v>
      </c>
      <c r="K354" s="14">
        <v>38.9</v>
      </c>
    </row>
    <row r="355" spans="1:53" s="6" customFormat="1" x14ac:dyDescent="0.2">
      <c r="A355" s="1"/>
      <c r="B355" s="1"/>
      <c r="C355" s="1"/>
      <c r="D355" s="1"/>
      <c r="E355" s="2" t="s">
        <v>1279</v>
      </c>
      <c r="F355" s="7" t="s">
        <v>327</v>
      </c>
      <c r="H355" s="8" t="s">
        <v>812</v>
      </c>
      <c r="I355" s="8">
        <v>2</v>
      </c>
      <c r="J355" s="15">
        <v>2607.4899999999998</v>
      </c>
      <c r="K355" s="15">
        <v>5214.9799999999996</v>
      </c>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row>
    <row r="356" spans="1:53" x14ac:dyDescent="0.2">
      <c r="E356" s="2" t="s">
        <v>1280</v>
      </c>
      <c r="F356" s="4" t="s">
        <v>328</v>
      </c>
      <c r="H356" s="5" t="s">
        <v>812</v>
      </c>
      <c r="I356" s="5">
        <v>2</v>
      </c>
      <c r="J356" s="14">
        <v>220.16</v>
      </c>
      <c r="K356" s="14">
        <v>440.32</v>
      </c>
    </row>
    <row r="357" spans="1:53" s="6" customFormat="1" x14ac:dyDescent="0.2">
      <c r="A357" s="1"/>
      <c r="B357" s="1"/>
      <c r="C357" s="1"/>
      <c r="D357" s="1"/>
      <c r="E357" s="2" t="s">
        <v>1281</v>
      </c>
      <c r="F357" s="7" t="s">
        <v>329</v>
      </c>
      <c r="H357" s="8" t="s">
        <v>812</v>
      </c>
      <c r="I357" s="8">
        <v>20</v>
      </c>
      <c r="J357" s="15">
        <v>27.13</v>
      </c>
      <c r="K357" s="15">
        <v>542.6</v>
      </c>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row>
    <row r="358" spans="1:53" x14ac:dyDescent="0.2">
      <c r="E358" s="2" t="s">
        <v>1282</v>
      </c>
      <c r="F358" s="4" t="s">
        <v>330</v>
      </c>
      <c r="H358" s="5" t="s">
        <v>812</v>
      </c>
      <c r="I358" s="5">
        <v>20</v>
      </c>
      <c r="J358" s="14">
        <v>47.44</v>
      </c>
      <c r="K358" s="14">
        <v>948.8</v>
      </c>
    </row>
    <row r="359" spans="1:53" s="6" customFormat="1" x14ac:dyDescent="0.2">
      <c r="A359" s="1"/>
      <c r="B359" s="1"/>
      <c r="C359" s="1"/>
      <c r="D359" s="1"/>
      <c r="E359" s="2" t="s">
        <v>1283</v>
      </c>
      <c r="F359" s="7" t="s">
        <v>331</v>
      </c>
      <c r="H359" s="8" t="s">
        <v>812</v>
      </c>
      <c r="I359" s="8">
        <v>6</v>
      </c>
      <c r="J359" s="15">
        <v>140.79</v>
      </c>
      <c r="K359" s="15">
        <v>844.74</v>
      </c>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row>
    <row r="360" spans="1:53" x14ac:dyDescent="0.2">
      <c r="E360" s="2" t="s">
        <v>1284</v>
      </c>
      <c r="F360" s="4" t="s">
        <v>332</v>
      </c>
      <c r="H360" s="5" t="s">
        <v>812</v>
      </c>
      <c r="I360" s="5">
        <v>6</v>
      </c>
      <c r="J360" s="14">
        <v>93.75</v>
      </c>
      <c r="K360" s="14">
        <v>562.5</v>
      </c>
    </row>
    <row r="361" spans="1:53" s="6" customFormat="1" x14ac:dyDescent="0.2">
      <c r="A361" s="1"/>
      <c r="B361" s="1"/>
      <c r="C361" s="1"/>
      <c r="D361" s="1"/>
      <c r="E361" s="2" t="s">
        <v>1285</v>
      </c>
      <c r="F361" s="7" t="s">
        <v>333</v>
      </c>
      <c r="H361" s="8" t="s">
        <v>812</v>
      </c>
      <c r="I361" s="8">
        <v>6</v>
      </c>
      <c r="J361" s="15">
        <v>173.14</v>
      </c>
      <c r="K361" s="15">
        <v>1038.8399999999999</v>
      </c>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row>
    <row r="362" spans="1:53" x14ac:dyDescent="0.2">
      <c r="E362" s="2" t="s">
        <v>1286</v>
      </c>
      <c r="F362" s="4" t="s">
        <v>334</v>
      </c>
      <c r="H362" s="5" t="s">
        <v>812</v>
      </c>
      <c r="I362" s="5">
        <v>5</v>
      </c>
      <c r="J362" s="14">
        <v>342.17</v>
      </c>
      <c r="K362" s="14">
        <v>1710.8500000000001</v>
      </c>
    </row>
    <row r="363" spans="1:53" s="6" customFormat="1" x14ac:dyDescent="0.2">
      <c r="A363" s="1"/>
      <c r="B363" s="1"/>
      <c r="C363" s="1"/>
      <c r="D363" s="1"/>
      <c r="E363" s="2" t="s">
        <v>1287</v>
      </c>
      <c r="F363" s="7" t="s">
        <v>335</v>
      </c>
      <c r="H363" s="8" t="s">
        <v>812</v>
      </c>
      <c r="I363" s="8">
        <v>5</v>
      </c>
      <c r="J363" s="15">
        <v>1931.45</v>
      </c>
      <c r="K363" s="15">
        <v>9657.25</v>
      </c>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row>
    <row r="364" spans="1:53" x14ac:dyDescent="0.2">
      <c r="E364" s="2" t="s">
        <v>1288</v>
      </c>
      <c r="F364" s="4" t="s">
        <v>336</v>
      </c>
      <c r="H364" s="5" t="s">
        <v>812</v>
      </c>
      <c r="I364" s="5">
        <v>2</v>
      </c>
      <c r="J364" s="14">
        <v>285.67</v>
      </c>
      <c r="K364" s="14">
        <v>571.34</v>
      </c>
    </row>
    <row r="365" spans="1:53" s="6" customFormat="1" x14ac:dyDescent="0.2">
      <c r="A365" s="1"/>
      <c r="B365" s="1"/>
      <c r="C365" s="1"/>
      <c r="D365" s="1"/>
      <c r="E365" s="2" t="s">
        <v>1289</v>
      </c>
      <c r="F365" s="7" t="s">
        <v>337</v>
      </c>
      <c r="H365" s="8" t="s">
        <v>812</v>
      </c>
      <c r="I365" s="8">
        <v>6</v>
      </c>
      <c r="J365" s="15">
        <v>759.64</v>
      </c>
      <c r="K365" s="15">
        <v>4557.84</v>
      </c>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row>
    <row r="366" spans="1:53" x14ac:dyDescent="0.2">
      <c r="E366" s="2" t="s">
        <v>1290</v>
      </c>
      <c r="F366" s="4" t="s">
        <v>338</v>
      </c>
      <c r="H366" s="5" t="s">
        <v>812</v>
      </c>
      <c r="I366" s="5">
        <v>2</v>
      </c>
      <c r="J366" s="14">
        <v>132.6</v>
      </c>
      <c r="K366" s="14">
        <v>265.2</v>
      </c>
    </row>
    <row r="367" spans="1:53" s="6" customFormat="1" x14ac:dyDescent="0.2">
      <c r="A367" s="1"/>
      <c r="B367" s="1"/>
      <c r="C367" s="1"/>
      <c r="D367" s="1"/>
      <c r="E367" s="2" t="s">
        <v>1291</v>
      </c>
      <c r="F367" s="7" t="s">
        <v>339</v>
      </c>
      <c r="H367" s="8" t="s">
        <v>812</v>
      </c>
      <c r="I367" s="8">
        <v>2</v>
      </c>
      <c r="J367" s="15">
        <v>760.71</v>
      </c>
      <c r="K367" s="15">
        <v>1521.42</v>
      </c>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row>
    <row r="368" spans="1:53" x14ac:dyDescent="0.2">
      <c r="E368" s="2" t="s">
        <v>1292</v>
      </c>
      <c r="F368" s="4" t="s">
        <v>340</v>
      </c>
      <c r="H368" s="5" t="s">
        <v>812</v>
      </c>
      <c r="I368" s="5">
        <v>2</v>
      </c>
      <c r="J368" s="14">
        <v>3885.61</v>
      </c>
      <c r="K368" s="14">
        <v>7771.22</v>
      </c>
    </row>
    <row r="369" spans="1:53" s="6" customFormat="1" x14ac:dyDescent="0.2">
      <c r="A369" s="1"/>
      <c r="B369" s="1"/>
      <c r="C369" s="1"/>
      <c r="D369" s="1"/>
      <c r="E369" s="2" t="s">
        <v>1293</v>
      </c>
      <c r="F369" s="7" t="s">
        <v>341</v>
      </c>
      <c r="H369" s="8" t="s">
        <v>812</v>
      </c>
      <c r="I369" s="8">
        <v>10</v>
      </c>
      <c r="J369" s="15">
        <v>3.53</v>
      </c>
      <c r="K369" s="15">
        <v>35.299999999999997</v>
      </c>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row>
    <row r="370" spans="1:53" x14ac:dyDescent="0.2">
      <c r="E370" s="2" t="s">
        <v>1294</v>
      </c>
      <c r="F370" s="4" t="s">
        <v>342</v>
      </c>
      <c r="H370" s="5" t="s">
        <v>812</v>
      </c>
      <c r="I370" s="5">
        <v>10</v>
      </c>
      <c r="J370" s="14">
        <v>4.6900000000000004</v>
      </c>
      <c r="K370" s="14">
        <v>46.900000000000006</v>
      </c>
    </row>
    <row r="371" spans="1:53" s="6" customFormat="1" x14ac:dyDescent="0.2">
      <c r="A371" s="1"/>
      <c r="B371" s="1"/>
      <c r="C371" s="1"/>
      <c r="D371" s="1"/>
      <c r="E371" s="2" t="s">
        <v>1295</v>
      </c>
      <c r="F371" s="7" t="s">
        <v>343</v>
      </c>
      <c r="H371" s="8" t="s">
        <v>812</v>
      </c>
      <c r="I371" s="8">
        <v>4</v>
      </c>
      <c r="J371" s="15">
        <v>887.87</v>
      </c>
      <c r="K371" s="15">
        <v>3551.48</v>
      </c>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row>
    <row r="372" spans="1:53" x14ac:dyDescent="0.2">
      <c r="E372" s="2" t="s">
        <v>1296</v>
      </c>
      <c r="F372" s="4" t="s">
        <v>344</v>
      </c>
      <c r="H372" s="5" t="s">
        <v>812</v>
      </c>
      <c r="I372" s="5">
        <v>60</v>
      </c>
      <c r="J372" s="14">
        <v>356.25</v>
      </c>
      <c r="K372" s="14">
        <v>21375</v>
      </c>
    </row>
    <row r="373" spans="1:53" s="6" customFormat="1" x14ac:dyDescent="0.2">
      <c r="A373" s="1"/>
      <c r="B373" s="1"/>
      <c r="C373" s="1"/>
      <c r="D373" s="1"/>
      <c r="E373" s="2" t="s">
        <v>1297</v>
      </c>
      <c r="F373" s="7" t="s">
        <v>345</v>
      </c>
      <c r="H373" s="8" t="s">
        <v>812</v>
      </c>
      <c r="I373" s="8">
        <v>60</v>
      </c>
      <c r="J373" s="15">
        <v>626.35</v>
      </c>
      <c r="K373" s="15">
        <v>37581</v>
      </c>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row>
    <row r="374" spans="1:53" x14ac:dyDescent="0.2">
      <c r="E374" s="2" t="s">
        <v>1298</v>
      </c>
      <c r="F374" s="4" t="s">
        <v>346</v>
      </c>
      <c r="H374" s="5" t="s">
        <v>812</v>
      </c>
      <c r="I374" s="5">
        <v>30</v>
      </c>
      <c r="J374" s="14">
        <v>74.67</v>
      </c>
      <c r="K374" s="14">
        <v>2240.1</v>
      </c>
    </row>
    <row r="375" spans="1:53" s="6" customFormat="1" x14ac:dyDescent="0.2">
      <c r="A375" s="1"/>
      <c r="B375" s="1"/>
      <c r="C375" s="1"/>
      <c r="D375" s="1"/>
      <c r="E375" s="2" t="s">
        <v>1299</v>
      </c>
      <c r="F375" s="7" t="s">
        <v>347</v>
      </c>
      <c r="H375" s="8" t="s">
        <v>812</v>
      </c>
      <c r="I375" s="8">
        <v>2</v>
      </c>
      <c r="J375" s="15">
        <v>1264.8900000000001</v>
      </c>
      <c r="K375" s="15">
        <v>2529.7800000000002</v>
      </c>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row>
    <row r="376" spans="1:53" x14ac:dyDescent="0.2">
      <c r="E376" s="2" t="s">
        <v>1300</v>
      </c>
      <c r="F376" s="4" t="s">
        <v>348</v>
      </c>
      <c r="H376" s="5" t="s">
        <v>812</v>
      </c>
      <c r="I376" s="5">
        <v>2</v>
      </c>
      <c r="J376" s="14">
        <v>301.68</v>
      </c>
      <c r="K376" s="14">
        <v>603.36</v>
      </c>
    </row>
    <row r="377" spans="1:53" s="6" customFormat="1" x14ac:dyDescent="0.2">
      <c r="A377" s="1"/>
      <c r="B377" s="1"/>
      <c r="C377" s="1"/>
      <c r="D377" s="1"/>
      <c r="E377" s="2" t="s">
        <v>1301</v>
      </c>
      <c r="F377" s="7" t="s">
        <v>349</v>
      </c>
      <c r="H377" s="8" t="s">
        <v>812</v>
      </c>
      <c r="I377" s="8">
        <v>5</v>
      </c>
      <c r="J377" s="15">
        <v>233.18</v>
      </c>
      <c r="K377" s="15">
        <v>1165.9000000000001</v>
      </c>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row>
    <row r="378" spans="1:53" x14ac:dyDescent="0.2">
      <c r="E378" s="2" t="s">
        <v>1302</v>
      </c>
      <c r="F378" s="4" t="s">
        <v>350</v>
      </c>
      <c r="H378" s="5" t="s">
        <v>812</v>
      </c>
      <c r="I378" s="5">
        <v>3</v>
      </c>
      <c r="J378" s="14">
        <v>183.44</v>
      </c>
      <c r="K378" s="14">
        <v>550.31999999999994</v>
      </c>
    </row>
    <row r="379" spans="1:53" s="6" customFormat="1" x14ac:dyDescent="0.2">
      <c r="A379" s="1"/>
      <c r="B379" s="1"/>
      <c r="C379" s="1"/>
      <c r="D379" s="1"/>
      <c r="E379" s="2" t="s">
        <v>1303</v>
      </c>
      <c r="F379" s="7" t="s">
        <v>351</v>
      </c>
      <c r="H379" s="8" t="s">
        <v>812</v>
      </c>
      <c r="I379" s="8">
        <v>20</v>
      </c>
      <c r="J379" s="15">
        <v>12.33</v>
      </c>
      <c r="K379" s="15">
        <v>246.6</v>
      </c>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row>
    <row r="380" spans="1:53" x14ac:dyDescent="0.2">
      <c r="E380" s="2" t="s">
        <v>1304</v>
      </c>
      <c r="F380" s="4" t="s">
        <v>352</v>
      </c>
      <c r="H380" s="5" t="s">
        <v>812</v>
      </c>
      <c r="I380" s="5">
        <v>4</v>
      </c>
      <c r="J380" s="14">
        <v>9.98</v>
      </c>
      <c r="K380" s="14">
        <v>39.92</v>
      </c>
    </row>
    <row r="381" spans="1:53" s="6" customFormat="1" x14ac:dyDescent="0.2">
      <c r="A381" s="1"/>
      <c r="B381" s="1"/>
      <c r="C381" s="1"/>
      <c r="D381" s="1"/>
      <c r="E381" s="2" t="s">
        <v>1305</v>
      </c>
      <c r="F381" s="7" t="s">
        <v>353</v>
      </c>
      <c r="H381" s="8" t="s">
        <v>812</v>
      </c>
      <c r="I381" s="8">
        <v>80</v>
      </c>
      <c r="J381" s="15">
        <v>11.47</v>
      </c>
      <c r="K381" s="15">
        <v>917.6</v>
      </c>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row>
    <row r="382" spans="1:53" x14ac:dyDescent="0.2">
      <c r="E382" s="2" t="s">
        <v>1306</v>
      </c>
      <c r="F382" s="4" t="s">
        <v>354</v>
      </c>
      <c r="H382" s="5" t="s">
        <v>812</v>
      </c>
      <c r="I382" s="5">
        <v>6</v>
      </c>
      <c r="J382" s="14">
        <v>0.41</v>
      </c>
      <c r="K382" s="14">
        <v>2.46</v>
      </c>
    </row>
    <row r="383" spans="1:53" s="6" customFormat="1" x14ac:dyDescent="0.2">
      <c r="A383" s="1"/>
      <c r="B383" s="1"/>
      <c r="C383" s="1"/>
      <c r="D383" s="1"/>
      <c r="E383" s="2" t="s">
        <v>1307</v>
      </c>
      <c r="F383" s="7" t="s">
        <v>355</v>
      </c>
      <c r="H383" s="8" t="s">
        <v>812</v>
      </c>
      <c r="I383" s="8">
        <v>180</v>
      </c>
      <c r="J383" s="15">
        <v>0.12</v>
      </c>
      <c r="K383" s="15">
        <v>21.599999999999998</v>
      </c>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row>
    <row r="384" spans="1:53" x14ac:dyDescent="0.2">
      <c r="E384" s="2" t="s">
        <v>1308</v>
      </c>
      <c r="F384" s="4" t="s">
        <v>356</v>
      </c>
      <c r="H384" s="5" t="s">
        <v>812</v>
      </c>
      <c r="I384" s="5">
        <v>60</v>
      </c>
      <c r="J384" s="14">
        <v>0.18</v>
      </c>
      <c r="K384" s="14">
        <v>10.799999999999999</v>
      </c>
    </row>
    <row r="385" spans="1:53" s="6" customFormat="1" x14ac:dyDescent="0.2">
      <c r="A385" s="1"/>
      <c r="B385" s="1"/>
      <c r="C385" s="1"/>
      <c r="D385" s="1"/>
      <c r="E385" s="2" t="s">
        <v>1309</v>
      </c>
      <c r="F385" s="7" t="s">
        <v>357</v>
      </c>
      <c r="H385" s="8" t="s">
        <v>812</v>
      </c>
      <c r="I385" s="8">
        <v>15</v>
      </c>
      <c r="J385" s="15">
        <v>0.35</v>
      </c>
      <c r="K385" s="15">
        <v>5.25</v>
      </c>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row>
    <row r="386" spans="1:53" x14ac:dyDescent="0.2">
      <c r="E386" s="2" t="s">
        <v>1310</v>
      </c>
      <c r="F386" s="4" t="s">
        <v>358</v>
      </c>
      <c r="H386" s="5" t="s">
        <v>812</v>
      </c>
      <c r="I386" s="5">
        <v>220</v>
      </c>
      <c r="J386" s="14">
        <v>0.56999999999999995</v>
      </c>
      <c r="K386" s="14">
        <v>125.39999999999999</v>
      </c>
    </row>
    <row r="387" spans="1:53" s="6" customFormat="1" x14ac:dyDescent="0.2">
      <c r="A387" s="1"/>
      <c r="B387" s="1"/>
      <c r="C387" s="1"/>
      <c r="D387" s="1"/>
      <c r="E387" s="2" t="s">
        <v>1311</v>
      </c>
      <c r="F387" s="7" t="s">
        <v>359</v>
      </c>
      <c r="H387" s="8" t="s">
        <v>812</v>
      </c>
      <c r="I387" s="8">
        <v>120</v>
      </c>
      <c r="J387" s="15">
        <v>0.13</v>
      </c>
      <c r="K387" s="15">
        <v>15.600000000000001</v>
      </c>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row>
    <row r="388" spans="1:53" x14ac:dyDescent="0.2">
      <c r="E388" s="2" t="s">
        <v>1312</v>
      </c>
      <c r="F388" s="4" t="s">
        <v>360</v>
      </c>
      <c r="H388" s="5" t="s">
        <v>812</v>
      </c>
      <c r="I388" s="5">
        <v>2</v>
      </c>
      <c r="J388" s="14">
        <v>107.85</v>
      </c>
      <c r="K388" s="14">
        <v>215.7</v>
      </c>
    </row>
    <row r="389" spans="1:53" s="6" customFormat="1" x14ac:dyDescent="0.2">
      <c r="A389" s="1"/>
      <c r="B389" s="1"/>
      <c r="C389" s="1"/>
      <c r="D389" s="1"/>
      <c r="E389" s="2" t="s">
        <v>1313</v>
      </c>
      <c r="F389" s="7" t="s">
        <v>361</v>
      </c>
      <c r="H389" s="8" t="s">
        <v>812</v>
      </c>
      <c r="I389" s="8">
        <v>2</v>
      </c>
      <c r="J389" s="15">
        <v>121.7</v>
      </c>
      <c r="K389" s="15">
        <v>243.4</v>
      </c>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row>
    <row r="390" spans="1:53" x14ac:dyDescent="0.2">
      <c r="E390" s="2" t="s">
        <v>1314</v>
      </c>
      <c r="F390" s="4" t="s">
        <v>362</v>
      </c>
      <c r="H390" s="5" t="s">
        <v>812</v>
      </c>
      <c r="I390" s="5">
        <v>40</v>
      </c>
      <c r="J390" s="14">
        <v>57</v>
      </c>
      <c r="K390" s="14">
        <v>2280</v>
      </c>
    </row>
    <row r="391" spans="1:53" s="6" customFormat="1" x14ac:dyDescent="0.2">
      <c r="A391" s="1"/>
      <c r="B391" s="1"/>
      <c r="C391" s="1"/>
      <c r="D391" s="1"/>
      <c r="E391" s="2" t="s">
        <v>1315</v>
      </c>
      <c r="F391" s="7" t="s">
        <v>363</v>
      </c>
      <c r="H391" s="8" t="s">
        <v>812</v>
      </c>
      <c r="I391" s="8">
        <v>4</v>
      </c>
      <c r="J391" s="15">
        <v>145.84</v>
      </c>
      <c r="K391" s="15">
        <v>583.36</v>
      </c>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row>
    <row r="392" spans="1:53" x14ac:dyDescent="0.2">
      <c r="E392" s="2" t="s">
        <v>1316</v>
      </c>
      <c r="F392" s="4" t="s">
        <v>364</v>
      </c>
      <c r="H392" s="5" t="s">
        <v>812</v>
      </c>
      <c r="I392" s="5">
        <v>5</v>
      </c>
      <c r="J392" s="14">
        <v>751.27</v>
      </c>
      <c r="K392" s="14">
        <v>3756.35</v>
      </c>
    </row>
    <row r="393" spans="1:53" s="6" customFormat="1" x14ac:dyDescent="0.2">
      <c r="A393" s="1"/>
      <c r="B393" s="1"/>
      <c r="C393" s="1"/>
      <c r="D393" s="1"/>
      <c r="E393" s="2" t="s">
        <v>1317</v>
      </c>
      <c r="F393" s="7" t="s">
        <v>365</v>
      </c>
      <c r="H393" s="8" t="s">
        <v>811</v>
      </c>
      <c r="I393" s="8">
        <v>10</v>
      </c>
      <c r="J393" s="15">
        <v>23.45</v>
      </c>
      <c r="K393" s="15">
        <v>234.5</v>
      </c>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row>
    <row r="394" spans="1:53" x14ac:dyDescent="0.2">
      <c r="E394" s="2" t="s">
        <v>1318</v>
      </c>
      <c r="F394" s="4" t="s">
        <v>366</v>
      </c>
      <c r="H394" s="5" t="s">
        <v>812</v>
      </c>
      <c r="I394" s="5">
        <v>2</v>
      </c>
      <c r="J394" s="14">
        <v>251.93</v>
      </c>
      <c r="K394" s="14">
        <v>503.86</v>
      </c>
    </row>
    <row r="395" spans="1:53" s="6" customFormat="1" x14ac:dyDescent="0.2">
      <c r="A395" s="1"/>
      <c r="B395" s="1"/>
      <c r="C395" s="1"/>
      <c r="D395" s="1"/>
      <c r="E395" s="2" t="s">
        <v>1319</v>
      </c>
      <c r="F395" s="7" t="s">
        <v>367</v>
      </c>
      <c r="H395" s="8" t="s">
        <v>812</v>
      </c>
      <c r="I395" s="8">
        <v>8</v>
      </c>
      <c r="J395" s="15">
        <v>54.41</v>
      </c>
      <c r="K395" s="15">
        <v>435.28</v>
      </c>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row>
    <row r="396" spans="1:53" x14ac:dyDescent="0.2">
      <c r="E396" s="2" t="s">
        <v>1320</v>
      </c>
      <c r="F396" s="4" t="s">
        <v>368</v>
      </c>
      <c r="H396" s="5" t="s">
        <v>812</v>
      </c>
      <c r="I396" s="5">
        <v>15</v>
      </c>
      <c r="J396" s="14">
        <v>2.4900000000000002</v>
      </c>
      <c r="K396" s="14">
        <v>37.35</v>
      </c>
    </row>
    <row r="397" spans="1:53" s="6" customFormat="1" x14ac:dyDescent="0.2">
      <c r="A397" s="1"/>
      <c r="B397" s="1"/>
      <c r="C397" s="1"/>
      <c r="D397" s="1"/>
      <c r="E397" s="2" t="s">
        <v>1321</v>
      </c>
      <c r="F397" s="7" t="s">
        <v>369</v>
      </c>
      <c r="H397" s="8" t="s">
        <v>808</v>
      </c>
      <c r="I397" s="8">
        <v>6</v>
      </c>
      <c r="J397" s="15">
        <v>114.07</v>
      </c>
      <c r="K397" s="15">
        <v>684.42</v>
      </c>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row>
    <row r="398" spans="1:53" x14ac:dyDescent="0.2">
      <c r="E398" s="2" t="s">
        <v>1322</v>
      </c>
      <c r="F398" s="4" t="s">
        <v>370</v>
      </c>
      <c r="H398" s="5" t="s">
        <v>812</v>
      </c>
      <c r="I398" s="5">
        <v>12</v>
      </c>
      <c r="J398" s="14">
        <v>133.31</v>
      </c>
      <c r="K398" s="14">
        <v>1599.72</v>
      </c>
    </row>
    <row r="399" spans="1:53" s="6" customFormat="1" x14ac:dyDescent="0.2">
      <c r="A399" s="1"/>
      <c r="B399" s="1"/>
      <c r="C399" s="1"/>
      <c r="D399" s="1"/>
      <c r="E399" s="2" t="s">
        <v>1323</v>
      </c>
      <c r="F399" s="7" t="s">
        <v>371</v>
      </c>
      <c r="H399" s="8" t="s">
        <v>812</v>
      </c>
      <c r="I399" s="8">
        <v>200</v>
      </c>
      <c r="J399" s="15">
        <v>0.96</v>
      </c>
      <c r="K399" s="15">
        <v>192</v>
      </c>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row>
    <row r="400" spans="1:53" x14ac:dyDescent="0.2">
      <c r="E400" s="2" t="s">
        <v>1324</v>
      </c>
      <c r="F400" s="4" t="s">
        <v>372</v>
      </c>
      <c r="H400" s="5" t="s">
        <v>812</v>
      </c>
      <c r="I400" s="5">
        <v>10</v>
      </c>
      <c r="J400" s="14">
        <v>12.72</v>
      </c>
      <c r="K400" s="14">
        <v>127.2</v>
      </c>
    </row>
    <row r="401" spans="1:53" s="6" customFormat="1" x14ac:dyDescent="0.2">
      <c r="A401" s="1"/>
      <c r="B401" s="1"/>
      <c r="C401" s="1"/>
      <c r="D401" s="1"/>
      <c r="E401" s="2" t="s">
        <v>1325</v>
      </c>
      <c r="F401" s="7" t="s">
        <v>373</v>
      </c>
      <c r="H401" s="8" t="s">
        <v>812</v>
      </c>
      <c r="I401" s="8">
        <v>5</v>
      </c>
      <c r="J401" s="15">
        <v>46.63</v>
      </c>
      <c r="K401" s="15">
        <v>233.15</v>
      </c>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row>
    <row r="402" spans="1:53" x14ac:dyDescent="0.2">
      <c r="E402" s="2" t="s">
        <v>1475</v>
      </c>
      <c r="F402" s="4" t="s">
        <v>374</v>
      </c>
      <c r="H402" s="5" t="s">
        <v>812</v>
      </c>
      <c r="I402" s="5">
        <v>10</v>
      </c>
      <c r="J402" s="14">
        <v>20.38</v>
      </c>
      <c r="K402" s="14">
        <v>203.79999999999998</v>
      </c>
    </row>
    <row r="403" spans="1:53" s="6" customFormat="1" x14ac:dyDescent="0.2">
      <c r="A403" s="1"/>
      <c r="B403" s="1"/>
      <c r="C403" s="1"/>
      <c r="D403" s="1"/>
      <c r="E403" s="2" t="s">
        <v>1476</v>
      </c>
      <c r="F403" s="7" t="s">
        <v>375</v>
      </c>
      <c r="H403" s="8" t="s">
        <v>812</v>
      </c>
      <c r="I403" s="8">
        <v>10</v>
      </c>
      <c r="J403" s="15">
        <v>30.84</v>
      </c>
      <c r="K403" s="15">
        <v>308.39999999999998</v>
      </c>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row>
    <row r="404" spans="1:53" x14ac:dyDescent="0.2">
      <c r="E404" s="2" t="s">
        <v>1477</v>
      </c>
      <c r="F404" s="4" t="s">
        <v>376</v>
      </c>
      <c r="H404" s="5" t="s">
        <v>812</v>
      </c>
      <c r="I404" s="5">
        <v>4</v>
      </c>
      <c r="J404" s="14">
        <v>5.82</v>
      </c>
      <c r="K404" s="14">
        <v>23.28</v>
      </c>
    </row>
    <row r="405" spans="1:53" s="6" customFormat="1" x14ac:dyDescent="0.2">
      <c r="A405" s="1"/>
      <c r="B405" s="1"/>
      <c r="C405" s="1"/>
      <c r="D405" s="1"/>
      <c r="E405" s="2" t="s">
        <v>1478</v>
      </c>
      <c r="F405" s="7" t="s">
        <v>377</v>
      </c>
      <c r="H405" s="8" t="s">
        <v>812</v>
      </c>
      <c r="I405" s="8">
        <v>2</v>
      </c>
      <c r="J405" s="15">
        <v>71.88</v>
      </c>
      <c r="K405" s="15">
        <v>143.76</v>
      </c>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row>
    <row r="406" spans="1:53" x14ac:dyDescent="0.2">
      <c r="E406" s="2" t="s">
        <v>1479</v>
      </c>
      <c r="F406" s="4" t="s">
        <v>378</v>
      </c>
      <c r="H406" s="5" t="s">
        <v>812</v>
      </c>
      <c r="I406" s="5">
        <v>2</v>
      </c>
      <c r="J406" s="14">
        <v>273.14999999999998</v>
      </c>
      <c r="K406" s="14">
        <v>546.29999999999995</v>
      </c>
    </row>
    <row r="407" spans="1:53" s="6" customFormat="1" x14ac:dyDescent="0.2">
      <c r="A407" s="1"/>
      <c r="B407" s="1"/>
      <c r="C407" s="1"/>
      <c r="D407" s="1"/>
      <c r="E407" s="2" t="s">
        <v>1480</v>
      </c>
      <c r="F407" s="7" t="s">
        <v>379</v>
      </c>
      <c r="H407" s="8" t="s">
        <v>812</v>
      </c>
      <c r="I407" s="8">
        <v>2</v>
      </c>
      <c r="J407" s="15">
        <v>2013.04</v>
      </c>
      <c r="K407" s="15">
        <v>4026.08</v>
      </c>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row>
    <row r="408" spans="1:53" x14ac:dyDescent="0.2">
      <c r="E408" s="2" t="s">
        <v>1481</v>
      </c>
      <c r="F408" s="4" t="s">
        <v>380</v>
      </c>
      <c r="H408" s="5" t="s">
        <v>813</v>
      </c>
      <c r="I408" s="5">
        <v>15</v>
      </c>
      <c r="J408" s="14">
        <v>577.64</v>
      </c>
      <c r="K408" s="14">
        <v>8664.6</v>
      </c>
    </row>
    <row r="409" spans="1:53" s="6" customFormat="1" x14ac:dyDescent="0.2">
      <c r="A409" s="1"/>
      <c r="B409" s="1"/>
      <c r="C409" s="1"/>
      <c r="D409" s="1"/>
      <c r="E409" s="2" t="s">
        <v>1482</v>
      </c>
      <c r="F409" s="7" t="s">
        <v>381</v>
      </c>
      <c r="H409" s="8" t="s">
        <v>812</v>
      </c>
      <c r="I409" s="8">
        <v>50</v>
      </c>
      <c r="J409" s="15">
        <v>2.62</v>
      </c>
      <c r="K409" s="15">
        <v>131</v>
      </c>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row>
    <row r="410" spans="1:53" x14ac:dyDescent="0.2">
      <c r="E410" s="2" t="s">
        <v>1483</v>
      </c>
      <c r="F410" s="4" t="s">
        <v>382</v>
      </c>
      <c r="H410" s="5" t="s">
        <v>812</v>
      </c>
      <c r="I410" s="5">
        <v>80</v>
      </c>
      <c r="J410" s="14">
        <v>0.28999999999999998</v>
      </c>
      <c r="K410" s="14">
        <v>23.2</v>
      </c>
    </row>
    <row r="411" spans="1:53" s="6" customFormat="1" x14ac:dyDescent="0.2">
      <c r="A411" s="1"/>
      <c r="B411" s="1"/>
      <c r="C411" s="1"/>
      <c r="D411" s="1"/>
      <c r="E411" s="2" t="s">
        <v>1484</v>
      </c>
      <c r="F411" s="7" t="s">
        <v>383</v>
      </c>
      <c r="H411" s="8" t="s">
        <v>812</v>
      </c>
      <c r="I411" s="8">
        <v>25</v>
      </c>
      <c r="J411" s="15">
        <v>0.24</v>
      </c>
      <c r="K411" s="15">
        <v>6</v>
      </c>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row>
    <row r="412" spans="1:53" x14ac:dyDescent="0.2">
      <c r="E412" s="2" t="s">
        <v>1485</v>
      </c>
      <c r="F412" s="4" t="s">
        <v>384</v>
      </c>
      <c r="H412" s="5" t="s">
        <v>812</v>
      </c>
      <c r="I412" s="5">
        <v>50</v>
      </c>
      <c r="J412" s="14">
        <v>0.84</v>
      </c>
      <c r="K412" s="14">
        <v>42</v>
      </c>
    </row>
    <row r="413" spans="1:53" s="6" customFormat="1" x14ac:dyDescent="0.2">
      <c r="A413" s="1"/>
      <c r="B413" s="1"/>
      <c r="C413" s="1"/>
      <c r="D413" s="1"/>
      <c r="E413" s="2" t="s">
        <v>1486</v>
      </c>
      <c r="F413" s="7" t="s">
        <v>385</v>
      </c>
      <c r="H413" s="8" t="s">
        <v>812</v>
      </c>
      <c r="I413" s="8">
        <v>5</v>
      </c>
      <c r="J413" s="15">
        <v>1.55</v>
      </c>
      <c r="K413" s="15">
        <v>7.75</v>
      </c>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row>
    <row r="414" spans="1:53" x14ac:dyDescent="0.2">
      <c r="E414" s="2" t="s">
        <v>1487</v>
      </c>
      <c r="F414" s="4" t="s">
        <v>386</v>
      </c>
      <c r="H414" s="5" t="s">
        <v>812</v>
      </c>
      <c r="I414" s="5">
        <v>100</v>
      </c>
      <c r="J414" s="14">
        <v>0.64</v>
      </c>
      <c r="K414" s="14">
        <v>64</v>
      </c>
    </row>
    <row r="415" spans="1:53" s="6" customFormat="1" x14ac:dyDescent="0.2">
      <c r="A415" s="1"/>
      <c r="B415" s="1"/>
      <c r="C415" s="1"/>
      <c r="D415" s="1"/>
      <c r="E415" s="2" t="s">
        <v>1488</v>
      </c>
      <c r="F415" s="7" t="s">
        <v>387</v>
      </c>
      <c r="H415" s="8" t="s">
        <v>812</v>
      </c>
      <c r="I415" s="8">
        <v>60</v>
      </c>
      <c r="J415" s="15">
        <v>0.79</v>
      </c>
      <c r="K415" s="15">
        <v>47.400000000000006</v>
      </c>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row>
    <row r="416" spans="1:53" x14ac:dyDescent="0.2">
      <c r="E416" s="2" t="s">
        <v>1489</v>
      </c>
      <c r="F416" s="4" t="s">
        <v>388</v>
      </c>
      <c r="H416" s="5" t="s">
        <v>813</v>
      </c>
      <c r="I416" s="5">
        <v>2</v>
      </c>
      <c r="J416" s="14">
        <v>1331.23</v>
      </c>
      <c r="K416" s="14">
        <v>2662.46</v>
      </c>
    </row>
    <row r="417" spans="1:53" s="6" customFormat="1" x14ac:dyDescent="0.2">
      <c r="A417" s="1"/>
      <c r="B417" s="1"/>
      <c r="C417" s="1"/>
      <c r="D417" s="1"/>
      <c r="E417" s="2" t="s">
        <v>1490</v>
      </c>
      <c r="F417" s="7" t="s">
        <v>389</v>
      </c>
      <c r="H417" s="8" t="s">
        <v>808</v>
      </c>
      <c r="I417" s="8">
        <v>30</v>
      </c>
      <c r="J417" s="15">
        <v>78.55</v>
      </c>
      <c r="K417" s="15">
        <v>2356.5</v>
      </c>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row>
    <row r="418" spans="1:53" x14ac:dyDescent="0.2">
      <c r="E418" s="2" t="s">
        <v>1491</v>
      </c>
      <c r="F418" s="4" t="s">
        <v>390</v>
      </c>
      <c r="H418" s="5" t="s">
        <v>811</v>
      </c>
      <c r="I418" s="5">
        <v>10</v>
      </c>
      <c r="J418" s="14">
        <v>191.58</v>
      </c>
      <c r="K418" s="14">
        <v>1915.8000000000002</v>
      </c>
    </row>
    <row r="419" spans="1:53" s="6" customFormat="1" x14ac:dyDescent="0.2">
      <c r="A419" s="1"/>
      <c r="B419" s="1"/>
      <c r="C419" s="1"/>
      <c r="D419" s="1"/>
      <c r="E419" s="2" t="s">
        <v>1492</v>
      </c>
      <c r="F419" s="7" t="s">
        <v>391</v>
      </c>
      <c r="H419" s="8" t="s">
        <v>811</v>
      </c>
      <c r="I419" s="8">
        <v>10</v>
      </c>
      <c r="J419" s="15">
        <v>133.12</v>
      </c>
      <c r="K419" s="15">
        <v>1331.2</v>
      </c>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row>
    <row r="420" spans="1:53" x14ac:dyDescent="0.2">
      <c r="E420" s="2" t="s">
        <v>1493</v>
      </c>
      <c r="F420" s="4" t="s">
        <v>392</v>
      </c>
      <c r="H420" s="5" t="s">
        <v>812</v>
      </c>
      <c r="I420" s="5">
        <v>2</v>
      </c>
      <c r="J420" s="14">
        <v>1348.36</v>
      </c>
      <c r="K420" s="14">
        <v>2696.72</v>
      </c>
    </row>
    <row r="421" spans="1:53" s="6" customFormat="1" x14ac:dyDescent="0.2">
      <c r="A421" s="1"/>
      <c r="B421" s="1"/>
      <c r="C421" s="1"/>
      <c r="D421" s="1"/>
      <c r="E421" s="2" t="s">
        <v>1494</v>
      </c>
      <c r="F421" s="7" t="s">
        <v>393</v>
      </c>
      <c r="H421" s="8" t="s">
        <v>812</v>
      </c>
      <c r="I421" s="8">
        <v>25</v>
      </c>
      <c r="J421" s="15">
        <v>96.08</v>
      </c>
      <c r="K421" s="15">
        <v>2402</v>
      </c>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row>
    <row r="422" spans="1:53" x14ac:dyDescent="0.2">
      <c r="E422" s="2" t="s">
        <v>1495</v>
      </c>
      <c r="F422" s="4" t="s">
        <v>394</v>
      </c>
      <c r="H422" s="5" t="s">
        <v>812</v>
      </c>
      <c r="I422" s="5">
        <v>2</v>
      </c>
      <c r="J422" s="14">
        <v>1014.67</v>
      </c>
      <c r="K422" s="14">
        <v>2029.34</v>
      </c>
    </row>
    <row r="423" spans="1:53" s="6" customFormat="1" x14ac:dyDescent="0.2">
      <c r="A423" s="1"/>
      <c r="B423" s="1"/>
      <c r="C423" s="1"/>
      <c r="D423" s="1"/>
      <c r="E423" s="2" t="s">
        <v>1496</v>
      </c>
      <c r="F423" s="7" t="s">
        <v>395</v>
      </c>
      <c r="H423" s="8" t="s">
        <v>812</v>
      </c>
      <c r="I423" s="8">
        <v>2</v>
      </c>
      <c r="J423" s="15">
        <v>102.52</v>
      </c>
      <c r="K423" s="15">
        <v>205.04</v>
      </c>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row>
    <row r="424" spans="1:53" x14ac:dyDescent="0.2">
      <c r="E424" s="2" t="s">
        <v>1497</v>
      </c>
      <c r="F424" s="4" t="s">
        <v>396</v>
      </c>
      <c r="H424" s="5" t="s">
        <v>811</v>
      </c>
      <c r="I424" s="5">
        <v>30</v>
      </c>
      <c r="J424" s="14">
        <v>76.930000000000007</v>
      </c>
      <c r="K424" s="14">
        <v>2307.9</v>
      </c>
    </row>
    <row r="425" spans="1:53" s="6" customFormat="1" x14ac:dyDescent="0.2">
      <c r="A425" s="1"/>
      <c r="B425" s="1"/>
      <c r="C425" s="1"/>
      <c r="D425" s="1"/>
      <c r="E425" s="2" t="s">
        <v>1498</v>
      </c>
      <c r="F425" s="7" t="s">
        <v>397</v>
      </c>
      <c r="H425" s="8" t="s">
        <v>809</v>
      </c>
      <c r="I425" s="8">
        <v>60</v>
      </c>
      <c r="J425" s="15">
        <v>2265.7600000000002</v>
      </c>
      <c r="K425" s="15">
        <v>135945.60000000001</v>
      </c>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row>
    <row r="426" spans="1:53" x14ac:dyDescent="0.2">
      <c r="E426" s="2" t="s">
        <v>1499</v>
      </c>
      <c r="F426" s="4" t="s">
        <v>398</v>
      </c>
      <c r="H426" s="5" t="s">
        <v>809</v>
      </c>
      <c r="I426" s="5">
        <v>20</v>
      </c>
      <c r="J426" s="14">
        <v>1190.6500000000001</v>
      </c>
      <c r="K426" s="14">
        <v>23813</v>
      </c>
    </row>
    <row r="427" spans="1:53" s="6" customFormat="1" x14ac:dyDescent="0.2">
      <c r="A427" s="1"/>
      <c r="B427" s="1"/>
      <c r="C427" s="1"/>
      <c r="D427" s="1"/>
      <c r="E427" s="2" t="s">
        <v>1500</v>
      </c>
      <c r="F427" s="7" t="s">
        <v>399</v>
      </c>
      <c r="H427" s="8" t="s">
        <v>809</v>
      </c>
      <c r="I427" s="8">
        <v>25</v>
      </c>
      <c r="J427" s="15">
        <v>2117.1799999999998</v>
      </c>
      <c r="K427" s="15">
        <v>52929.499999999993</v>
      </c>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row>
    <row r="428" spans="1:53" x14ac:dyDescent="0.2">
      <c r="E428" s="2" t="s">
        <v>1501</v>
      </c>
      <c r="F428" s="4" t="s">
        <v>400</v>
      </c>
      <c r="H428" s="5" t="s">
        <v>809</v>
      </c>
      <c r="I428" s="5">
        <v>10</v>
      </c>
      <c r="J428" s="14">
        <v>1206.3</v>
      </c>
      <c r="K428" s="14">
        <v>12063</v>
      </c>
    </row>
    <row r="429" spans="1:53" s="6" customFormat="1" x14ac:dyDescent="0.2">
      <c r="A429" s="1"/>
      <c r="B429" s="1"/>
      <c r="C429" s="1"/>
      <c r="D429" s="1"/>
      <c r="E429" s="2" t="s">
        <v>1502</v>
      </c>
      <c r="F429" s="7" t="s">
        <v>401</v>
      </c>
      <c r="H429" s="8" t="s">
        <v>809</v>
      </c>
      <c r="I429" s="8">
        <v>15</v>
      </c>
      <c r="J429" s="15">
        <v>928.03</v>
      </c>
      <c r="K429" s="15">
        <v>13920.449999999999</v>
      </c>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row>
    <row r="430" spans="1:53" x14ac:dyDescent="0.2">
      <c r="E430" s="2" t="s">
        <v>1503</v>
      </c>
      <c r="F430" s="4" t="s">
        <v>402</v>
      </c>
      <c r="H430" s="5" t="s">
        <v>809</v>
      </c>
      <c r="I430" s="5">
        <v>20</v>
      </c>
      <c r="J430" s="14">
        <v>578.27</v>
      </c>
      <c r="K430" s="14">
        <v>11565.4</v>
      </c>
    </row>
    <row r="431" spans="1:53" s="6" customFormat="1" x14ac:dyDescent="0.2">
      <c r="A431" s="1"/>
      <c r="B431" s="1"/>
      <c r="C431" s="1"/>
      <c r="D431" s="1"/>
      <c r="E431" s="2" t="s">
        <v>1504</v>
      </c>
      <c r="F431" s="7" t="s">
        <v>403</v>
      </c>
      <c r="H431" s="8" t="s">
        <v>809</v>
      </c>
      <c r="I431" s="8">
        <v>40</v>
      </c>
      <c r="J431" s="15">
        <v>878.15</v>
      </c>
      <c r="K431" s="15">
        <v>35126</v>
      </c>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row>
    <row r="432" spans="1:53" x14ac:dyDescent="0.2">
      <c r="E432" s="2" t="s">
        <v>1505</v>
      </c>
      <c r="F432" s="4" t="s">
        <v>404</v>
      </c>
      <c r="H432" s="5" t="s">
        <v>809</v>
      </c>
      <c r="I432" s="5">
        <v>15</v>
      </c>
      <c r="J432" s="14">
        <v>1314.33</v>
      </c>
      <c r="K432" s="14">
        <v>19714.949999999997</v>
      </c>
    </row>
    <row r="433" spans="1:53" s="6" customFormat="1" x14ac:dyDescent="0.2">
      <c r="A433" s="1"/>
      <c r="B433" s="1"/>
      <c r="C433" s="1"/>
      <c r="D433" s="1"/>
      <c r="E433" s="2" t="s">
        <v>1506</v>
      </c>
      <c r="F433" s="7" t="s">
        <v>405</v>
      </c>
      <c r="H433" s="8" t="s">
        <v>809</v>
      </c>
      <c r="I433" s="8">
        <v>35</v>
      </c>
      <c r="J433" s="15">
        <v>1750.5</v>
      </c>
      <c r="K433" s="15">
        <v>61267.5</v>
      </c>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row>
    <row r="434" spans="1:53" x14ac:dyDescent="0.2">
      <c r="E434" s="2" t="s">
        <v>1507</v>
      </c>
      <c r="F434" s="4" t="s">
        <v>406</v>
      </c>
      <c r="H434" s="5" t="s">
        <v>812</v>
      </c>
      <c r="I434" s="5">
        <v>360</v>
      </c>
      <c r="J434" s="14">
        <v>20.260000000000002</v>
      </c>
      <c r="K434" s="14">
        <v>7293.6</v>
      </c>
    </row>
    <row r="435" spans="1:53" s="6" customFormat="1" x14ac:dyDescent="0.2">
      <c r="A435" s="1"/>
      <c r="B435" s="1"/>
      <c r="C435" s="1"/>
      <c r="D435" s="1"/>
      <c r="E435" s="2" t="s">
        <v>1508</v>
      </c>
      <c r="F435" s="7" t="s">
        <v>407</v>
      </c>
      <c r="H435" s="8" t="s">
        <v>812</v>
      </c>
      <c r="I435" s="8">
        <v>1</v>
      </c>
      <c r="J435" s="15">
        <v>250.75</v>
      </c>
      <c r="K435" s="15">
        <v>250.75</v>
      </c>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row>
    <row r="436" spans="1:53" x14ac:dyDescent="0.2">
      <c r="E436" s="2" t="s">
        <v>1509</v>
      </c>
      <c r="F436" s="4" t="s">
        <v>408</v>
      </c>
      <c r="H436" s="5" t="s">
        <v>812</v>
      </c>
      <c r="I436" s="5">
        <v>3</v>
      </c>
      <c r="J436" s="14">
        <v>179.43</v>
      </c>
      <c r="K436" s="14">
        <v>538.29</v>
      </c>
    </row>
    <row r="437" spans="1:53" s="6" customFormat="1" x14ac:dyDescent="0.2">
      <c r="A437" s="1"/>
      <c r="B437" s="1"/>
      <c r="C437" s="1"/>
      <c r="D437" s="1"/>
      <c r="E437" s="2" t="s">
        <v>1510</v>
      </c>
      <c r="F437" s="7" t="s">
        <v>409</v>
      </c>
      <c r="H437" s="8" t="s">
        <v>812</v>
      </c>
      <c r="I437" s="8">
        <v>2</v>
      </c>
      <c r="J437" s="15">
        <v>113.96</v>
      </c>
      <c r="K437" s="15">
        <v>227.92</v>
      </c>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row>
    <row r="438" spans="1:53" x14ac:dyDescent="0.2">
      <c r="E438" s="2" t="s">
        <v>1511</v>
      </c>
      <c r="F438" s="4" t="s">
        <v>410</v>
      </c>
      <c r="H438" s="5" t="s">
        <v>812</v>
      </c>
      <c r="I438" s="5">
        <v>10</v>
      </c>
      <c r="J438" s="14">
        <v>9.94</v>
      </c>
      <c r="K438" s="14">
        <v>99.399999999999991</v>
      </c>
    </row>
    <row r="439" spans="1:53" s="6" customFormat="1" x14ac:dyDescent="0.2">
      <c r="A439" s="1"/>
      <c r="B439" s="1"/>
      <c r="C439" s="1"/>
      <c r="D439" s="1"/>
      <c r="E439" s="2" t="s">
        <v>1512</v>
      </c>
      <c r="F439" s="7" t="s">
        <v>411</v>
      </c>
      <c r="H439" s="8" t="s">
        <v>812</v>
      </c>
      <c r="I439" s="8">
        <v>4</v>
      </c>
      <c r="J439" s="15">
        <v>107.04</v>
      </c>
      <c r="K439" s="15">
        <v>428.16</v>
      </c>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row>
    <row r="440" spans="1:53" x14ac:dyDescent="0.2">
      <c r="E440" s="2" t="s">
        <v>1513</v>
      </c>
      <c r="F440" s="4" t="s">
        <v>412</v>
      </c>
      <c r="H440" s="5" t="s">
        <v>812</v>
      </c>
      <c r="I440" s="5">
        <v>220</v>
      </c>
      <c r="J440" s="14">
        <v>25.56</v>
      </c>
      <c r="K440" s="14">
        <v>5623.2</v>
      </c>
    </row>
    <row r="441" spans="1:53" s="6" customFormat="1" x14ac:dyDescent="0.2">
      <c r="A441" s="1"/>
      <c r="B441" s="1"/>
      <c r="C441" s="1"/>
      <c r="D441" s="1"/>
      <c r="E441" s="2" t="s">
        <v>1514</v>
      </c>
      <c r="F441" s="7" t="s">
        <v>413</v>
      </c>
      <c r="H441" s="8" t="s">
        <v>812</v>
      </c>
      <c r="I441" s="8">
        <v>50</v>
      </c>
      <c r="J441" s="15">
        <v>3.81</v>
      </c>
      <c r="K441" s="15">
        <v>190.5</v>
      </c>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row>
    <row r="442" spans="1:53" x14ac:dyDescent="0.2">
      <c r="E442" s="2" t="s">
        <v>1515</v>
      </c>
      <c r="F442" s="4" t="s">
        <v>414</v>
      </c>
      <c r="H442" s="5" t="s">
        <v>812</v>
      </c>
      <c r="I442" s="5">
        <v>50</v>
      </c>
      <c r="J442" s="14">
        <v>9.94</v>
      </c>
      <c r="K442" s="14">
        <v>497</v>
      </c>
    </row>
    <row r="443" spans="1:53" s="6" customFormat="1" x14ac:dyDescent="0.2">
      <c r="A443" s="1"/>
      <c r="B443" s="1"/>
      <c r="C443" s="1"/>
      <c r="D443" s="1"/>
      <c r="E443" s="2" t="s">
        <v>1516</v>
      </c>
      <c r="F443" s="7" t="s">
        <v>415</v>
      </c>
      <c r="H443" s="8" t="s">
        <v>812</v>
      </c>
      <c r="I443" s="8">
        <v>6</v>
      </c>
      <c r="J443" s="15">
        <v>15.96</v>
      </c>
      <c r="K443" s="15">
        <v>95.76</v>
      </c>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row>
    <row r="444" spans="1:53" x14ac:dyDescent="0.2">
      <c r="E444" s="2" t="s">
        <v>1517</v>
      </c>
      <c r="F444" s="4" t="s">
        <v>416</v>
      </c>
      <c r="H444" s="5" t="s">
        <v>812</v>
      </c>
      <c r="I444" s="5">
        <v>16</v>
      </c>
      <c r="J444" s="14">
        <v>12.86</v>
      </c>
      <c r="K444" s="14">
        <v>205.76</v>
      </c>
    </row>
    <row r="445" spans="1:53" s="6" customFormat="1" x14ac:dyDescent="0.2">
      <c r="A445" s="1"/>
      <c r="B445" s="1"/>
      <c r="C445" s="1"/>
      <c r="D445" s="1"/>
      <c r="E445" s="2" t="s">
        <v>1518</v>
      </c>
      <c r="F445" s="7" t="s">
        <v>417</v>
      </c>
      <c r="H445" s="8" t="s">
        <v>808</v>
      </c>
      <c r="I445" s="8">
        <v>50</v>
      </c>
      <c r="J445" s="15">
        <v>38.1</v>
      </c>
      <c r="K445" s="15">
        <v>1905</v>
      </c>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row>
    <row r="446" spans="1:53" x14ac:dyDescent="0.2">
      <c r="E446" s="2" t="s">
        <v>1519</v>
      </c>
      <c r="F446" s="4" t="s">
        <v>418</v>
      </c>
      <c r="H446" s="5" t="s">
        <v>808</v>
      </c>
      <c r="I446" s="5">
        <v>10</v>
      </c>
      <c r="J446" s="14">
        <v>81.81</v>
      </c>
      <c r="K446" s="14">
        <v>818.1</v>
      </c>
    </row>
    <row r="447" spans="1:53" s="6" customFormat="1" x14ac:dyDescent="0.2">
      <c r="A447" s="1"/>
      <c r="B447" s="1"/>
      <c r="C447" s="1"/>
      <c r="D447" s="1"/>
      <c r="E447" s="2" t="s">
        <v>1520</v>
      </c>
      <c r="F447" s="7" t="s">
        <v>419</v>
      </c>
      <c r="H447" s="8" t="s">
        <v>812</v>
      </c>
      <c r="I447" s="8">
        <v>10</v>
      </c>
      <c r="J447" s="15">
        <v>59.28</v>
      </c>
      <c r="K447" s="15">
        <v>592.79999999999995</v>
      </c>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row>
    <row r="448" spans="1:53" x14ac:dyDescent="0.2">
      <c r="E448" s="2" t="s">
        <v>1521</v>
      </c>
      <c r="F448" s="4" t="s">
        <v>420</v>
      </c>
      <c r="H448" s="5" t="s">
        <v>812</v>
      </c>
      <c r="I448" s="5">
        <v>2</v>
      </c>
      <c r="J448" s="14">
        <v>50.4</v>
      </c>
      <c r="K448" s="14">
        <v>100.8</v>
      </c>
    </row>
    <row r="449" spans="1:53" s="6" customFormat="1" x14ac:dyDescent="0.2">
      <c r="A449" s="1"/>
      <c r="B449" s="1"/>
      <c r="C449" s="1"/>
      <c r="D449" s="1"/>
      <c r="E449" s="2" t="s">
        <v>1522</v>
      </c>
      <c r="F449" s="7" t="s">
        <v>421</v>
      </c>
      <c r="H449" s="8" t="s">
        <v>812</v>
      </c>
      <c r="I449" s="8">
        <v>5</v>
      </c>
      <c r="J449" s="15">
        <v>33.659999999999997</v>
      </c>
      <c r="K449" s="15">
        <v>168.29999999999998</v>
      </c>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row>
    <row r="450" spans="1:53" x14ac:dyDescent="0.2">
      <c r="E450" s="2" t="s">
        <v>1523</v>
      </c>
      <c r="F450" s="4" t="s">
        <v>422</v>
      </c>
      <c r="H450" s="5" t="s">
        <v>812</v>
      </c>
      <c r="I450" s="5">
        <v>6</v>
      </c>
      <c r="J450" s="14">
        <v>118.86</v>
      </c>
      <c r="K450" s="14">
        <v>713.16</v>
      </c>
    </row>
    <row r="451" spans="1:53" s="6" customFormat="1" x14ac:dyDescent="0.2">
      <c r="A451" s="1"/>
      <c r="B451" s="1"/>
      <c r="C451" s="1"/>
      <c r="D451" s="1"/>
      <c r="E451" s="2" t="s">
        <v>1524</v>
      </c>
      <c r="F451" s="7" t="s">
        <v>423</v>
      </c>
      <c r="H451" s="8" t="s">
        <v>812</v>
      </c>
      <c r="I451" s="8">
        <v>2</v>
      </c>
      <c r="J451" s="15">
        <v>107.75</v>
      </c>
      <c r="K451" s="15">
        <v>215.5</v>
      </c>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row>
    <row r="452" spans="1:53" x14ac:dyDescent="0.2">
      <c r="E452" s="2" t="s">
        <v>1525</v>
      </c>
      <c r="F452" s="4" t="s">
        <v>424</v>
      </c>
      <c r="H452" s="5" t="s">
        <v>812</v>
      </c>
      <c r="I452" s="5">
        <v>10</v>
      </c>
      <c r="J452" s="14">
        <v>109.97</v>
      </c>
      <c r="K452" s="14">
        <v>1099.7</v>
      </c>
    </row>
    <row r="453" spans="1:53" s="6" customFormat="1" x14ac:dyDescent="0.2">
      <c r="A453" s="1"/>
      <c r="B453" s="1"/>
      <c r="C453" s="1"/>
      <c r="D453" s="1"/>
      <c r="E453" s="2" t="s">
        <v>1526</v>
      </c>
      <c r="F453" s="7" t="s">
        <v>425</v>
      </c>
      <c r="H453" s="8" t="s">
        <v>812</v>
      </c>
      <c r="I453" s="8">
        <v>5</v>
      </c>
      <c r="J453" s="15">
        <v>269.14</v>
      </c>
      <c r="K453" s="15">
        <v>1345.6999999999998</v>
      </c>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row>
    <row r="454" spans="1:53" x14ac:dyDescent="0.2">
      <c r="E454" s="2" t="s">
        <v>1527</v>
      </c>
      <c r="F454" s="4" t="s">
        <v>426</v>
      </c>
      <c r="H454" s="5" t="s">
        <v>812</v>
      </c>
      <c r="I454" s="5">
        <v>2</v>
      </c>
      <c r="J454" s="14">
        <v>587.48</v>
      </c>
      <c r="K454" s="14">
        <v>1174.96</v>
      </c>
    </row>
    <row r="455" spans="1:53" s="6" customFormat="1" x14ac:dyDescent="0.2">
      <c r="A455" s="1"/>
      <c r="B455" s="1"/>
      <c r="C455" s="1"/>
      <c r="D455" s="1"/>
      <c r="E455" s="2" t="s">
        <v>1528</v>
      </c>
      <c r="F455" s="7" t="s">
        <v>427</v>
      </c>
      <c r="H455" s="8" t="s">
        <v>812</v>
      </c>
      <c r="I455" s="8">
        <v>5</v>
      </c>
      <c r="J455" s="15">
        <v>711.92</v>
      </c>
      <c r="K455" s="15">
        <v>3559.6</v>
      </c>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row>
    <row r="456" spans="1:53" x14ac:dyDescent="0.2">
      <c r="E456" s="2" t="s">
        <v>1529</v>
      </c>
      <c r="F456" s="4" t="s">
        <v>428</v>
      </c>
      <c r="H456" s="5" t="s">
        <v>812</v>
      </c>
      <c r="I456" s="5">
        <v>4</v>
      </c>
      <c r="J456" s="14">
        <v>52.09</v>
      </c>
      <c r="K456" s="14">
        <v>208.36</v>
      </c>
    </row>
    <row r="457" spans="1:53" s="6" customFormat="1" x14ac:dyDescent="0.2">
      <c r="A457" s="1"/>
      <c r="B457" s="1"/>
      <c r="C457" s="1"/>
      <c r="D457" s="1"/>
      <c r="E457" s="2" t="s">
        <v>1530</v>
      </c>
      <c r="F457" s="7" t="s">
        <v>429</v>
      </c>
      <c r="H457" s="8" t="s">
        <v>812</v>
      </c>
      <c r="I457" s="8">
        <v>2</v>
      </c>
      <c r="J457" s="15">
        <v>55.56</v>
      </c>
      <c r="K457" s="15">
        <v>111.12</v>
      </c>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row>
    <row r="458" spans="1:53" x14ac:dyDescent="0.2">
      <c r="E458" s="2" t="s">
        <v>1531</v>
      </c>
      <c r="F458" s="4" t="s">
        <v>430</v>
      </c>
      <c r="H458" s="5" t="s">
        <v>812</v>
      </c>
      <c r="I458" s="5">
        <v>12</v>
      </c>
      <c r="J458" s="14">
        <v>27.6</v>
      </c>
      <c r="K458" s="14">
        <v>331.20000000000005</v>
      </c>
    </row>
    <row r="459" spans="1:53" s="6" customFormat="1" x14ac:dyDescent="0.2">
      <c r="A459" s="1"/>
      <c r="B459" s="1"/>
      <c r="C459" s="1"/>
      <c r="D459" s="1"/>
      <c r="E459" s="2" t="s">
        <v>1532</v>
      </c>
      <c r="F459" s="7" t="s">
        <v>431</v>
      </c>
      <c r="H459" s="8" t="s">
        <v>808</v>
      </c>
      <c r="I459" s="8">
        <v>40</v>
      </c>
      <c r="J459" s="15">
        <v>35.36</v>
      </c>
      <c r="K459" s="15">
        <v>1414.4</v>
      </c>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row>
    <row r="460" spans="1:53" x14ac:dyDescent="0.2">
      <c r="E460" s="2" t="s">
        <v>1533</v>
      </c>
      <c r="F460" s="4" t="s">
        <v>432</v>
      </c>
      <c r="H460" s="5" t="s">
        <v>811</v>
      </c>
      <c r="I460" s="5">
        <v>2</v>
      </c>
      <c r="J460" s="14">
        <v>0.21</v>
      </c>
      <c r="K460" s="14">
        <v>0.42</v>
      </c>
    </row>
    <row r="461" spans="1:53" s="6" customFormat="1" x14ac:dyDescent="0.2">
      <c r="A461" s="1"/>
      <c r="B461" s="1"/>
      <c r="C461" s="1"/>
      <c r="D461" s="1"/>
      <c r="E461" s="2" t="s">
        <v>1534</v>
      </c>
      <c r="F461" s="7" t="s">
        <v>433</v>
      </c>
      <c r="H461" s="8" t="s">
        <v>812</v>
      </c>
      <c r="I461" s="8">
        <v>2</v>
      </c>
      <c r="J461" s="15">
        <v>24.6</v>
      </c>
      <c r="K461" s="15">
        <v>49.2</v>
      </c>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row>
    <row r="462" spans="1:53" x14ac:dyDescent="0.2">
      <c r="E462" s="2" t="s">
        <v>1535</v>
      </c>
      <c r="F462" s="4" t="s">
        <v>434</v>
      </c>
      <c r="H462" s="5" t="s">
        <v>812</v>
      </c>
      <c r="I462" s="5">
        <v>6</v>
      </c>
      <c r="J462" s="14">
        <v>218.78</v>
      </c>
      <c r="K462" s="14">
        <v>1312.68</v>
      </c>
    </row>
    <row r="463" spans="1:53" s="6" customFormat="1" x14ac:dyDescent="0.2">
      <c r="A463" s="1"/>
      <c r="B463" s="1"/>
      <c r="C463" s="1"/>
      <c r="D463" s="1"/>
      <c r="E463" s="2" t="s">
        <v>1536</v>
      </c>
      <c r="F463" s="7" t="s">
        <v>435</v>
      </c>
      <c r="H463" s="8" t="s">
        <v>812</v>
      </c>
      <c r="I463" s="8">
        <v>40</v>
      </c>
      <c r="J463" s="15">
        <v>22.17</v>
      </c>
      <c r="K463" s="15">
        <v>886.80000000000007</v>
      </c>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row>
    <row r="464" spans="1:53" x14ac:dyDescent="0.2">
      <c r="E464" s="2" t="s">
        <v>1537</v>
      </c>
      <c r="F464" s="4" t="s">
        <v>436</v>
      </c>
      <c r="H464" s="5" t="s">
        <v>809</v>
      </c>
      <c r="I464" s="5">
        <v>10</v>
      </c>
      <c r="J464" s="14">
        <v>597.32000000000005</v>
      </c>
      <c r="K464" s="14">
        <v>5973.2000000000007</v>
      </c>
    </row>
    <row r="465" spans="1:53" s="6" customFormat="1" x14ac:dyDescent="0.2">
      <c r="A465" s="1"/>
      <c r="B465" s="1"/>
      <c r="C465" s="1"/>
      <c r="D465" s="1"/>
      <c r="E465" s="2" t="s">
        <v>1538</v>
      </c>
      <c r="F465" s="7" t="s">
        <v>437</v>
      </c>
      <c r="H465" s="8" t="s">
        <v>813</v>
      </c>
      <c r="I465" s="8">
        <v>15</v>
      </c>
      <c r="J465" s="15">
        <v>200.84</v>
      </c>
      <c r="K465" s="15">
        <v>3012.6</v>
      </c>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row>
    <row r="466" spans="1:53" x14ac:dyDescent="0.2">
      <c r="E466" s="2" t="s">
        <v>1539</v>
      </c>
      <c r="F466" s="4" t="s">
        <v>438</v>
      </c>
      <c r="H466" s="5" t="s">
        <v>812</v>
      </c>
      <c r="I466" s="5">
        <v>2</v>
      </c>
      <c r="J466" s="14">
        <v>62.05</v>
      </c>
      <c r="K466" s="14">
        <v>124.1</v>
      </c>
    </row>
    <row r="467" spans="1:53" s="6" customFormat="1" x14ac:dyDescent="0.2">
      <c r="A467" s="1"/>
      <c r="B467" s="1"/>
      <c r="C467" s="1"/>
      <c r="D467" s="1"/>
      <c r="E467" s="2" t="s">
        <v>1540</v>
      </c>
      <c r="F467" s="7" t="s">
        <v>439</v>
      </c>
      <c r="H467" s="8" t="s">
        <v>812</v>
      </c>
      <c r="I467" s="8">
        <v>2</v>
      </c>
      <c r="J467" s="15">
        <v>93.64</v>
      </c>
      <c r="K467" s="15">
        <v>187.28</v>
      </c>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row>
    <row r="468" spans="1:53" x14ac:dyDescent="0.2">
      <c r="E468" s="2" t="s">
        <v>1541</v>
      </c>
      <c r="F468" s="4" t="s">
        <v>440</v>
      </c>
      <c r="H468" s="5" t="s">
        <v>814</v>
      </c>
      <c r="I468" s="5">
        <v>60</v>
      </c>
      <c r="J468" s="14">
        <v>45.28</v>
      </c>
      <c r="K468" s="14">
        <v>2716.8</v>
      </c>
    </row>
    <row r="469" spans="1:53" s="6" customFormat="1" x14ac:dyDescent="0.2">
      <c r="A469" s="1"/>
      <c r="B469" s="1"/>
      <c r="C469" s="1"/>
      <c r="D469" s="1"/>
      <c r="E469" s="2" t="s">
        <v>1542</v>
      </c>
      <c r="F469" s="7" t="s">
        <v>441</v>
      </c>
      <c r="H469" s="8" t="s">
        <v>814</v>
      </c>
      <c r="I469" s="8">
        <v>75</v>
      </c>
      <c r="J469" s="15">
        <v>56.39</v>
      </c>
      <c r="K469" s="15">
        <v>4229.25</v>
      </c>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row>
    <row r="470" spans="1:53" x14ac:dyDescent="0.2">
      <c r="E470" s="2" t="s">
        <v>1543</v>
      </c>
      <c r="F470" s="4" t="s">
        <v>442</v>
      </c>
      <c r="H470" s="5" t="s">
        <v>812</v>
      </c>
      <c r="I470" s="5">
        <v>165</v>
      </c>
      <c r="J470" s="14">
        <v>14.42</v>
      </c>
      <c r="K470" s="14">
        <v>2379.3000000000002</v>
      </c>
    </row>
    <row r="471" spans="1:53" s="6" customFormat="1" x14ac:dyDescent="0.2">
      <c r="A471" s="1"/>
      <c r="B471" s="1"/>
      <c r="C471" s="1"/>
      <c r="D471" s="1"/>
      <c r="E471" s="2" t="s">
        <v>1544</v>
      </c>
      <c r="F471" s="7" t="s">
        <v>443</v>
      </c>
      <c r="H471" s="8" t="s">
        <v>812</v>
      </c>
      <c r="I471" s="8">
        <v>100</v>
      </c>
      <c r="J471" s="15">
        <v>5.66</v>
      </c>
      <c r="K471" s="15">
        <v>566</v>
      </c>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row>
    <row r="472" spans="1:53" x14ac:dyDescent="0.2">
      <c r="E472" s="2" t="s">
        <v>1545</v>
      </c>
      <c r="F472" s="4" t="s">
        <v>444</v>
      </c>
      <c r="H472" s="5" t="s">
        <v>812</v>
      </c>
      <c r="I472" s="5">
        <v>60</v>
      </c>
      <c r="J472" s="14">
        <v>11.87</v>
      </c>
      <c r="K472" s="14">
        <v>712.19999999999993</v>
      </c>
    </row>
    <row r="473" spans="1:53" s="6" customFormat="1" x14ac:dyDescent="0.2">
      <c r="A473" s="1"/>
      <c r="B473" s="1"/>
      <c r="C473" s="1"/>
      <c r="D473" s="1"/>
      <c r="E473" s="2" t="s">
        <v>1546</v>
      </c>
      <c r="F473" s="7" t="s">
        <v>445</v>
      </c>
      <c r="H473" s="8" t="s">
        <v>812</v>
      </c>
      <c r="I473" s="8">
        <v>50</v>
      </c>
      <c r="J473" s="15">
        <v>3.33</v>
      </c>
      <c r="K473" s="15">
        <v>166.5</v>
      </c>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row>
    <row r="474" spans="1:53" x14ac:dyDescent="0.2">
      <c r="E474" s="2" t="s">
        <v>1547</v>
      </c>
      <c r="F474" s="4" t="s">
        <v>446</v>
      </c>
      <c r="H474" s="5" t="s">
        <v>812</v>
      </c>
      <c r="I474" s="5">
        <v>10</v>
      </c>
      <c r="J474" s="14">
        <v>215.97</v>
      </c>
      <c r="K474" s="14">
        <v>2159.6999999999998</v>
      </c>
    </row>
    <row r="475" spans="1:53" s="6" customFormat="1" x14ac:dyDescent="0.2">
      <c r="A475" s="1"/>
      <c r="B475" s="1"/>
      <c r="C475" s="1"/>
      <c r="D475" s="1"/>
      <c r="E475" s="2" t="s">
        <v>1548</v>
      </c>
      <c r="F475" s="7" t="s">
        <v>447</v>
      </c>
      <c r="H475" s="8" t="s">
        <v>812</v>
      </c>
      <c r="I475" s="8">
        <v>40</v>
      </c>
      <c r="J475" s="15">
        <v>5.51</v>
      </c>
      <c r="K475" s="15">
        <v>220.39999999999998</v>
      </c>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row>
    <row r="476" spans="1:53" x14ac:dyDescent="0.2">
      <c r="E476" s="2" t="s">
        <v>1549</v>
      </c>
      <c r="F476" s="4" t="s">
        <v>448</v>
      </c>
      <c r="H476" s="5" t="s">
        <v>812</v>
      </c>
      <c r="I476" s="5">
        <v>50</v>
      </c>
      <c r="J476" s="14">
        <v>12.72</v>
      </c>
      <c r="K476" s="14">
        <v>636</v>
      </c>
    </row>
    <row r="477" spans="1:53" s="6" customFormat="1" x14ac:dyDescent="0.2">
      <c r="A477" s="1"/>
      <c r="B477" s="1"/>
      <c r="C477" s="1"/>
      <c r="D477" s="1"/>
      <c r="E477" s="2" t="s">
        <v>1550</v>
      </c>
      <c r="F477" s="7" t="s">
        <v>449</v>
      </c>
      <c r="H477" s="8" t="s">
        <v>812</v>
      </c>
      <c r="I477" s="8">
        <v>50</v>
      </c>
      <c r="J477" s="15">
        <v>1.81</v>
      </c>
      <c r="K477" s="15">
        <v>90.5</v>
      </c>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row>
    <row r="478" spans="1:53" x14ac:dyDescent="0.2">
      <c r="E478" s="2" t="s">
        <v>1551</v>
      </c>
      <c r="F478" s="4" t="s">
        <v>450</v>
      </c>
      <c r="H478" s="5" t="s">
        <v>812</v>
      </c>
      <c r="I478" s="5">
        <v>30</v>
      </c>
      <c r="J478" s="14">
        <v>12.14</v>
      </c>
      <c r="K478" s="14">
        <v>364.20000000000005</v>
      </c>
    </row>
    <row r="479" spans="1:53" s="6" customFormat="1" x14ac:dyDescent="0.2">
      <c r="A479" s="1"/>
      <c r="B479" s="1"/>
      <c r="C479" s="1"/>
      <c r="D479" s="1"/>
      <c r="E479" s="2" t="s">
        <v>1552</v>
      </c>
      <c r="F479" s="7" t="s">
        <v>451</v>
      </c>
      <c r="H479" s="8" t="s">
        <v>812</v>
      </c>
      <c r="I479" s="8">
        <v>50</v>
      </c>
      <c r="J479" s="15">
        <v>2.95</v>
      </c>
      <c r="K479" s="15">
        <v>147.5</v>
      </c>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row>
    <row r="480" spans="1:53" x14ac:dyDescent="0.2">
      <c r="E480" s="2" t="s">
        <v>1553</v>
      </c>
      <c r="F480" s="4" t="s">
        <v>452</v>
      </c>
      <c r="H480" s="5" t="s">
        <v>812</v>
      </c>
      <c r="I480" s="5">
        <v>50</v>
      </c>
      <c r="J480" s="14">
        <v>1.32</v>
      </c>
      <c r="K480" s="14">
        <v>66</v>
      </c>
    </row>
    <row r="481" spans="1:53" s="6" customFormat="1" x14ac:dyDescent="0.2">
      <c r="A481" s="1"/>
      <c r="B481" s="1"/>
      <c r="C481" s="1"/>
      <c r="D481" s="1"/>
      <c r="E481" s="2" t="s">
        <v>1554</v>
      </c>
      <c r="F481" s="7" t="s">
        <v>453</v>
      </c>
      <c r="H481" s="8" t="s">
        <v>812</v>
      </c>
      <c r="I481" s="8">
        <v>2</v>
      </c>
      <c r="J481" s="15">
        <v>84.03</v>
      </c>
      <c r="K481" s="15">
        <v>168.06</v>
      </c>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row>
    <row r="482" spans="1:53" x14ac:dyDescent="0.2">
      <c r="E482" s="2" t="s">
        <v>1555</v>
      </c>
      <c r="F482" s="4" t="s">
        <v>454</v>
      </c>
      <c r="H482" s="5" t="s">
        <v>812</v>
      </c>
      <c r="I482" s="5">
        <v>2</v>
      </c>
      <c r="J482" s="14">
        <v>52.51</v>
      </c>
      <c r="K482" s="14">
        <v>105.02</v>
      </c>
    </row>
    <row r="483" spans="1:53" s="6" customFormat="1" x14ac:dyDescent="0.2">
      <c r="A483" s="1"/>
      <c r="B483" s="1"/>
      <c r="C483" s="1"/>
      <c r="D483" s="1"/>
      <c r="E483" s="2" t="s">
        <v>1556</v>
      </c>
      <c r="F483" s="7" t="s">
        <v>455</v>
      </c>
      <c r="H483" s="8" t="s">
        <v>812</v>
      </c>
      <c r="I483" s="8">
        <v>2</v>
      </c>
      <c r="J483" s="15">
        <v>21.21</v>
      </c>
      <c r="K483" s="15">
        <v>42.42</v>
      </c>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row>
    <row r="484" spans="1:53" x14ac:dyDescent="0.2">
      <c r="E484" s="2" t="s">
        <v>1557</v>
      </c>
      <c r="F484" s="4" t="s">
        <v>456</v>
      </c>
      <c r="H484" s="5" t="s">
        <v>812</v>
      </c>
      <c r="I484" s="5">
        <v>2</v>
      </c>
      <c r="J484" s="14">
        <v>30.27</v>
      </c>
      <c r="K484" s="14">
        <v>60.54</v>
      </c>
    </row>
    <row r="485" spans="1:53" s="6" customFormat="1" x14ac:dyDescent="0.2">
      <c r="A485" s="1"/>
      <c r="B485" s="1"/>
      <c r="C485" s="1"/>
      <c r="D485" s="1"/>
      <c r="E485" s="2" t="s">
        <v>1558</v>
      </c>
      <c r="F485" s="7" t="s">
        <v>457</v>
      </c>
      <c r="H485" s="8" t="s">
        <v>812</v>
      </c>
      <c r="I485" s="8">
        <v>5</v>
      </c>
      <c r="J485" s="15">
        <v>1.1599999999999999</v>
      </c>
      <c r="K485" s="15">
        <v>5.8</v>
      </c>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row>
    <row r="486" spans="1:53" x14ac:dyDescent="0.2">
      <c r="E486" s="2" t="s">
        <v>1559</v>
      </c>
      <c r="F486" s="4" t="s">
        <v>458</v>
      </c>
      <c r="H486" s="5" t="s">
        <v>812</v>
      </c>
      <c r="I486" s="5">
        <v>2</v>
      </c>
      <c r="J486" s="14">
        <v>77.790000000000006</v>
      </c>
      <c r="K486" s="14">
        <v>155.58000000000001</v>
      </c>
    </row>
    <row r="487" spans="1:53" s="6" customFormat="1" x14ac:dyDescent="0.2">
      <c r="A487" s="1"/>
      <c r="B487" s="1"/>
      <c r="C487" s="1"/>
      <c r="D487" s="1"/>
      <c r="E487" s="2" t="s">
        <v>1560</v>
      </c>
      <c r="F487" s="7" t="s">
        <v>459</v>
      </c>
      <c r="H487" s="8" t="s">
        <v>812</v>
      </c>
      <c r="I487" s="8">
        <v>2</v>
      </c>
      <c r="J487" s="15">
        <v>46.19</v>
      </c>
      <c r="K487" s="15">
        <v>92.38</v>
      </c>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row>
    <row r="488" spans="1:53" x14ac:dyDescent="0.2">
      <c r="E488" s="2" t="s">
        <v>1561</v>
      </c>
      <c r="F488" s="4" t="s">
        <v>460</v>
      </c>
      <c r="H488" s="5" t="s">
        <v>812</v>
      </c>
      <c r="I488" s="5">
        <v>2</v>
      </c>
      <c r="J488" s="14">
        <v>184.91</v>
      </c>
      <c r="K488" s="14">
        <v>369.82</v>
      </c>
    </row>
    <row r="489" spans="1:53" s="6" customFormat="1" x14ac:dyDescent="0.2">
      <c r="A489" s="1"/>
      <c r="B489" s="1"/>
      <c r="C489" s="1"/>
      <c r="D489" s="1"/>
      <c r="E489" s="2" t="s">
        <v>1562</v>
      </c>
      <c r="F489" s="7" t="s">
        <v>461</v>
      </c>
      <c r="H489" s="8" t="s">
        <v>812</v>
      </c>
      <c r="I489" s="8">
        <v>4</v>
      </c>
      <c r="J489" s="15">
        <v>115.76</v>
      </c>
      <c r="K489" s="15">
        <v>463.04</v>
      </c>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row>
    <row r="490" spans="1:53" x14ac:dyDescent="0.2">
      <c r="E490" s="2" t="s">
        <v>1563</v>
      </c>
      <c r="F490" s="4" t="s">
        <v>462</v>
      </c>
      <c r="H490" s="5" t="s">
        <v>812</v>
      </c>
      <c r="I490" s="5">
        <v>2</v>
      </c>
      <c r="J490" s="14">
        <v>236.15</v>
      </c>
      <c r="K490" s="14">
        <v>472.3</v>
      </c>
    </row>
    <row r="491" spans="1:53" s="6" customFormat="1" x14ac:dyDescent="0.2">
      <c r="A491" s="1"/>
      <c r="B491" s="1"/>
      <c r="C491" s="1"/>
      <c r="D491" s="1"/>
      <c r="E491" s="2" t="s">
        <v>1564</v>
      </c>
      <c r="F491" s="7" t="s">
        <v>463</v>
      </c>
      <c r="H491" s="8" t="s">
        <v>812</v>
      </c>
      <c r="I491" s="8">
        <v>2</v>
      </c>
      <c r="J491" s="15">
        <v>42.62</v>
      </c>
      <c r="K491" s="15">
        <v>85.24</v>
      </c>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row>
    <row r="492" spans="1:53" x14ac:dyDescent="0.2">
      <c r="E492" s="2" t="s">
        <v>1565</v>
      </c>
      <c r="F492" s="4" t="s">
        <v>464</v>
      </c>
      <c r="H492" s="5" t="s">
        <v>812</v>
      </c>
      <c r="I492" s="5">
        <v>2</v>
      </c>
      <c r="J492" s="14">
        <v>996.6</v>
      </c>
      <c r="K492" s="14">
        <v>1993.2</v>
      </c>
    </row>
    <row r="493" spans="1:53" s="6" customFormat="1" x14ac:dyDescent="0.2">
      <c r="A493" s="1"/>
      <c r="B493" s="1"/>
      <c r="C493" s="1"/>
      <c r="D493" s="1"/>
      <c r="E493" s="2" t="s">
        <v>1566</v>
      </c>
      <c r="F493" s="7" t="s">
        <v>465</v>
      </c>
      <c r="H493" s="8" t="s">
        <v>812</v>
      </c>
      <c r="I493" s="8">
        <v>2</v>
      </c>
      <c r="J493" s="15">
        <v>1598.28</v>
      </c>
      <c r="K493" s="15">
        <v>3196.56</v>
      </c>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row>
    <row r="494" spans="1:53" x14ac:dyDescent="0.2">
      <c r="E494" s="2" t="s">
        <v>1567</v>
      </c>
      <c r="F494" s="4" t="s">
        <v>466</v>
      </c>
      <c r="H494" s="5" t="s">
        <v>812</v>
      </c>
      <c r="I494" s="5">
        <v>2</v>
      </c>
      <c r="J494" s="14">
        <v>166.01</v>
      </c>
      <c r="K494" s="14">
        <v>332.02</v>
      </c>
    </row>
    <row r="495" spans="1:53" s="6" customFormat="1" x14ac:dyDescent="0.2">
      <c r="A495" s="1"/>
      <c r="B495" s="1"/>
      <c r="C495" s="1"/>
      <c r="D495" s="1"/>
      <c r="E495" s="2" t="s">
        <v>1568</v>
      </c>
      <c r="F495" s="7" t="s">
        <v>467</v>
      </c>
      <c r="H495" s="8" t="s">
        <v>812</v>
      </c>
      <c r="I495" s="8">
        <v>4</v>
      </c>
      <c r="J495" s="15">
        <v>217.74</v>
      </c>
      <c r="K495" s="15">
        <v>870.96</v>
      </c>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row>
    <row r="496" spans="1:53" x14ac:dyDescent="0.2">
      <c r="E496" s="2" t="s">
        <v>1569</v>
      </c>
      <c r="F496" s="4" t="s">
        <v>468</v>
      </c>
      <c r="H496" s="5" t="s">
        <v>812</v>
      </c>
      <c r="I496" s="5">
        <v>3</v>
      </c>
      <c r="J496" s="14">
        <v>9.8699999999999992</v>
      </c>
      <c r="K496" s="14">
        <v>29.61</v>
      </c>
    </row>
    <row r="497" spans="1:53" s="6" customFormat="1" x14ac:dyDescent="0.2">
      <c r="A497" s="1"/>
      <c r="B497" s="1"/>
      <c r="C497" s="1"/>
      <c r="D497" s="1"/>
      <c r="E497" s="2" t="s">
        <v>1570</v>
      </c>
      <c r="F497" s="7" t="s">
        <v>469</v>
      </c>
      <c r="H497" s="8" t="s">
        <v>812</v>
      </c>
      <c r="I497" s="8">
        <v>5</v>
      </c>
      <c r="J497" s="15">
        <v>18.649999999999999</v>
      </c>
      <c r="K497" s="15">
        <v>93.25</v>
      </c>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row>
    <row r="498" spans="1:53" x14ac:dyDescent="0.2">
      <c r="E498" s="2" t="s">
        <v>1571</v>
      </c>
      <c r="F498" s="4" t="s">
        <v>470</v>
      </c>
      <c r="H498" s="5" t="s">
        <v>812</v>
      </c>
      <c r="I498" s="5">
        <v>2</v>
      </c>
      <c r="J498" s="14">
        <v>48.72</v>
      </c>
      <c r="K498" s="14">
        <v>97.44</v>
      </c>
    </row>
    <row r="499" spans="1:53" s="6" customFormat="1" x14ac:dyDescent="0.2">
      <c r="A499" s="1"/>
      <c r="B499" s="1"/>
      <c r="C499" s="1"/>
      <c r="D499" s="1"/>
      <c r="E499" s="2" t="s">
        <v>1572</v>
      </c>
      <c r="F499" s="7" t="s">
        <v>471</v>
      </c>
      <c r="H499" s="8" t="s">
        <v>812</v>
      </c>
      <c r="I499" s="8">
        <v>2</v>
      </c>
      <c r="J499" s="15">
        <v>70.86</v>
      </c>
      <c r="K499" s="15">
        <v>141.72</v>
      </c>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row>
    <row r="500" spans="1:53" x14ac:dyDescent="0.2">
      <c r="E500" s="2" t="s">
        <v>1573</v>
      </c>
      <c r="F500" s="4" t="s">
        <v>472</v>
      </c>
      <c r="H500" s="5" t="s">
        <v>812</v>
      </c>
      <c r="I500" s="5">
        <v>4</v>
      </c>
      <c r="J500" s="14">
        <v>45.73</v>
      </c>
      <c r="K500" s="14">
        <v>182.92</v>
      </c>
    </row>
    <row r="501" spans="1:53" s="6" customFormat="1" x14ac:dyDescent="0.2">
      <c r="A501" s="1"/>
      <c r="B501" s="1"/>
      <c r="C501" s="1"/>
      <c r="D501" s="1"/>
      <c r="E501" s="2" t="s">
        <v>1574</v>
      </c>
      <c r="F501" s="7" t="s">
        <v>473</v>
      </c>
      <c r="H501" s="8" t="s">
        <v>812</v>
      </c>
      <c r="I501" s="8">
        <v>2</v>
      </c>
      <c r="J501" s="15">
        <v>52.11</v>
      </c>
      <c r="K501" s="15">
        <v>104.22</v>
      </c>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row>
    <row r="502" spans="1:53" x14ac:dyDescent="0.2">
      <c r="E502" s="2" t="s">
        <v>1575</v>
      </c>
      <c r="F502" s="4" t="s">
        <v>474</v>
      </c>
      <c r="H502" s="5" t="s">
        <v>812</v>
      </c>
      <c r="I502" s="5">
        <v>2</v>
      </c>
      <c r="J502" s="14">
        <v>127.71</v>
      </c>
      <c r="K502" s="14">
        <v>255.42</v>
      </c>
    </row>
    <row r="503" spans="1:53" s="6" customFormat="1" x14ac:dyDescent="0.2">
      <c r="A503" s="1"/>
      <c r="B503" s="1"/>
      <c r="C503" s="1"/>
      <c r="D503" s="1"/>
      <c r="E503" s="2" t="s">
        <v>1576</v>
      </c>
      <c r="F503" s="7" t="s">
        <v>475</v>
      </c>
      <c r="H503" s="8" t="s">
        <v>812</v>
      </c>
      <c r="I503" s="8">
        <v>2</v>
      </c>
      <c r="J503" s="15">
        <v>276.52</v>
      </c>
      <c r="K503" s="15">
        <v>553.04</v>
      </c>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row>
    <row r="504" spans="1:53" x14ac:dyDescent="0.2">
      <c r="E504" s="2" t="s">
        <v>1577</v>
      </c>
      <c r="F504" s="4" t="s">
        <v>476</v>
      </c>
      <c r="H504" s="5" t="s">
        <v>812</v>
      </c>
      <c r="I504" s="5">
        <v>8</v>
      </c>
      <c r="J504" s="14">
        <v>14.99</v>
      </c>
      <c r="K504" s="14">
        <v>119.92</v>
      </c>
    </row>
    <row r="505" spans="1:53" s="6" customFormat="1" x14ac:dyDescent="0.2">
      <c r="A505" s="1"/>
      <c r="B505" s="1"/>
      <c r="C505" s="1"/>
      <c r="D505" s="1"/>
      <c r="E505" s="2" t="s">
        <v>1578</v>
      </c>
      <c r="F505" s="7" t="s">
        <v>477</v>
      </c>
      <c r="H505" s="8" t="s">
        <v>812</v>
      </c>
      <c r="I505" s="8">
        <v>4</v>
      </c>
      <c r="J505" s="15">
        <v>24.12</v>
      </c>
      <c r="K505" s="15">
        <v>96.48</v>
      </c>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row>
    <row r="506" spans="1:53" x14ac:dyDescent="0.2">
      <c r="E506" s="2" t="s">
        <v>1579</v>
      </c>
      <c r="F506" s="4" t="s">
        <v>478</v>
      </c>
      <c r="H506" s="5" t="s">
        <v>812</v>
      </c>
      <c r="I506" s="5">
        <v>6</v>
      </c>
      <c r="J506" s="14">
        <v>50.36</v>
      </c>
      <c r="K506" s="14">
        <v>302.15999999999997</v>
      </c>
    </row>
    <row r="507" spans="1:53" s="6" customFormat="1" x14ac:dyDescent="0.2">
      <c r="A507" s="1"/>
      <c r="B507" s="1"/>
      <c r="C507" s="1"/>
      <c r="D507" s="1"/>
      <c r="E507" s="2" t="s">
        <v>1580</v>
      </c>
      <c r="F507" s="7" t="s">
        <v>479</v>
      </c>
      <c r="H507" s="8" t="s">
        <v>812</v>
      </c>
      <c r="I507" s="8">
        <v>3</v>
      </c>
      <c r="J507" s="15">
        <v>63.16</v>
      </c>
      <c r="K507" s="15">
        <v>189.48</v>
      </c>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row>
    <row r="508" spans="1:53" x14ac:dyDescent="0.2">
      <c r="E508" s="2" t="s">
        <v>1581</v>
      </c>
      <c r="F508" s="4" t="s">
        <v>480</v>
      </c>
      <c r="H508" s="5" t="s">
        <v>812</v>
      </c>
      <c r="I508" s="5">
        <v>3</v>
      </c>
      <c r="J508" s="14">
        <v>124.75</v>
      </c>
      <c r="K508" s="14">
        <v>374.25</v>
      </c>
    </row>
    <row r="509" spans="1:53" s="6" customFormat="1" x14ac:dyDescent="0.2">
      <c r="A509" s="1"/>
      <c r="B509" s="1"/>
      <c r="C509" s="1"/>
      <c r="D509" s="1"/>
      <c r="E509" s="2" t="s">
        <v>1582</v>
      </c>
      <c r="F509" s="7" t="s">
        <v>481</v>
      </c>
      <c r="H509" s="8" t="s">
        <v>812</v>
      </c>
      <c r="I509" s="8">
        <v>2</v>
      </c>
      <c r="J509" s="15">
        <v>100.04</v>
      </c>
      <c r="K509" s="15">
        <v>200.08</v>
      </c>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row>
    <row r="510" spans="1:53" x14ac:dyDescent="0.2">
      <c r="E510" s="2" t="s">
        <v>1583</v>
      </c>
      <c r="F510" s="4" t="s">
        <v>482</v>
      </c>
      <c r="H510" s="5" t="s">
        <v>812</v>
      </c>
      <c r="I510" s="5">
        <v>2</v>
      </c>
      <c r="J510" s="14">
        <v>208.37</v>
      </c>
      <c r="K510" s="14">
        <v>416.74</v>
      </c>
    </row>
    <row r="511" spans="1:53" s="6" customFormat="1" x14ac:dyDescent="0.2">
      <c r="A511" s="1"/>
      <c r="B511" s="1"/>
      <c r="C511" s="1"/>
      <c r="D511" s="1"/>
      <c r="E511" s="2" t="s">
        <v>1584</v>
      </c>
      <c r="F511" s="7" t="s">
        <v>483</v>
      </c>
      <c r="H511" s="8" t="s">
        <v>812</v>
      </c>
      <c r="I511" s="8">
        <v>2</v>
      </c>
      <c r="J511" s="15">
        <v>49.21</v>
      </c>
      <c r="K511" s="15">
        <v>98.42</v>
      </c>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row>
    <row r="512" spans="1:53" x14ac:dyDescent="0.2">
      <c r="E512" s="2" t="s">
        <v>1585</v>
      </c>
      <c r="F512" s="4" t="s">
        <v>484</v>
      </c>
      <c r="H512" s="5" t="s">
        <v>812</v>
      </c>
      <c r="I512" s="5">
        <v>3</v>
      </c>
      <c r="J512" s="14">
        <v>594.12</v>
      </c>
      <c r="K512" s="14">
        <v>1782.3600000000001</v>
      </c>
    </row>
    <row r="513" spans="1:53" s="6" customFormat="1" x14ac:dyDescent="0.2">
      <c r="A513" s="1"/>
      <c r="B513" s="1"/>
      <c r="C513" s="1"/>
      <c r="D513" s="1"/>
      <c r="E513" s="2" t="s">
        <v>1586</v>
      </c>
      <c r="F513" s="7" t="s">
        <v>485</v>
      </c>
      <c r="H513" s="8" t="s">
        <v>812</v>
      </c>
      <c r="I513" s="8">
        <v>2</v>
      </c>
      <c r="J513" s="15">
        <v>978.97</v>
      </c>
      <c r="K513" s="15">
        <v>1957.94</v>
      </c>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row>
    <row r="514" spans="1:53" x14ac:dyDescent="0.2">
      <c r="E514" s="2" t="s">
        <v>1587</v>
      </c>
      <c r="F514" s="4" t="s">
        <v>486</v>
      </c>
      <c r="H514" s="5" t="s">
        <v>812</v>
      </c>
      <c r="I514" s="5">
        <v>2</v>
      </c>
      <c r="J514" s="14">
        <v>1223.03</v>
      </c>
      <c r="K514" s="14">
        <v>2446.06</v>
      </c>
    </row>
    <row r="515" spans="1:53" s="6" customFormat="1" x14ac:dyDescent="0.2">
      <c r="A515" s="1"/>
      <c r="B515" s="1"/>
      <c r="C515" s="1"/>
      <c r="D515" s="1"/>
      <c r="E515" s="2" t="s">
        <v>1588</v>
      </c>
      <c r="F515" s="7" t="s">
        <v>487</v>
      </c>
      <c r="H515" s="8" t="s">
        <v>811</v>
      </c>
      <c r="I515" s="8">
        <v>1</v>
      </c>
      <c r="J515" s="15">
        <v>256</v>
      </c>
      <c r="K515" s="15">
        <v>256</v>
      </c>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row>
    <row r="516" spans="1:53" x14ac:dyDescent="0.2">
      <c r="E516" s="2" t="s">
        <v>1589</v>
      </c>
      <c r="F516" s="4" t="s">
        <v>488</v>
      </c>
      <c r="H516" s="5" t="s">
        <v>809</v>
      </c>
      <c r="I516" s="5">
        <v>30</v>
      </c>
      <c r="J516" s="14">
        <v>347.28</v>
      </c>
      <c r="K516" s="14">
        <v>10418.4</v>
      </c>
    </row>
    <row r="517" spans="1:53" s="6" customFormat="1" x14ac:dyDescent="0.2">
      <c r="A517" s="1"/>
      <c r="B517" s="1"/>
      <c r="C517" s="1"/>
      <c r="D517" s="1"/>
      <c r="E517" s="2" t="s">
        <v>1590</v>
      </c>
      <c r="F517" s="7" t="s">
        <v>489</v>
      </c>
      <c r="H517" s="8" t="s">
        <v>811</v>
      </c>
      <c r="I517" s="8">
        <v>40</v>
      </c>
      <c r="J517" s="15">
        <v>10.18</v>
      </c>
      <c r="K517" s="15">
        <v>407.2</v>
      </c>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row>
    <row r="518" spans="1:53" x14ac:dyDescent="0.2">
      <c r="E518" s="2" t="s">
        <v>1591</v>
      </c>
      <c r="F518" s="4" t="s">
        <v>490</v>
      </c>
      <c r="H518" s="5" t="s">
        <v>811</v>
      </c>
      <c r="I518" s="5">
        <v>15</v>
      </c>
      <c r="J518" s="14">
        <v>127.72</v>
      </c>
      <c r="K518" s="14">
        <v>1915.8</v>
      </c>
    </row>
    <row r="519" spans="1:53" s="6" customFormat="1" x14ac:dyDescent="0.2">
      <c r="A519" s="1"/>
      <c r="B519" s="1"/>
      <c r="C519" s="1"/>
      <c r="D519" s="1"/>
      <c r="E519" s="2" t="s">
        <v>1592</v>
      </c>
      <c r="F519" s="7" t="s">
        <v>491</v>
      </c>
      <c r="H519" s="8" t="s">
        <v>811</v>
      </c>
      <c r="I519" s="8">
        <v>70</v>
      </c>
      <c r="J519" s="15">
        <v>86.43</v>
      </c>
      <c r="K519" s="15">
        <v>6050.1</v>
      </c>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row>
    <row r="520" spans="1:53" x14ac:dyDescent="0.2">
      <c r="E520" s="2" t="s">
        <v>1593</v>
      </c>
      <c r="F520" s="4" t="s">
        <v>492</v>
      </c>
      <c r="H520" s="5" t="s">
        <v>811</v>
      </c>
      <c r="I520" s="5">
        <v>40</v>
      </c>
      <c r="J520" s="14">
        <v>65.02</v>
      </c>
      <c r="K520" s="14">
        <v>2600.7999999999997</v>
      </c>
    </row>
    <row r="521" spans="1:53" s="6" customFormat="1" x14ac:dyDescent="0.2">
      <c r="A521" s="1"/>
      <c r="B521" s="1"/>
      <c r="C521" s="1"/>
      <c r="D521" s="1"/>
      <c r="E521" s="2" t="s">
        <v>1594</v>
      </c>
      <c r="F521" s="7" t="s">
        <v>493</v>
      </c>
      <c r="H521" s="8" t="s">
        <v>811</v>
      </c>
      <c r="I521" s="8">
        <v>40</v>
      </c>
      <c r="J521" s="15">
        <v>93.96</v>
      </c>
      <c r="K521" s="15">
        <v>3758.3999999999996</v>
      </c>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row>
    <row r="522" spans="1:53" x14ac:dyDescent="0.2">
      <c r="E522" s="2" t="s">
        <v>1595</v>
      </c>
      <c r="F522" s="4" t="s">
        <v>494</v>
      </c>
      <c r="H522" s="5" t="s">
        <v>811</v>
      </c>
      <c r="I522" s="5">
        <v>10</v>
      </c>
      <c r="J522" s="14">
        <v>395.43</v>
      </c>
      <c r="K522" s="14">
        <v>3954.3</v>
      </c>
    </row>
    <row r="523" spans="1:53" s="6" customFormat="1" x14ac:dyDescent="0.2">
      <c r="A523" s="1"/>
      <c r="B523" s="1"/>
      <c r="C523" s="1"/>
      <c r="D523" s="1"/>
      <c r="E523" s="2" t="s">
        <v>1596</v>
      </c>
      <c r="F523" s="7" t="s">
        <v>495</v>
      </c>
      <c r="H523" s="8" t="s">
        <v>811</v>
      </c>
      <c r="I523" s="8">
        <v>10</v>
      </c>
      <c r="J523" s="15">
        <v>532.19000000000005</v>
      </c>
      <c r="K523" s="15">
        <v>5321.9000000000005</v>
      </c>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row>
    <row r="524" spans="1:53" x14ac:dyDescent="0.2">
      <c r="E524" s="2" t="s">
        <v>1597</v>
      </c>
      <c r="F524" s="4" t="s">
        <v>496</v>
      </c>
      <c r="H524" s="5" t="s">
        <v>811</v>
      </c>
      <c r="I524" s="5">
        <v>10</v>
      </c>
      <c r="J524" s="14">
        <v>767.63</v>
      </c>
      <c r="K524" s="14">
        <v>7676.3</v>
      </c>
    </row>
    <row r="525" spans="1:53" s="6" customFormat="1" x14ac:dyDescent="0.2">
      <c r="A525" s="1"/>
      <c r="B525" s="1"/>
      <c r="C525" s="1"/>
      <c r="D525" s="1"/>
      <c r="E525" s="2" t="s">
        <v>1598</v>
      </c>
      <c r="F525" s="7" t="s">
        <v>497</v>
      </c>
      <c r="H525" s="8" t="s">
        <v>811</v>
      </c>
      <c r="I525" s="8">
        <v>10</v>
      </c>
      <c r="J525" s="15">
        <v>1043.79</v>
      </c>
      <c r="K525" s="15">
        <v>10437.9</v>
      </c>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row>
    <row r="526" spans="1:53" x14ac:dyDescent="0.2">
      <c r="E526" s="2" t="s">
        <v>1599</v>
      </c>
      <c r="F526" s="4" t="s">
        <v>498</v>
      </c>
      <c r="H526" s="5" t="s">
        <v>812</v>
      </c>
      <c r="I526" s="5">
        <v>2</v>
      </c>
      <c r="J526" s="14">
        <v>460.88</v>
      </c>
      <c r="K526" s="14">
        <v>921.76</v>
      </c>
    </row>
    <row r="527" spans="1:53" s="6" customFormat="1" x14ac:dyDescent="0.2">
      <c r="A527" s="1"/>
      <c r="B527" s="1"/>
      <c r="C527" s="1"/>
      <c r="D527" s="1"/>
      <c r="E527" s="2" t="s">
        <v>1600</v>
      </c>
      <c r="F527" s="7" t="s">
        <v>499</v>
      </c>
      <c r="H527" s="8" t="s">
        <v>812</v>
      </c>
      <c r="I527" s="8">
        <v>3</v>
      </c>
      <c r="J527" s="15">
        <v>1204.45</v>
      </c>
      <c r="K527" s="15">
        <v>3613.3500000000004</v>
      </c>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row>
    <row r="528" spans="1:53" x14ac:dyDescent="0.2">
      <c r="E528" s="2" t="s">
        <v>1601</v>
      </c>
      <c r="F528" s="4" t="s">
        <v>500</v>
      </c>
      <c r="H528" s="5" t="s">
        <v>808</v>
      </c>
      <c r="I528" s="5">
        <v>2</v>
      </c>
      <c r="J528" s="14">
        <v>148.16999999999999</v>
      </c>
      <c r="K528" s="14">
        <v>296.33999999999997</v>
      </c>
    </row>
    <row r="529" spans="1:53" s="9" customFormat="1" x14ac:dyDescent="0.2">
      <c r="A529" s="1"/>
      <c r="B529" s="1"/>
      <c r="C529" s="1"/>
      <c r="D529" s="1"/>
      <c r="E529" s="10">
        <v>4</v>
      </c>
      <c r="F529" s="12" t="s">
        <v>799</v>
      </c>
      <c r="H529" s="12"/>
      <c r="I529" s="12"/>
      <c r="J529" s="16"/>
      <c r="K529" s="13">
        <f>SUM(K530:K593)</f>
        <v>744176.92000000039</v>
      </c>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row>
    <row r="530" spans="1:53" x14ac:dyDescent="0.2">
      <c r="E530" s="2" t="s">
        <v>975</v>
      </c>
      <c r="F530" s="4" t="s">
        <v>501</v>
      </c>
      <c r="H530" s="5" t="s">
        <v>2</v>
      </c>
      <c r="I530" s="5">
        <v>2</v>
      </c>
      <c r="J530" s="14">
        <v>1999.21</v>
      </c>
      <c r="K530" s="14">
        <v>3998.42</v>
      </c>
    </row>
    <row r="531" spans="1:53" s="6" customFormat="1" x14ac:dyDescent="0.2">
      <c r="A531" s="1"/>
      <c r="B531" s="1"/>
      <c r="C531" s="1"/>
      <c r="D531" s="1"/>
      <c r="E531" s="2" t="s">
        <v>1150</v>
      </c>
      <c r="F531" s="7" t="s">
        <v>502</v>
      </c>
      <c r="H531" s="8" t="s">
        <v>2</v>
      </c>
      <c r="I531" s="8">
        <v>2</v>
      </c>
      <c r="J531" s="15">
        <v>3752.87</v>
      </c>
      <c r="K531" s="15">
        <v>7505.74</v>
      </c>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row>
    <row r="532" spans="1:53" x14ac:dyDescent="0.2">
      <c r="E532" s="2" t="s">
        <v>1151</v>
      </c>
      <c r="F532" s="4" t="s">
        <v>503</v>
      </c>
      <c r="H532" s="5" t="s">
        <v>2</v>
      </c>
      <c r="I532" s="5">
        <v>2</v>
      </c>
      <c r="J532" s="14">
        <v>3752.87</v>
      </c>
      <c r="K532" s="14">
        <v>7505.74</v>
      </c>
    </row>
    <row r="533" spans="1:53" s="6" customFormat="1" x14ac:dyDescent="0.2">
      <c r="A533" s="1"/>
      <c r="B533" s="1"/>
      <c r="C533" s="1"/>
      <c r="D533" s="1"/>
      <c r="E533" s="2" t="s">
        <v>1152</v>
      </c>
      <c r="F533" s="7" t="s">
        <v>504</v>
      </c>
      <c r="H533" s="8" t="s">
        <v>2</v>
      </c>
      <c r="I533" s="8">
        <v>6</v>
      </c>
      <c r="J533" s="15">
        <v>4050.72</v>
      </c>
      <c r="K533" s="15">
        <v>24304.32</v>
      </c>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row>
    <row r="534" spans="1:53" x14ac:dyDescent="0.2">
      <c r="E534" s="2" t="s">
        <v>1153</v>
      </c>
      <c r="F534" s="4" t="s">
        <v>505</v>
      </c>
      <c r="H534" s="5" t="s">
        <v>2</v>
      </c>
      <c r="I534" s="5">
        <v>2</v>
      </c>
      <c r="J534" s="14">
        <v>1116.81</v>
      </c>
      <c r="K534" s="14">
        <v>2233.62</v>
      </c>
    </row>
    <row r="535" spans="1:53" s="6" customFormat="1" x14ac:dyDescent="0.2">
      <c r="A535" s="1"/>
      <c r="B535" s="1"/>
      <c r="C535" s="1"/>
      <c r="D535" s="1"/>
      <c r="E535" s="2" t="s">
        <v>1154</v>
      </c>
      <c r="F535" s="7" t="s">
        <v>506</v>
      </c>
      <c r="H535" s="8" t="s">
        <v>2</v>
      </c>
      <c r="I535" s="8">
        <v>2</v>
      </c>
      <c r="J535" s="15">
        <v>1457.69</v>
      </c>
      <c r="K535" s="15">
        <v>2915.38</v>
      </c>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row>
    <row r="536" spans="1:53" x14ac:dyDescent="0.2">
      <c r="E536" s="2" t="s">
        <v>1155</v>
      </c>
      <c r="F536" s="4" t="s">
        <v>507</v>
      </c>
      <c r="H536" s="5" t="s">
        <v>2</v>
      </c>
      <c r="I536" s="5">
        <v>2</v>
      </c>
      <c r="J536" s="14">
        <v>1457.69</v>
      </c>
      <c r="K536" s="14">
        <v>2915.38</v>
      </c>
    </row>
    <row r="537" spans="1:53" s="6" customFormat="1" x14ac:dyDescent="0.2">
      <c r="A537" s="1"/>
      <c r="B537" s="1"/>
      <c r="C537" s="1"/>
      <c r="D537" s="1"/>
      <c r="E537" s="2" t="s">
        <v>1156</v>
      </c>
      <c r="F537" s="7" t="s">
        <v>508</v>
      </c>
      <c r="H537" s="8" t="s">
        <v>2</v>
      </c>
      <c r="I537" s="8">
        <v>6</v>
      </c>
      <c r="J537" s="15">
        <v>2139.4499999999998</v>
      </c>
      <c r="K537" s="15">
        <v>12836.699999999999</v>
      </c>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row>
    <row r="538" spans="1:53" x14ac:dyDescent="0.2">
      <c r="E538" s="2" t="s">
        <v>1157</v>
      </c>
      <c r="F538" s="4" t="s">
        <v>509</v>
      </c>
      <c r="H538" s="5" t="s">
        <v>2</v>
      </c>
      <c r="I538" s="5">
        <v>2</v>
      </c>
      <c r="J538" s="14">
        <v>775.93</v>
      </c>
      <c r="K538" s="14">
        <v>1551.86</v>
      </c>
    </row>
    <row r="539" spans="1:53" s="6" customFormat="1" x14ac:dyDescent="0.2">
      <c r="A539" s="1"/>
      <c r="B539" s="1"/>
      <c r="C539" s="1"/>
      <c r="D539" s="1"/>
      <c r="E539" s="2" t="s">
        <v>1158</v>
      </c>
      <c r="F539" s="7" t="s">
        <v>510</v>
      </c>
      <c r="H539" s="8" t="s">
        <v>2</v>
      </c>
      <c r="I539" s="8">
        <v>2</v>
      </c>
      <c r="J539" s="15">
        <v>1031.5899999999999</v>
      </c>
      <c r="K539" s="15">
        <v>2063.1799999999998</v>
      </c>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row>
    <row r="540" spans="1:53" x14ac:dyDescent="0.2">
      <c r="E540" s="2" t="s">
        <v>1159</v>
      </c>
      <c r="F540" s="4" t="s">
        <v>511</v>
      </c>
      <c r="H540" s="5" t="s">
        <v>2</v>
      </c>
      <c r="I540" s="5">
        <v>2</v>
      </c>
      <c r="J540" s="14">
        <v>1031.5899999999999</v>
      </c>
      <c r="K540" s="14">
        <v>2063.1799999999998</v>
      </c>
    </row>
    <row r="541" spans="1:53" s="6" customFormat="1" x14ac:dyDescent="0.2">
      <c r="A541" s="1"/>
      <c r="B541" s="1"/>
      <c r="C541" s="1"/>
      <c r="D541" s="1"/>
      <c r="E541" s="2" t="s">
        <v>1160</v>
      </c>
      <c r="F541" s="7" t="s">
        <v>512</v>
      </c>
      <c r="H541" s="8" t="s">
        <v>2</v>
      </c>
      <c r="I541" s="8">
        <v>6</v>
      </c>
      <c r="J541" s="15">
        <v>1031.5899999999999</v>
      </c>
      <c r="K541" s="15">
        <v>6189.5399999999991</v>
      </c>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row>
    <row r="542" spans="1:53" x14ac:dyDescent="0.2">
      <c r="E542" s="2" t="s">
        <v>1161</v>
      </c>
      <c r="F542" s="4" t="s">
        <v>513</v>
      </c>
      <c r="H542" s="5" t="s">
        <v>2</v>
      </c>
      <c r="I542" s="5">
        <v>2</v>
      </c>
      <c r="J542" s="14">
        <v>407.03</v>
      </c>
      <c r="K542" s="14">
        <v>814.06</v>
      </c>
    </row>
    <row r="543" spans="1:53" s="6" customFormat="1" x14ac:dyDescent="0.2">
      <c r="A543" s="1"/>
      <c r="B543" s="1"/>
      <c r="C543" s="1"/>
      <c r="D543" s="1"/>
      <c r="E543" s="2" t="s">
        <v>1162</v>
      </c>
      <c r="F543" s="7" t="s">
        <v>514</v>
      </c>
      <c r="H543" s="8" t="s">
        <v>2</v>
      </c>
      <c r="I543" s="8">
        <v>2</v>
      </c>
      <c r="J543" s="15">
        <v>1628.13</v>
      </c>
      <c r="K543" s="15">
        <v>3256.26</v>
      </c>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row>
    <row r="544" spans="1:53" x14ac:dyDescent="0.2">
      <c r="E544" s="2" t="s">
        <v>1163</v>
      </c>
      <c r="F544" s="4" t="s">
        <v>515</v>
      </c>
      <c r="H544" s="5" t="s">
        <v>2</v>
      </c>
      <c r="I544" s="5">
        <v>2</v>
      </c>
      <c r="J544" s="14">
        <v>1628.13</v>
      </c>
      <c r="K544" s="14">
        <v>3256.26</v>
      </c>
    </row>
    <row r="545" spans="1:53" s="6" customFormat="1" x14ac:dyDescent="0.2">
      <c r="A545" s="1"/>
      <c r="B545" s="1"/>
      <c r="C545" s="1"/>
      <c r="D545" s="1"/>
      <c r="E545" s="2" t="s">
        <v>1164</v>
      </c>
      <c r="F545" s="7" t="s">
        <v>516</v>
      </c>
      <c r="H545" s="8" t="s">
        <v>2</v>
      </c>
      <c r="I545" s="8">
        <v>6</v>
      </c>
      <c r="J545" s="15">
        <v>2442.19</v>
      </c>
      <c r="K545" s="15">
        <v>14653.14</v>
      </c>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row>
    <row r="546" spans="1:53" x14ac:dyDescent="0.2">
      <c r="E546" s="2" t="s">
        <v>1165</v>
      </c>
      <c r="F546" s="4" t="s">
        <v>517</v>
      </c>
      <c r="H546" s="5" t="s">
        <v>812</v>
      </c>
      <c r="I546" s="5">
        <v>2</v>
      </c>
      <c r="J546" s="14">
        <v>17698.509999999998</v>
      </c>
      <c r="K546" s="14">
        <v>35397.019999999997</v>
      </c>
    </row>
    <row r="547" spans="1:53" s="6" customFormat="1" x14ac:dyDescent="0.2">
      <c r="A547" s="1"/>
      <c r="B547" s="1"/>
      <c r="C547" s="1"/>
      <c r="D547" s="1"/>
      <c r="E547" s="2" t="s">
        <v>1166</v>
      </c>
      <c r="F547" s="7" t="s">
        <v>518</v>
      </c>
      <c r="H547" s="8" t="s">
        <v>812</v>
      </c>
      <c r="I547" s="8">
        <v>2</v>
      </c>
      <c r="J547" s="15">
        <v>26294.959999999999</v>
      </c>
      <c r="K547" s="15">
        <v>52589.919999999998</v>
      </c>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row>
    <row r="548" spans="1:53" x14ac:dyDescent="0.2">
      <c r="E548" s="2" t="s">
        <v>1167</v>
      </c>
      <c r="F548" s="4" t="s">
        <v>519</v>
      </c>
      <c r="H548" s="5" t="s">
        <v>812</v>
      </c>
      <c r="I548" s="5">
        <v>2</v>
      </c>
      <c r="J548" s="14">
        <v>37511.879999999997</v>
      </c>
      <c r="K548" s="14">
        <v>75023.759999999995</v>
      </c>
    </row>
    <row r="549" spans="1:53" s="6" customFormat="1" x14ac:dyDescent="0.2">
      <c r="A549" s="1"/>
      <c r="B549" s="1"/>
      <c r="C549" s="1"/>
      <c r="D549" s="1"/>
      <c r="E549" s="2" t="s">
        <v>1168</v>
      </c>
      <c r="F549" s="7" t="s">
        <v>520</v>
      </c>
      <c r="H549" s="8" t="s">
        <v>812</v>
      </c>
      <c r="I549" s="8">
        <v>4</v>
      </c>
      <c r="J549" s="15">
        <v>58498.13</v>
      </c>
      <c r="K549" s="15">
        <v>233992.52</v>
      </c>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row>
    <row r="550" spans="1:53" x14ac:dyDescent="0.2">
      <c r="E550" s="2" t="s">
        <v>1169</v>
      </c>
      <c r="F550" s="4" t="s">
        <v>247</v>
      </c>
      <c r="H550" s="5" t="s">
        <v>807</v>
      </c>
      <c r="I550" s="5">
        <v>18</v>
      </c>
      <c r="J550" s="14">
        <v>128.09</v>
      </c>
      <c r="K550" s="14">
        <v>2305.62</v>
      </c>
    </row>
    <row r="551" spans="1:53" s="6" customFormat="1" x14ac:dyDescent="0.2">
      <c r="A551" s="1"/>
      <c r="B551" s="1"/>
      <c r="C551" s="1"/>
      <c r="D551" s="1"/>
      <c r="E551" s="2" t="s">
        <v>1170</v>
      </c>
      <c r="F551" s="7" t="s">
        <v>248</v>
      </c>
      <c r="H551" s="8" t="s">
        <v>807</v>
      </c>
      <c r="I551" s="8">
        <v>18</v>
      </c>
      <c r="J551" s="15">
        <v>136.79</v>
      </c>
      <c r="K551" s="15">
        <v>2462.2199999999998</v>
      </c>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row>
    <row r="552" spans="1:53" x14ac:dyDescent="0.2">
      <c r="E552" s="2" t="s">
        <v>1171</v>
      </c>
      <c r="F552" s="4" t="s">
        <v>249</v>
      </c>
      <c r="H552" s="5" t="s">
        <v>807</v>
      </c>
      <c r="I552" s="5">
        <v>18</v>
      </c>
      <c r="J552" s="14">
        <v>81.73</v>
      </c>
      <c r="K552" s="14">
        <v>1471.14</v>
      </c>
    </row>
    <row r="553" spans="1:53" s="6" customFormat="1" x14ac:dyDescent="0.2">
      <c r="A553" s="1"/>
      <c r="B553" s="1"/>
      <c r="C553" s="1"/>
      <c r="D553" s="1"/>
      <c r="E553" s="2" t="s">
        <v>1172</v>
      </c>
      <c r="F553" s="7" t="s">
        <v>250</v>
      </c>
      <c r="H553" s="8" t="s">
        <v>807</v>
      </c>
      <c r="I553" s="8">
        <v>18</v>
      </c>
      <c r="J553" s="15">
        <v>207.42</v>
      </c>
      <c r="K553" s="15">
        <v>3733.56</v>
      </c>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row>
    <row r="554" spans="1:53" x14ac:dyDescent="0.2">
      <c r="E554" s="2" t="s">
        <v>1173</v>
      </c>
      <c r="F554" s="4" t="s">
        <v>521</v>
      </c>
      <c r="H554" s="5" t="s">
        <v>812</v>
      </c>
      <c r="I554" s="5">
        <v>2</v>
      </c>
      <c r="J554" s="14">
        <v>1527.67</v>
      </c>
      <c r="K554" s="14">
        <v>3055.34</v>
      </c>
    </row>
    <row r="555" spans="1:53" s="6" customFormat="1" x14ac:dyDescent="0.2">
      <c r="A555" s="1"/>
      <c r="B555" s="1"/>
      <c r="C555" s="1"/>
      <c r="D555" s="1"/>
      <c r="E555" s="2" t="s">
        <v>1174</v>
      </c>
      <c r="F555" s="7" t="s">
        <v>522</v>
      </c>
      <c r="H555" s="8" t="s">
        <v>812</v>
      </c>
      <c r="I555" s="8">
        <v>4</v>
      </c>
      <c r="J555" s="15">
        <v>2530.44</v>
      </c>
      <c r="K555" s="15">
        <v>10121.76</v>
      </c>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row>
    <row r="556" spans="1:53" x14ac:dyDescent="0.2">
      <c r="E556" s="2" t="s">
        <v>1175</v>
      </c>
      <c r="F556" s="4" t="s">
        <v>523</v>
      </c>
      <c r="H556" s="5" t="s">
        <v>812</v>
      </c>
      <c r="I556" s="5">
        <v>2</v>
      </c>
      <c r="J556" s="14">
        <v>2281.96</v>
      </c>
      <c r="K556" s="14">
        <v>4563.92</v>
      </c>
    </row>
    <row r="557" spans="1:53" s="6" customFormat="1" x14ac:dyDescent="0.2">
      <c r="A557" s="1"/>
      <c r="B557" s="1"/>
      <c r="C557" s="1"/>
      <c r="D557" s="1"/>
      <c r="E557" s="2" t="s">
        <v>1176</v>
      </c>
      <c r="F557" s="7" t="s">
        <v>524</v>
      </c>
      <c r="H557" s="8" t="s">
        <v>812</v>
      </c>
      <c r="I557" s="8">
        <v>2</v>
      </c>
      <c r="J557" s="15">
        <v>1669.72</v>
      </c>
      <c r="K557" s="15">
        <v>3339.44</v>
      </c>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row>
    <row r="558" spans="1:53" x14ac:dyDescent="0.2">
      <c r="E558" s="2" t="s">
        <v>1177</v>
      </c>
      <c r="F558" s="4" t="s">
        <v>525</v>
      </c>
      <c r="H558" s="5" t="s">
        <v>812</v>
      </c>
      <c r="I558" s="5">
        <v>2</v>
      </c>
      <c r="J558" s="14">
        <v>1793</v>
      </c>
      <c r="K558" s="14">
        <v>3586</v>
      </c>
    </row>
    <row r="559" spans="1:53" s="6" customFormat="1" x14ac:dyDescent="0.2">
      <c r="A559" s="1"/>
      <c r="B559" s="1"/>
      <c r="C559" s="1"/>
      <c r="D559" s="1"/>
      <c r="E559" s="2" t="s">
        <v>1178</v>
      </c>
      <c r="F559" s="7" t="s">
        <v>526</v>
      </c>
      <c r="H559" s="8" t="s">
        <v>812</v>
      </c>
      <c r="I559" s="8">
        <v>2</v>
      </c>
      <c r="J559" s="15">
        <v>162.15</v>
      </c>
      <c r="K559" s="15">
        <v>324.3</v>
      </c>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row>
    <row r="560" spans="1:53" x14ac:dyDescent="0.2">
      <c r="E560" s="2" t="s">
        <v>1179</v>
      </c>
      <c r="F560" s="4" t="s">
        <v>527</v>
      </c>
      <c r="H560" s="5" t="s">
        <v>812</v>
      </c>
      <c r="I560" s="5">
        <v>2</v>
      </c>
      <c r="J560" s="14">
        <v>1759.53</v>
      </c>
      <c r="K560" s="14">
        <v>3519.06</v>
      </c>
    </row>
    <row r="561" spans="1:53" s="6" customFormat="1" x14ac:dyDescent="0.2">
      <c r="A561" s="1"/>
      <c r="B561" s="1"/>
      <c r="C561" s="1"/>
      <c r="D561" s="1"/>
      <c r="E561" s="2" t="s">
        <v>1180</v>
      </c>
      <c r="F561" s="7" t="s">
        <v>528</v>
      </c>
      <c r="H561" s="8" t="s">
        <v>812</v>
      </c>
      <c r="I561" s="8">
        <v>1</v>
      </c>
      <c r="J561" s="15">
        <v>2443.84</v>
      </c>
      <c r="K561" s="15">
        <v>2443.84</v>
      </c>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row>
    <row r="562" spans="1:53" x14ac:dyDescent="0.2">
      <c r="E562" s="2" t="s">
        <v>1181</v>
      </c>
      <c r="F562" s="4" t="s">
        <v>529</v>
      </c>
      <c r="H562" s="5" t="s">
        <v>812</v>
      </c>
      <c r="I562" s="5">
        <v>2</v>
      </c>
      <c r="J562" s="14">
        <v>1619.51</v>
      </c>
      <c r="K562" s="14">
        <v>3239.02</v>
      </c>
    </row>
    <row r="563" spans="1:53" s="6" customFormat="1" x14ac:dyDescent="0.2">
      <c r="A563" s="1"/>
      <c r="B563" s="1"/>
      <c r="C563" s="1"/>
      <c r="D563" s="1"/>
      <c r="E563" s="2" t="s">
        <v>1182</v>
      </c>
      <c r="F563" s="7" t="s">
        <v>530</v>
      </c>
      <c r="H563" s="8" t="s">
        <v>812</v>
      </c>
      <c r="I563" s="8">
        <v>1</v>
      </c>
      <c r="J563" s="15">
        <v>2209.09</v>
      </c>
      <c r="K563" s="15">
        <v>2209.09</v>
      </c>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row>
    <row r="564" spans="1:53" x14ac:dyDescent="0.2">
      <c r="E564" s="2" t="s">
        <v>1183</v>
      </c>
      <c r="F564" s="4" t="s">
        <v>531</v>
      </c>
      <c r="H564" s="5" t="s">
        <v>812</v>
      </c>
      <c r="I564" s="5">
        <v>1</v>
      </c>
      <c r="J564" s="14">
        <v>4468.84</v>
      </c>
      <c r="K564" s="14">
        <v>4468.84</v>
      </c>
    </row>
    <row r="565" spans="1:53" s="6" customFormat="1" x14ac:dyDescent="0.2">
      <c r="A565" s="1"/>
      <c r="B565" s="1"/>
      <c r="C565" s="1"/>
      <c r="D565" s="1"/>
      <c r="E565" s="2" t="s">
        <v>1184</v>
      </c>
      <c r="F565" s="7" t="s">
        <v>532</v>
      </c>
      <c r="H565" s="8" t="s">
        <v>812</v>
      </c>
      <c r="I565" s="8">
        <v>1</v>
      </c>
      <c r="J565" s="15">
        <v>3863.39</v>
      </c>
      <c r="K565" s="15">
        <v>3863.39</v>
      </c>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row>
    <row r="566" spans="1:53" x14ac:dyDescent="0.2">
      <c r="E566" s="2" t="s">
        <v>1185</v>
      </c>
      <c r="F566" s="4" t="s">
        <v>533</v>
      </c>
      <c r="H566" s="5" t="s">
        <v>812</v>
      </c>
      <c r="I566" s="5">
        <v>1</v>
      </c>
      <c r="J566" s="14">
        <v>902.05</v>
      </c>
      <c r="K566" s="14">
        <v>902.05</v>
      </c>
    </row>
    <row r="567" spans="1:53" s="6" customFormat="1" x14ac:dyDescent="0.2">
      <c r="A567" s="1"/>
      <c r="B567" s="1"/>
      <c r="C567" s="1"/>
      <c r="D567" s="1"/>
      <c r="E567" s="2" t="s">
        <v>1186</v>
      </c>
      <c r="F567" s="7" t="s">
        <v>534</v>
      </c>
      <c r="H567" s="8" t="s">
        <v>812</v>
      </c>
      <c r="I567" s="8">
        <v>1</v>
      </c>
      <c r="J567" s="15">
        <v>75.3</v>
      </c>
      <c r="K567" s="15">
        <v>75.3</v>
      </c>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row>
    <row r="568" spans="1:53" x14ac:dyDescent="0.2">
      <c r="E568" s="2" t="s">
        <v>1187</v>
      </c>
      <c r="F568" s="4" t="s">
        <v>535</v>
      </c>
      <c r="H568" s="5" t="s">
        <v>812</v>
      </c>
      <c r="I568" s="5">
        <v>1</v>
      </c>
      <c r="J568" s="14">
        <v>3436.87</v>
      </c>
      <c r="K568" s="14">
        <v>3436.87</v>
      </c>
    </row>
    <row r="569" spans="1:53" s="6" customFormat="1" x14ac:dyDescent="0.2">
      <c r="A569" s="1"/>
      <c r="B569" s="1"/>
      <c r="C569" s="1"/>
      <c r="D569" s="1"/>
      <c r="E569" s="2" t="s">
        <v>1188</v>
      </c>
      <c r="F569" s="7" t="s">
        <v>528</v>
      </c>
      <c r="H569" s="8" t="s">
        <v>812</v>
      </c>
      <c r="I569" s="8">
        <v>2</v>
      </c>
      <c r="J569" s="15">
        <v>2443.84</v>
      </c>
      <c r="K569" s="15">
        <v>4887.68</v>
      </c>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row>
    <row r="570" spans="1:53" x14ac:dyDescent="0.2">
      <c r="E570" s="2" t="s">
        <v>1189</v>
      </c>
      <c r="F570" s="4" t="s">
        <v>536</v>
      </c>
      <c r="H570" s="5" t="s">
        <v>812</v>
      </c>
      <c r="I570" s="5">
        <v>4</v>
      </c>
      <c r="J570" s="14">
        <v>1694.42</v>
      </c>
      <c r="K570" s="14">
        <v>6777.68</v>
      </c>
    </row>
    <row r="571" spans="1:53" s="6" customFormat="1" x14ac:dyDescent="0.2">
      <c r="A571" s="1"/>
      <c r="B571" s="1"/>
      <c r="C571" s="1"/>
      <c r="D571" s="1"/>
      <c r="E571" s="2" t="s">
        <v>1190</v>
      </c>
      <c r="F571" s="7" t="s">
        <v>537</v>
      </c>
      <c r="H571" s="8" t="s">
        <v>812</v>
      </c>
      <c r="I571" s="8">
        <v>2</v>
      </c>
      <c r="J571" s="15">
        <v>4360.01</v>
      </c>
      <c r="K571" s="15">
        <v>8720.02</v>
      </c>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row>
    <row r="572" spans="1:53" x14ac:dyDescent="0.2">
      <c r="E572" s="2" t="s">
        <v>1191</v>
      </c>
      <c r="F572" s="4" t="s">
        <v>531</v>
      </c>
      <c r="H572" s="5" t="s">
        <v>812</v>
      </c>
      <c r="I572" s="5">
        <v>2</v>
      </c>
      <c r="J572" s="14">
        <v>4468.84</v>
      </c>
      <c r="K572" s="14">
        <v>8937.68</v>
      </c>
    </row>
    <row r="573" spans="1:53" s="6" customFormat="1" x14ac:dyDescent="0.2">
      <c r="A573" s="1"/>
      <c r="B573" s="1"/>
      <c r="C573" s="1"/>
      <c r="D573" s="1"/>
      <c r="E573" s="2" t="s">
        <v>1192</v>
      </c>
      <c r="F573" s="7" t="s">
        <v>532</v>
      </c>
      <c r="H573" s="8" t="s">
        <v>812</v>
      </c>
      <c r="I573" s="8">
        <v>2</v>
      </c>
      <c r="J573" s="15">
        <v>3863.39</v>
      </c>
      <c r="K573" s="15">
        <v>7726.78</v>
      </c>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row>
    <row r="574" spans="1:53" x14ac:dyDescent="0.2">
      <c r="E574" s="2" t="s">
        <v>1193</v>
      </c>
      <c r="F574" s="4" t="s">
        <v>538</v>
      </c>
      <c r="H574" s="5" t="s">
        <v>812</v>
      </c>
      <c r="I574" s="5">
        <v>2</v>
      </c>
      <c r="J574" s="14">
        <v>215.59</v>
      </c>
      <c r="K574" s="14">
        <v>431.18</v>
      </c>
    </row>
    <row r="575" spans="1:53" s="6" customFormat="1" x14ac:dyDescent="0.2">
      <c r="A575" s="1"/>
      <c r="B575" s="1"/>
      <c r="C575" s="1"/>
      <c r="D575" s="1"/>
      <c r="E575" s="2" t="s">
        <v>1194</v>
      </c>
      <c r="F575" s="7" t="s">
        <v>539</v>
      </c>
      <c r="H575" s="8" t="s">
        <v>812</v>
      </c>
      <c r="I575" s="8">
        <v>2</v>
      </c>
      <c r="J575" s="15">
        <v>188.46</v>
      </c>
      <c r="K575" s="15">
        <v>376.92</v>
      </c>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row>
    <row r="576" spans="1:53" x14ac:dyDescent="0.2">
      <c r="E576" s="2" t="s">
        <v>1195</v>
      </c>
      <c r="F576" s="4" t="s">
        <v>535</v>
      </c>
      <c r="H576" s="5" t="s">
        <v>812</v>
      </c>
      <c r="I576" s="5">
        <v>2</v>
      </c>
      <c r="J576" s="14">
        <v>3436.87</v>
      </c>
      <c r="K576" s="14">
        <v>6873.74</v>
      </c>
    </row>
    <row r="577" spans="1:53" s="6" customFormat="1" x14ac:dyDescent="0.2">
      <c r="A577" s="1"/>
      <c r="B577" s="1"/>
      <c r="C577" s="1"/>
      <c r="D577" s="1"/>
      <c r="E577" s="2" t="s">
        <v>1196</v>
      </c>
      <c r="F577" s="7" t="s">
        <v>528</v>
      </c>
      <c r="H577" s="8" t="s">
        <v>812</v>
      </c>
      <c r="I577" s="8">
        <v>1</v>
      </c>
      <c r="J577" s="15">
        <v>2443.84</v>
      </c>
      <c r="K577" s="15">
        <v>2443.84</v>
      </c>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row>
    <row r="578" spans="1:53" x14ac:dyDescent="0.2">
      <c r="E578" s="2" t="s">
        <v>1197</v>
      </c>
      <c r="F578" s="4" t="s">
        <v>529</v>
      </c>
      <c r="H578" s="5" t="s">
        <v>812</v>
      </c>
      <c r="I578" s="5">
        <v>2</v>
      </c>
      <c r="J578" s="14">
        <v>1619.51</v>
      </c>
      <c r="K578" s="14">
        <v>3239.02</v>
      </c>
    </row>
    <row r="579" spans="1:53" s="6" customFormat="1" x14ac:dyDescent="0.2">
      <c r="A579" s="1"/>
      <c r="B579" s="1"/>
      <c r="C579" s="1"/>
      <c r="D579" s="1"/>
      <c r="E579" s="2" t="s">
        <v>1198</v>
      </c>
      <c r="F579" s="7" t="s">
        <v>530</v>
      </c>
      <c r="H579" s="8" t="s">
        <v>812</v>
      </c>
      <c r="I579" s="8">
        <v>1</v>
      </c>
      <c r="J579" s="15">
        <v>2209.09</v>
      </c>
      <c r="K579" s="15">
        <v>2209.09</v>
      </c>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row>
    <row r="580" spans="1:53" x14ac:dyDescent="0.2">
      <c r="E580" s="2" t="s">
        <v>1199</v>
      </c>
      <c r="F580" s="4" t="s">
        <v>531</v>
      </c>
      <c r="H580" s="5" t="s">
        <v>812</v>
      </c>
      <c r="I580" s="5">
        <v>1</v>
      </c>
      <c r="J580" s="14">
        <v>4468.84</v>
      </c>
      <c r="K580" s="14">
        <v>4468.84</v>
      </c>
    </row>
    <row r="581" spans="1:53" s="6" customFormat="1" x14ac:dyDescent="0.2">
      <c r="A581" s="1"/>
      <c r="B581" s="1"/>
      <c r="C581" s="1"/>
      <c r="D581" s="1"/>
      <c r="E581" s="2" t="s">
        <v>1200</v>
      </c>
      <c r="F581" s="7" t="s">
        <v>532</v>
      </c>
      <c r="H581" s="8" t="s">
        <v>812</v>
      </c>
      <c r="I581" s="8">
        <v>1</v>
      </c>
      <c r="J581" s="15">
        <v>3863.39</v>
      </c>
      <c r="K581" s="15">
        <v>3863.39</v>
      </c>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row>
    <row r="582" spans="1:53" x14ac:dyDescent="0.2">
      <c r="E582" s="2" t="s">
        <v>1201</v>
      </c>
      <c r="F582" s="4" t="s">
        <v>540</v>
      </c>
      <c r="H582" s="5" t="s">
        <v>812</v>
      </c>
      <c r="I582" s="5">
        <v>1</v>
      </c>
      <c r="J582" s="14">
        <v>275.45999999999998</v>
      </c>
      <c r="K582" s="14">
        <v>275.45999999999998</v>
      </c>
    </row>
    <row r="583" spans="1:53" s="6" customFormat="1" x14ac:dyDescent="0.2">
      <c r="A583" s="1"/>
      <c r="B583" s="1"/>
      <c r="C583" s="1"/>
      <c r="D583" s="1"/>
      <c r="E583" s="2" t="s">
        <v>1202</v>
      </c>
      <c r="F583" s="7" t="s">
        <v>541</v>
      </c>
      <c r="H583" s="8" t="s">
        <v>812</v>
      </c>
      <c r="I583" s="8">
        <v>1</v>
      </c>
      <c r="J583" s="15">
        <v>224.48</v>
      </c>
      <c r="K583" s="15">
        <v>224.48</v>
      </c>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row>
    <row r="584" spans="1:53" x14ac:dyDescent="0.2">
      <c r="E584" s="2" t="s">
        <v>1203</v>
      </c>
      <c r="F584" s="4" t="s">
        <v>535</v>
      </c>
      <c r="H584" s="5" t="s">
        <v>812</v>
      </c>
      <c r="I584" s="5">
        <v>1</v>
      </c>
      <c r="J584" s="14">
        <v>3129.53</v>
      </c>
      <c r="K584" s="14">
        <v>3129.53</v>
      </c>
    </row>
    <row r="585" spans="1:53" s="6" customFormat="1" x14ac:dyDescent="0.2">
      <c r="A585" s="1"/>
      <c r="B585" s="1"/>
      <c r="C585" s="1"/>
      <c r="D585" s="1"/>
      <c r="E585" s="2" t="s">
        <v>1204</v>
      </c>
      <c r="F585" s="7" t="s">
        <v>528</v>
      </c>
      <c r="H585" s="8" t="s">
        <v>812</v>
      </c>
      <c r="I585" s="8">
        <v>3</v>
      </c>
      <c r="J585" s="15">
        <v>2443.84</v>
      </c>
      <c r="K585" s="15">
        <v>7331.52</v>
      </c>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row>
    <row r="586" spans="1:53" x14ac:dyDescent="0.2">
      <c r="E586" s="2" t="s">
        <v>1205</v>
      </c>
      <c r="F586" s="4" t="s">
        <v>542</v>
      </c>
      <c r="H586" s="5" t="s">
        <v>812</v>
      </c>
      <c r="I586" s="5">
        <v>6</v>
      </c>
      <c r="J586" s="14">
        <v>3142.28</v>
      </c>
      <c r="K586" s="14">
        <v>18853.68</v>
      </c>
    </row>
    <row r="587" spans="1:53" s="6" customFormat="1" x14ac:dyDescent="0.2">
      <c r="A587" s="1"/>
      <c r="B587" s="1"/>
      <c r="C587" s="1"/>
      <c r="D587" s="1"/>
      <c r="E587" s="2" t="s">
        <v>1206</v>
      </c>
      <c r="F587" s="7" t="s">
        <v>543</v>
      </c>
      <c r="H587" s="8" t="s">
        <v>812</v>
      </c>
      <c r="I587" s="8">
        <v>3</v>
      </c>
      <c r="J587" s="15">
        <v>6491.35</v>
      </c>
      <c r="K587" s="15">
        <v>19474.050000000003</v>
      </c>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row>
    <row r="588" spans="1:53" x14ac:dyDescent="0.2">
      <c r="E588" s="2" t="s">
        <v>1207</v>
      </c>
      <c r="F588" s="4" t="s">
        <v>544</v>
      </c>
      <c r="H588" s="5" t="s">
        <v>812</v>
      </c>
      <c r="I588" s="5">
        <v>3</v>
      </c>
      <c r="J588" s="14">
        <v>8301.41</v>
      </c>
      <c r="K588" s="14">
        <v>24904.23</v>
      </c>
    </row>
    <row r="589" spans="1:53" s="6" customFormat="1" x14ac:dyDescent="0.2">
      <c r="A589" s="1"/>
      <c r="B589" s="1"/>
      <c r="C589" s="1"/>
      <c r="D589" s="1"/>
      <c r="E589" s="2" t="s">
        <v>1208</v>
      </c>
      <c r="F589" s="7" t="s">
        <v>545</v>
      </c>
      <c r="H589" s="8" t="s">
        <v>812</v>
      </c>
      <c r="I589" s="8">
        <v>3</v>
      </c>
      <c r="J589" s="15">
        <v>7638.23</v>
      </c>
      <c r="K589" s="15">
        <v>22914.69</v>
      </c>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row>
    <row r="590" spans="1:53" x14ac:dyDescent="0.2">
      <c r="E590" s="2" t="s">
        <v>1209</v>
      </c>
      <c r="F590" s="4" t="s">
        <v>546</v>
      </c>
      <c r="H590" s="5" t="s">
        <v>812</v>
      </c>
      <c r="I590" s="5">
        <v>3</v>
      </c>
      <c r="J590" s="14">
        <v>268.32</v>
      </c>
      <c r="K590" s="14">
        <v>804.96</v>
      </c>
    </row>
    <row r="591" spans="1:53" s="6" customFormat="1" x14ac:dyDescent="0.2">
      <c r="A591" s="1"/>
      <c r="B591" s="1"/>
      <c r="C591" s="1"/>
      <c r="D591" s="1"/>
      <c r="E591" s="2" t="s">
        <v>1210</v>
      </c>
      <c r="F591" s="7" t="s">
        <v>547</v>
      </c>
      <c r="H591" s="8" t="s">
        <v>812</v>
      </c>
      <c r="I591" s="8">
        <v>3</v>
      </c>
      <c r="J591" s="15">
        <v>216.89</v>
      </c>
      <c r="K591" s="15">
        <v>650.66999999999996</v>
      </c>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row>
    <row r="592" spans="1:53" x14ac:dyDescent="0.2">
      <c r="E592" s="2" t="s">
        <v>1211</v>
      </c>
      <c r="F592" s="4" t="s">
        <v>535</v>
      </c>
      <c r="H592" s="5" t="s">
        <v>812</v>
      </c>
      <c r="I592" s="5">
        <v>3</v>
      </c>
      <c r="J592" s="14">
        <v>3436.87</v>
      </c>
      <c r="K592" s="14">
        <v>10310.61</v>
      </c>
    </row>
    <row r="593" spans="1:53" s="6" customFormat="1" x14ac:dyDescent="0.2">
      <c r="A593" s="1"/>
      <c r="B593" s="1"/>
      <c r="C593" s="1"/>
      <c r="D593" s="1"/>
      <c r="E593" s="2" t="s">
        <v>1212</v>
      </c>
      <c r="F593" s="7" t="s">
        <v>548</v>
      </c>
      <c r="H593" s="8" t="s">
        <v>812</v>
      </c>
      <c r="I593" s="8">
        <v>3</v>
      </c>
      <c r="J593" s="15">
        <v>6720.14</v>
      </c>
      <c r="K593" s="15">
        <v>20160.420000000002</v>
      </c>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row>
    <row r="594" spans="1:53" s="9" customFormat="1" x14ac:dyDescent="0.2">
      <c r="A594" s="1"/>
      <c r="B594" s="1"/>
      <c r="C594" s="1"/>
      <c r="D594" s="1"/>
      <c r="E594" s="10">
        <v>5</v>
      </c>
      <c r="F594" s="12" t="s">
        <v>800</v>
      </c>
      <c r="H594" s="12"/>
      <c r="I594" s="12"/>
      <c r="J594" s="16"/>
      <c r="K594" s="13">
        <f>SUM(K595:K693)</f>
        <v>1092632.8900000001</v>
      </c>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row>
    <row r="595" spans="1:53" x14ac:dyDescent="0.2">
      <c r="E595" s="2" t="s">
        <v>976</v>
      </c>
      <c r="F595" s="4" t="s">
        <v>549</v>
      </c>
      <c r="H595" s="5" t="s">
        <v>2</v>
      </c>
      <c r="I595" s="5">
        <v>20</v>
      </c>
      <c r="J595" s="14">
        <v>773.57</v>
      </c>
      <c r="K595" s="14">
        <v>15471.400000000001</v>
      </c>
    </row>
    <row r="596" spans="1:53" s="6" customFormat="1" x14ac:dyDescent="0.2">
      <c r="A596" s="1"/>
      <c r="B596" s="1"/>
      <c r="C596" s="1"/>
      <c r="D596" s="1"/>
      <c r="E596" s="2" t="s">
        <v>1087</v>
      </c>
      <c r="F596" s="7" t="s">
        <v>550</v>
      </c>
      <c r="H596" s="8" t="s">
        <v>2</v>
      </c>
      <c r="I596" s="8">
        <v>20</v>
      </c>
      <c r="J596" s="15">
        <v>1251.9100000000001</v>
      </c>
      <c r="K596" s="15">
        <v>25038.2</v>
      </c>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row>
    <row r="597" spans="1:53" x14ac:dyDescent="0.2">
      <c r="E597" s="2" t="s">
        <v>1088</v>
      </c>
      <c r="F597" s="4" t="s">
        <v>551</v>
      </c>
      <c r="H597" s="5" t="s">
        <v>2</v>
      </c>
      <c r="I597" s="5">
        <v>10</v>
      </c>
      <c r="J597" s="14">
        <v>1501.92</v>
      </c>
      <c r="K597" s="14">
        <v>15019.2</v>
      </c>
    </row>
    <row r="598" spans="1:53" s="6" customFormat="1" x14ac:dyDescent="0.2">
      <c r="A598" s="1"/>
      <c r="B598" s="1"/>
      <c r="C598" s="1"/>
      <c r="D598" s="1"/>
      <c r="E598" s="2" t="s">
        <v>1089</v>
      </c>
      <c r="F598" s="7" t="s">
        <v>552</v>
      </c>
      <c r="H598" s="8" t="s">
        <v>2</v>
      </c>
      <c r="I598" s="8">
        <v>16</v>
      </c>
      <c r="J598" s="15">
        <v>1997.2</v>
      </c>
      <c r="K598" s="15">
        <v>31955.200000000001</v>
      </c>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row>
    <row r="599" spans="1:53" x14ac:dyDescent="0.2">
      <c r="E599" s="2" t="s">
        <v>1090</v>
      </c>
      <c r="F599" s="4" t="s">
        <v>553</v>
      </c>
      <c r="H599" s="5" t="s">
        <v>2</v>
      </c>
      <c r="I599" s="5">
        <v>6</v>
      </c>
      <c r="J599" s="14">
        <v>2491.38</v>
      </c>
      <c r="K599" s="14">
        <v>14948.28</v>
      </c>
    </row>
    <row r="600" spans="1:53" s="6" customFormat="1" x14ac:dyDescent="0.2">
      <c r="A600" s="1"/>
      <c r="B600" s="1"/>
      <c r="C600" s="1"/>
      <c r="D600" s="1"/>
      <c r="E600" s="2" t="s">
        <v>1091</v>
      </c>
      <c r="F600" s="7" t="s">
        <v>554</v>
      </c>
      <c r="H600" s="8" t="s">
        <v>2</v>
      </c>
      <c r="I600" s="8">
        <v>5</v>
      </c>
      <c r="J600" s="15">
        <v>3119.45</v>
      </c>
      <c r="K600" s="15">
        <v>15597.25</v>
      </c>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row>
    <row r="601" spans="1:53" x14ac:dyDescent="0.2">
      <c r="E601" s="2" t="s">
        <v>1092</v>
      </c>
      <c r="F601" s="4" t="s">
        <v>555</v>
      </c>
      <c r="H601" s="5" t="s">
        <v>2</v>
      </c>
      <c r="I601" s="5">
        <v>10</v>
      </c>
      <c r="J601" s="14">
        <v>3991.44</v>
      </c>
      <c r="K601" s="14">
        <v>39914.400000000001</v>
      </c>
    </row>
    <row r="602" spans="1:53" s="6" customFormat="1" x14ac:dyDescent="0.2">
      <c r="A602" s="1"/>
      <c r="B602" s="1"/>
      <c r="C602" s="1"/>
      <c r="D602" s="1"/>
      <c r="E602" s="2" t="s">
        <v>1093</v>
      </c>
      <c r="F602" s="7" t="s">
        <v>556</v>
      </c>
      <c r="H602" s="8" t="s">
        <v>2</v>
      </c>
      <c r="I602" s="8">
        <v>12</v>
      </c>
      <c r="J602" s="15">
        <v>360.29</v>
      </c>
      <c r="K602" s="15">
        <v>4323.4800000000005</v>
      </c>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row>
    <row r="603" spans="1:53" x14ac:dyDescent="0.2">
      <c r="E603" s="2" t="s">
        <v>1094</v>
      </c>
      <c r="F603" s="4" t="s">
        <v>557</v>
      </c>
      <c r="H603" s="5" t="s">
        <v>2</v>
      </c>
      <c r="I603" s="5">
        <v>12</v>
      </c>
      <c r="J603" s="14">
        <v>477.5</v>
      </c>
      <c r="K603" s="14">
        <v>5730</v>
      </c>
    </row>
    <row r="604" spans="1:53" s="6" customFormat="1" x14ac:dyDescent="0.2">
      <c r="A604" s="1"/>
      <c r="B604" s="1"/>
      <c r="C604" s="1"/>
      <c r="D604" s="1"/>
      <c r="E604" s="2" t="s">
        <v>1095</v>
      </c>
      <c r="F604" s="7" t="s">
        <v>558</v>
      </c>
      <c r="H604" s="8" t="s">
        <v>2</v>
      </c>
      <c r="I604" s="8">
        <v>4</v>
      </c>
      <c r="J604" s="15">
        <v>892.68</v>
      </c>
      <c r="K604" s="15">
        <v>3570.72</v>
      </c>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row>
    <row r="605" spans="1:53" x14ac:dyDescent="0.2">
      <c r="E605" s="2" t="s">
        <v>1096</v>
      </c>
      <c r="F605" s="4" t="s">
        <v>559</v>
      </c>
      <c r="H605" s="5" t="s">
        <v>2</v>
      </c>
      <c r="I605" s="5">
        <v>13</v>
      </c>
      <c r="J605" s="14">
        <v>1099.6600000000001</v>
      </c>
      <c r="K605" s="14">
        <v>14295.580000000002</v>
      </c>
    </row>
    <row r="606" spans="1:53" s="6" customFormat="1" x14ac:dyDescent="0.2">
      <c r="A606" s="1"/>
      <c r="B606" s="1"/>
      <c r="C606" s="1"/>
      <c r="D606" s="1"/>
      <c r="E606" s="2" t="s">
        <v>1097</v>
      </c>
      <c r="F606" s="7" t="s">
        <v>560</v>
      </c>
      <c r="H606" s="8" t="s">
        <v>2</v>
      </c>
      <c r="I606" s="8">
        <v>4</v>
      </c>
      <c r="J606" s="15">
        <v>1104.55</v>
      </c>
      <c r="K606" s="15">
        <v>4418.2</v>
      </c>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row>
    <row r="607" spans="1:53" x14ac:dyDescent="0.2">
      <c r="E607" s="2" t="s">
        <v>1098</v>
      </c>
      <c r="F607" s="4" t="s">
        <v>561</v>
      </c>
      <c r="H607" s="5" t="s">
        <v>2</v>
      </c>
      <c r="I607" s="5">
        <v>4</v>
      </c>
      <c r="J607" s="14">
        <v>1109.44</v>
      </c>
      <c r="K607" s="14">
        <v>4437.76</v>
      </c>
    </row>
    <row r="608" spans="1:53" s="6" customFormat="1" x14ac:dyDescent="0.2">
      <c r="A608" s="1"/>
      <c r="B608" s="1"/>
      <c r="C608" s="1"/>
      <c r="D608" s="1"/>
      <c r="E608" s="2" t="s">
        <v>1099</v>
      </c>
      <c r="F608" s="7" t="s">
        <v>562</v>
      </c>
      <c r="H608" s="8" t="s">
        <v>2</v>
      </c>
      <c r="I608" s="8">
        <v>10</v>
      </c>
      <c r="J608" s="15">
        <v>2099.98</v>
      </c>
      <c r="K608" s="15">
        <v>20999.8</v>
      </c>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row>
    <row r="609" spans="1:53" x14ac:dyDescent="0.2">
      <c r="E609" s="2" t="s">
        <v>1100</v>
      </c>
      <c r="F609" s="4" t="s">
        <v>563</v>
      </c>
      <c r="H609" s="5" t="s">
        <v>2</v>
      </c>
      <c r="I609" s="5">
        <v>10</v>
      </c>
      <c r="J609" s="14">
        <v>325.37</v>
      </c>
      <c r="K609" s="14">
        <v>3253.7</v>
      </c>
    </row>
    <row r="610" spans="1:53" s="6" customFormat="1" x14ac:dyDescent="0.2">
      <c r="A610" s="1"/>
      <c r="B610" s="1"/>
      <c r="C610" s="1"/>
      <c r="D610" s="1"/>
      <c r="E610" s="2" t="s">
        <v>1101</v>
      </c>
      <c r="F610" s="7" t="s">
        <v>564</v>
      </c>
      <c r="H610" s="8" t="s">
        <v>2</v>
      </c>
      <c r="I610" s="8">
        <v>12</v>
      </c>
      <c r="J610" s="15">
        <v>472</v>
      </c>
      <c r="K610" s="15">
        <v>5664</v>
      </c>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row>
    <row r="611" spans="1:53" x14ac:dyDescent="0.2">
      <c r="E611" s="2" t="s">
        <v>1102</v>
      </c>
      <c r="F611" s="4" t="s">
        <v>565</v>
      </c>
      <c r="H611" s="5" t="s">
        <v>2</v>
      </c>
      <c r="I611" s="5">
        <v>4</v>
      </c>
      <c r="J611" s="14">
        <v>493.39</v>
      </c>
      <c r="K611" s="14">
        <v>1973.56</v>
      </c>
    </row>
    <row r="612" spans="1:53" s="6" customFormat="1" x14ac:dyDescent="0.2">
      <c r="A612" s="1"/>
      <c r="B612" s="1"/>
      <c r="C612" s="1"/>
      <c r="D612" s="1"/>
      <c r="E612" s="2" t="s">
        <v>1103</v>
      </c>
      <c r="F612" s="7" t="s">
        <v>566</v>
      </c>
      <c r="H612" s="8" t="s">
        <v>2</v>
      </c>
      <c r="I612" s="8">
        <v>13</v>
      </c>
      <c r="J612" s="15">
        <v>747.01</v>
      </c>
      <c r="K612" s="15">
        <v>9711.1299999999992</v>
      </c>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row>
    <row r="613" spans="1:53" x14ac:dyDescent="0.2">
      <c r="E613" s="2" t="s">
        <v>1104</v>
      </c>
      <c r="F613" s="4" t="s">
        <v>567</v>
      </c>
      <c r="H613" s="5" t="s">
        <v>2</v>
      </c>
      <c r="I613" s="5">
        <v>4</v>
      </c>
      <c r="J613" s="14">
        <v>760.24</v>
      </c>
      <c r="K613" s="14">
        <v>3040.96</v>
      </c>
    </row>
    <row r="614" spans="1:53" s="6" customFormat="1" x14ac:dyDescent="0.2">
      <c r="A614" s="1"/>
      <c r="B614" s="1"/>
      <c r="C614" s="1"/>
      <c r="D614" s="1"/>
      <c r="E614" s="2" t="s">
        <v>1105</v>
      </c>
      <c r="F614" s="7" t="s">
        <v>568</v>
      </c>
      <c r="H614" s="8" t="s">
        <v>2</v>
      </c>
      <c r="I614" s="8">
        <v>4</v>
      </c>
      <c r="J614" s="15">
        <v>773.47</v>
      </c>
      <c r="K614" s="15">
        <v>3093.88</v>
      </c>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row>
    <row r="615" spans="1:53" x14ac:dyDescent="0.2">
      <c r="E615" s="2" t="s">
        <v>1106</v>
      </c>
      <c r="F615" s="4" t="s">
        <v>569</v>
      </c>
      <c r="H615" s="5" t="s">
        <v>2</v>
      </c>
      <c r="I615" s="5">
        <v>10</v>
      </c>
      <c r="J615" s="14">
        <v>1002.97</v>
      </c>
      <c r="K615" s="14">
        <v>10029.700000000001</v>
      </c>
    </row>
    <row r="616" spans="1:53" s="6" customFormat="1" x14ac:dyDescent="0.2">
      <c r="A616" s="1"/>
      <c r="B616" s="1"/>
      <c r="C616" s="1"/>
      <c r="D616" s="1"/>
      <c r="E616" s="2" t="s">
        <v>1107</v>
      </c>
      <c r="F616" s="7" t="s">
        <v>570</v>
      </c>
      <c r="H616" s="8" t="s">
        <v>2</v>
      </c>
      <c r="I616" s="8">
        <v>10</v>
      </c>
      <c r="J616" s="15">
        <v>230.09</v>
      </c>
      <c r="K616" s="15">
        <v>2300.9</v>
      </c>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row>
    <row r="617" spans="1:53" x14ac:dyDescent="0.2">
      <c r="E617" s="2" t="s">
        <v>1108</v>
      </c>
      <c r="F617" s="4" t="s">
        <v>571</v>
      </c>
      <c r="H617" s="5" t="s">
        <v>2</v>
      </c>
      <c r="I617" s="5">
        <v>12</v>
      </c>
      <c r="J617" s="14">
        <v>289.75</v>
      </c>
      <c r="K617" s="14">
        <v>3477</v>
      </c>
    </row>
    <row r="618" spans="1:53" s="6" customFormat="1" x14ac:dyDescent="0.2">
      <c r="A618" s="1"/>
      <c r="B618" s="1"/>
      <c r="C618" s="1"/>
      <c r="D618" s="1"/>
      <c r="E618" s="2" t="s">
        <v>1109</v>
      </c>
      <c r="F618" s="7" t="s">
        <v>572</v>
      </c>
      <c r="H618" s="8" t="s">
        <v>2</v>
      </c>
      <c r="I618" s="8">
        <v>4</v>
      </c>
      <c r="J618" s="15">
        <v>374.97</v>
      </c>
      <c r="K618" s="15">
        <v>1499.88</v>
      </c>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row>
    <row r="619" spans="1:53" x14ac:dyDescent="0.2">
      <c r="E619" s="2" t="s">
        <v>1110</v>
      </c>
      <c r="F619" s="4" t="s">
        <v>573</v>
      </c>
      <c r="H619" s="5" t="s">
        <v>2</v>
      </c>
      <c r="I619" s="5">
        <v>13</v>
      </c>
      <c r="J619" s="14">
        <v>374.97</v>
      </c>
      <c r="K619" s="14">
        <v>4874.6100000000006</v>
      </c>
    </row>
    <row r="620" spans="1:53" s="6" customFormat="1" x14ac:dyDescent="0.2">
      <c r="A620" s="1"/>
      <c r="B620" s="1"/>
      <c r="C620" s="1"/>
      <c r="D620" s="1"/>
      <c r="E620" s="2" t="s">
        <v>1111</v>
      </c>
      <c r="F620" s="7" t="s">
        <v>574</v>
      </c>
      <c r="H620" s="8" t="s">
        <v>2</v>
      </c>
      <c r="I620" s="8">
        <v>4</v>
      </c>
      <c r="J620" s="15">
        <v>698.8</v>
      </c>
      <c r="K620" s="15">
        <v>2795.2</v>
      </c>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row>
    <row r="621" spans="1:53" x14ac:dyDescent="0.2">
      <c r="E621" s="2" t="s">
        <v>1112</v>
      </c>
      <c r="F621" s="4" t="s">
        <v>575</v>
      </c>
      <c r="H621" s="5" t="s">
        <v>2</v>
      </c>
      <c r="I621" s="5">
        <v>4</v>
      </c>
      <c r="J621" s="14">
        <v>903.33</v>
      </c>
      <c r="K621" s="14">
        <v>3613.32</v>
      </c>
    </row>
    <row r="622" spans="1:53" s="6" customFormat="1" x14ac:dyDescent="0.2">
      <c r="A622" s="1"/>
      <c r="B622" s="1"/>
      <c r="C622" s="1"/>
      <c r="D622" s="1"/>
      <c r="E622" s="2" t="s">
        <v>1113</v>
      </c>
      <c r="F622" s="7" t="s">
        <v>576</v>
      </c>
      <c r="H622" s="8" t="s">
        <v>2</v>
      </c>
      <c r="I622" s="8">
        <v>10</v>
      </c>
      <c r="J622" s="15">
        <v>2454.33</v>
      </c>
      <c r="K622" s="15">
        <v>24543.3</v>
      </c>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row>
    <row r="623" spans="1:53" x14ac:dyDescent="0.2">
      <c r="E623" s="2" t="s">
        <v>1114</v>
      </c>
      <c r="F623" s="4" t="s">
        <v>577</v>
      </c>
      <c r="H623" s="5" t="s">
        <v>2</v>
      </c>
      <c r="I623" s="5">
        <v>18</v>
      </c>
      <c r="J623" s="14">
        <v>1060.02</v>
      </c>
      <c r="K623" s="14">
        <v>19080.36</v>
      </c>
    </row>
    <row r="624" spans="1:53" s="6" customFormat="1" x14ac:dyDescent="0.2">
      <c r="A624" s="1"/>
      <c r="B624" s="1"/>
      <c r="C624" s="1"/>
      <c r="D624" s="1"/>
      <c r="E624" s="2" t="s">
        <v>1115</v>
      </c>
      <c r="F624" s="7" t="s">
        <v>578</v>
      </c>
      <c r="H624" s="8" t="s">
        <v>2</v>
      </c>
      <c r="I624" s="8">
        <v>18</v>
      </c>
      <c r="J624" s="15">
        <v>1784.09</v>
      </c>
      <c r="K624" s="15">
        <v>32113.62</v>
      </c>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row>
    <row r="625" spans="1:53" x14ac:dyDescent="0.2">
      <c r="E625" s="2" t="s">
        <v>1116</v>
      </c>
      <c r="F625" s="4" t="s">
        <v>579</v>
      </c>
      <c r="H625" s="5" t="s">
        <v>2</v>
      </c>
      <c r="I625" s="5">
        <v>10</v>
      </c>
      <c r="J625" s="14">
        <v>3689.52</v>
      </c>
      <c r="K625" s="14">
        <v>36895.199999999997</v>
      </c>
    </row>
    <row r="626" spans="1:53" s="6" customFormat="1" x14ac:dyDescent="0.2">
      <c r="A626" s="1"/>
      <c r="B626" s="1"/>
      <c r="C626" s="1"/>
      <c r="D626" s="1"/>
      <c r="E626" s="2" t="s">
        <v>1117</v>
      </c>
      <c r="F626" s="7" t="s">
        <v>580</v>
      </c>
      <c r="H626" s="8" t="s">
        <v>2</v>
      </c>
      <c r="I626" s="8">
        <v>15</v>
      </c>
      <c r="J626" s="15">
        <v>5831.32</v>
      </c>
      <c r="K626" s="15">
        <v>87469.799999999988</v>
      </c>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row>
    <row r="627" spans="1:53" x14ac:dyDescent="0.2">
      <c r="E627" s="2" t="s">
        <v>1118</v>
      </c>
      <c r="F627" s="4" t="s">
        <v>581</v>
      </c>
      <c r="H627" s="5" t="s">
        <v>2</v>
      </c>
      <c r="I627" s="5">
        <v>6</v>
      </c>
      <c r="J627" s="14">
        <v>8720.7999999999993</v>
      </c>
      <c r="K627" s="14">
        <v>52324.799999999996</v>
      </c>
    </row>
    <row r="628" spans="1:53" s="6" customFormat="1" x14ac:dyDescent="0.2">
      <c r="A628" s="1"/>
      <c r="B628" s="1"/>
      <c r="C628" s="1"/>
      <c r="D628" s="1"/>
      <c r="E628" s="2" t="s">
        <v>1119</v>
      </c>
      <c r="F628" s="7" t="s">
        <v>582</v>
      </c>
      <c r="H628" s="8" t="s">
        <v>2</v>
      </c>
      <c r="I628" s="8">
        <v>5</v>
      </c>
      <c r="J628" s="15">
        <v>11720.84</v>
      </c>
      <c r="K628" s="15">
        <v>58604.2</v>
      </c>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row>
    <row r="629" spans="1:53" x14ac:dyDescent="0.2">
      <c r="E629" s="2" t="s">
        <v>1120</v>
      </c>
      <c r="F629" s="4" t="s">
        <v>583</v>
      </c>
      <c r="H629" s="5" t="s">
        <v>2</v>
      </c>
      <c r="I629" s="5">
        <v>5</v>
      </c>
      <c r="J629" s="14">
        <v>18134.53</v>
      </c>
      <c r="K629" s="14">
        <v>90672.65</v>
      </c>
    </row>
    <row r="630" spans="1:53" s="6" customFormat="1" x14ac:dyDescent="0.2">
      <c r="A630" s="1"/>
      <c r="B630" s="1"/>
      <c r="C630" s="1"/>
      <c r="D630" s="1"/>
      <c r="E630" s="2" t="s">
        <v>1121</v>
      </c>
      <c r="F630" s="7" t="s">
        <v>584</v>
      </c>
      <c r="H630" s="8" t="s">
        <v>2</v>
      </c>
      <c r="I630" s="8">
        <v>8</v>
      </c>
      <c r="J630" s="15">
        <v>27890.15</v>
      </c>
      <c r="K630" s="15">
        <v>223121.2</v>
      </c>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row>
    <row r="631" spans="1:53" x14ac:dyDescent="0.2">
      <c r="E631" s="2" t="s">
        <v>1122</v>
      </c>
      <c r="F631" s="4" t="s">
        <v>247</v>
      </c>
      <c r="H631" s="5" t="s">
        <v>807</v>
      </c>
      <c r="I631" s="5">
        <v>18</v>
      </c>
      <c r="J631" s="14">
        <v>128.09</v>
      </c>
      <c r="K631" s="14">
        <v>2305.62</v>
      </c>
    </row>
    <row r="632" spans="1:53" s="6" customFormat="1" x14ac:dyDescent="0.2">
      <c r="A632" s="1"/>
      <c r="B632" s="1"/>
      <c r="C632" s="1"/>
      <c r="D632" s="1"/>
      <c r="E632" s="2" t="s">
        <v>1123</v>
      </c>
      <c r="F632" s="7" t="s">
        <v>248</v>
      </c>
      <c r="H632" s="8" t="s">
        <v>807</v>
      </c>
      <c r="I632" s="8">
        <v>18</v>
      </c>
      <c r="J632" s="15">
        <v>136.79</v>
      </c>
      <c r="K632" s="15">
        <v>2462.2199999999998</v>
      </c>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row>
    <row r="633" spans="1:53" x14ac:dyDescent="0.2">
      <c r="E633" s="2" t="s">
        <v>1124</v>
      </c>
      <c r="F633" s="4" t="s">
        <v>249</v>
      </c>
      <c r="H633" s="5" t="s">
        <v>807</v>
      </c>
      <c r="I633" s="5">
        <v>18</v>
      </c>
      <c r="J633" s="14">
        <v>81.73</v>
      </c>
      <c r="K633" s="14">
        <v>1471.14</v>
      </c>
    </row>
    <row r="634" spans="1:53" s="6" customFormat="1" x14ac:dyDescent="0.2">
      <c r="A634" s="1"/>
      <c r="B634" s="1"/>
      <c r="C634" s="1"/>
      <c r="D634" s="1"/>
      <c r="E634" s="2" t="s">
        <v>1125</v>
      </c>
      <c r="F634" s="7" t="s">
        <v>250</v>
      </c>
      <c r="H634" s="8" t="s">
        <v>807</v>
      </c>
      <c r="I634" s="8">
        <v>18</v>
      </c>
      <c r="J634" s="15">
        <v>207.42</v>
      </c>
      <c r="K634" s="15">
        <v>3733.56</v>
      </c>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row>
    <row r="635" spans="1:53" x14ac:dyDescent="0.2">
      <c r="E635" s="2" t="s">
        <v>1126</v>
      </c>
      <c r="F635" s="4" t="s">
        <v>585</v>
      </c>
      <c r="H635" s="5" t="s">
        <v>808</v>
      </c>
      <c r="I635" s="5">
        <v>500</v>
      </c>
      <c r="J635" s="14">
        <v>0</v>
      </c>
      <c r="K635" s="14">
        <v>0</v>
      </c>
    </row>
    <row r="636" spans="1:53" s="6" customFormat="1" x14ac:dyDescent="0.2">
      <c r="A636" s="1"/>
      <c r="B636" s="1"/>
      <c r="C636" s="1"/>
      <c r="D636" s="1"/>
      <c r="E636" s="2" t="s">
        <v>1127</v>
      </c>
      <c r="F636" s="7" t="s">
        <v>586</v>
      </c>
      <c r="H636" s="8" t="s">
        <v>812</v>
      </c>
      <c r="I636" s="8">
        <v>3</v>
      </c>
      <c r="J636" s="15">
        <v>0</v>
      </c>
      <c r="K636" s="15">
        <v>0</v>
      </c>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row>
    <row r="637" spans="1:53" x14ac:dyDescent="0.2">
      <c r="E637" s="2" t="s">
        <v>1128</v>
      </c>
      <c r="F637" s="4" t="s">
        <v>587</v>
      </c>
      <c r="H637" s="5" t="s">
        <v>814</v>
      </c>
      <c r="I637" s="5">
        <v>500</v>
      </c>
      <c r="J637" s="14">
        <v>37.22</v>
      </c>
      <c r="K637" s="14">
        <v>18610</v>
      </c>
    </row>
    <row r="638" spans="1:53" s="6" customFormat="1" x14ac:dyDescent="0.2">
      <c r="A638" s="1"/>
      <c r="B638" s="1"/>
      <c r="C638" s="1"/>
      <c r="D638" s="1"/>
      <c r="E638" s="2" t="s">
        <v>1129</v>
      </c>
      <c r="F638" s="7" t="s">
        <v>588</v>
      </c>
      <c r="H638" s="8" t="s">
        <v>808</v>
      </c>
      <c r="I638" s="8">
        <v>2</v>
      </c>
      <c r="J638" s="15">
        <v>84.45</v>
      </c>
      <c r="K638" s="15">
        <v>168.9</v>
      </c>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row>
    <row r="639" spans="1:53" x14ac:dyDescent="0.2">
      <c r="E639" s="2" t="s">
        <v>1130</v>
      </c>
      <c r="F639" s="4" t="s">
        <v>589</v>
      </c>
      <c r="H639" s="5" t="s">
        <v>812</v>
      </c>
      <c r="I639" s="5">
        <v>2</v>
      </c>
      <c r="J639" s="14">
        <v>20.05</v>
      </c>
      <c r="K639" s="14">
        <v>40.1</v>
      </c>
    </row>
    <row r="640" spans="1:53" s="6" customFormat="1" x14ac:dyDescent="0.2">
      <c r="A640" s="1"/>
      <c r="B640" s="1"/>
      <c r="C640" s="1"/>
      <c r="D640" s="1"/>
      <c r="E640" s="2" t="s">
        <v>1131</v>
      </c>
      <c r="F640" s="7" t="s">
        <v>590</v>
      </c>
      <c r="H640" s="8" t="s">
        <v>812</v>
      </c>
      <c r="I640" s="8">
        <v>2</v>
      </c>
      <c r="J640" s="15">
        <v>22.85</v>
      </c>
      <c r="K640" s="15">
        <v>45.7</v>
      </c>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row>
    <row r="641" spans="1:53" x14ac:dyDescent="0.2">
      <c r="E641" s="2" t="s">
        <v>1132</v>
      </c>
      <c r="F641" s="4" t="s">
        <v>591</v>
      </c>
      <c r="H641" s="5" t="s">
        <v>812</v>
      </c>
      <c r="I641" s="5">
        <v>2</v>
      </c>
      <c r="J641" s="14">
        <v>362.32</v>
      </c>
      <c r="K641" s="14">
        <v>724.64</v>
      </c>
    </row>
    <row r="642" spans="1:53" s="6" customFormat="1" x14ac:dyDescent="0.2">
      <c r="A642" s="1"/>
      <c r="B642" s="1"/>
      <c r="C642" s="1"/>
      <c r="D642" s="1"/>
      <c r="E642" s="2" t="s">
        <v>1133</v>
      </c>
      <c r="F642" s="7" t="s">
        <v>592</v>
      </c>
      <c r="H642" s="8" t="s">
        <v>812</v>
      </c>
      <c r="I642" s="8">
        <v>2</v>
      </c>
      <c r="J642" s="15">
        <v>164.9</v>
      </c>
      <c r="K642" s="15">
        <v>329.8</v>
      </c>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row>
    <row r="643" spans="1:53" x14ac:dyDescent="0.2">
      <c r="E643" s="2" t="s">
        <v>1134</v>
      </c>
      <c r="F643" s="4" t="s">
        <v>593</v>
      </c>
      <c r="H643" s="5" t="s">
        <v>812</v>
      </c>
      <c r="I643" s="5">
        <v>2</v>
      </c>
      <c r="J643" s="14">
        <v>164.9</v>
      </c>
      <c r="K643" s="14">
        <v>329.8</v>
      </c>
    </row>
    <row r="644" spans="1:53" s="6" customFormat="1" x14ac:dyDescent="0.2">
      <c r="A644" s="1"/>
      <c r="B644" s="1"/>
      <c r="C644" s="1"/>
      <c r="D644" s="1"/>
      <c r="E644" s="2" t="s">
        <v>1135</v>
      </c>
      <c r="F644" s="7" t="s">
        <v>594</v>
      </c>
      <c r="H644" s="8" t="s">
        <v>812</v>
      </c>
      <c r="I644" s="8">
        <v>6</v>
      </c>
      <c r="J644" s="15">
        <v>378.2</v>
      </c>
      <c r="K644" s="15">
        <v>2269.1999999999998</v>
      </c>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row>
    <row r="645" spans="1:53" x14ac:dyDescent="0.2">
      <c r="E645" s="2" t="s">
        <v>1136</v>
      </c>
      <c r="F645" s="4" t="s">
        <v>595</v>
      </c>
      <c r="H645" s="5" t="s">
        <v>812</v>
      </c>
      <c r="I645" s="5">
        <v>14</v>
      </c>
      <c r="J645" s="14">
        <v>347.28</v>
      </c>
      <c r="K645" s="14">
        <v>4861.92</v>
      </c>
    </row>
    <row r="646" spans="1:53" s="6" customFormat="1" x14ac:dyDescent="0.2">
      <c r="A646" s="1"/>
      <c r="B646" s="1"/>
      <c r="C646" s="1"/>
      <c r="D646" s="1"/>
      <c r="E646" s="2" t="s">
        <v>1137</v>
      </c>
      <c r="F646" s="7" t="s">
        <v>596</v>
      </c>
      <c r="H646" s="8" t="s">
        <v>812</v>
      </c>
      <c r="I646" s="8">
        <v>2</v>
      </c>
      <c r="J646" s="15">
        <v>443.25</v>
      </c>
      <c r="K646" s="15">
        <v>886.5</v>
      </c>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row>
    <row r="647" spans="1:53" x14ac:dyDescent="0.2">
      <c r="E647" s="2" t="s">
        <v>1138</v>
      </c>
      <c r="F647" s="4" t="s">
        <v>597</v>
      </c>
      <c r="H647" s="5" t="s">
        <v>812</v>
      </c>
      <c r="I647" s="5">
        <v>4</v>
      </c>
      <c r="J647" s="14">
        <v>393.58</v>
      </c>
      <c r="K647" s="14">
        <v>1574.32</v>
      </c>
    </row>
    <row r="648" spans="1:53" s="6" customFormat="1" x14ac:dyDescent="0.2">
      <c r="A648" s="1"/>
      <c r="B648" s="1"/>
      <c r="C648" s="1"/>
      <c r="D648" s="1"/>
      <c r="E648" s="2" t="s">
        <v>1139</v>
      </c>
      <c r="F648" s="7" t="s">
        <v>598</v>
      </c>
      <c r="H648" s="8" t="s">
        <v>812</v>
      </c>
      <c r="I648" s="8">
        <v>2</v>
      </c>
      <c r="J648" s="15">
        <v>578.79</v>
      </c>
      <c r="K648" s="15">
        <v>1157.58</v>
      </c>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row>
    <row r="649" spans="1:53" x14ac:dyDescent="0.2">
      <c r="E649" s="2" t="s">
        <v>1140</v>
      </c>
      <c r="F649" s="4" t="s">
        <v>599</v>
      </c>
      <c r="H649" s="5" t="s">
        <v>812</v>
      </c>
      <c r="I649" s="5">
        <v>2</v>
      </c>
      <c r="J649" s="14">
        <v>930.49</v>
      </c>
      <c r="K649" s="14">
        <v>1860.98</v>
      </c>
    </row>
    <row r="650" spans="1:53" s="6" customFormat="1" x14ac:dyDescent="0.2">
      <c r="A650" s="1"/>
      <c r="B650" s="1"/>
      <c r="C650" s="1"/>
      <c r="D650" s="1"/>
      <c r="E650" s="2" t="s">
        <v>1141</v>
      </c>
      <c r="F650" s="7" t="s">
        <v>600</v>
      </c>
      <c r="H650" s="8" t="s">
        <v>812</v>
      </c>
      <c r="I650" s="8">
        <v>2</v>
      </c>
      <c r="J650" s="15">
        <v>588.54999999999995</v>
      </c>
      <c r="K650" s="15">
        <v>1177.0999999999999</v>
      </c>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row>
    <row r="651" spans="1:53" x14ac:dyDescent="0.2">
      <c r="E651" s="2" t="s">
        <v>1142</v>
      </c>
      <c r="F651" s="4" t="s">
        <v>601</v>
      </c>
      <c r="H651" s="5" t="s">
        <v>812</v>
      </c>
      <c r="I651" s="5">
        <v>4</v>
      </c>
      <c r="J651" s="14">
        <v>173.64</v>
      </c>
      <c r="K651" s="14">
        <v>694.56</v>
      </c>
    </row>
    <row r="652" spans="1:53" s="6" customFormat="1" x14ac:dyDescent="0.2">
      <c r="A652" s="1"/>
      <c r="B652" s="1"/>
      <c r="C652" s="1"/>
      <c r="D652" s="1"/>
      <c r="E652" s="2" t="s">
        <v>1143</v>
      </c>
      <c r="F652" s="7" t="s">
        <v>602</v>
      </c>
      <c r="H652" s="8" t="s">
        <v>812</v>
      </c>
      <c r="I652" s="8">
        <v>2</v>
      </c>
      <c r="J652" s="15">
        <v>588.54999999999995</v>
      </c>
      <c r="K652" s="15">
        <v>1177.0999999999999</v>
      </c>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row>
    <row r="653" spans="1:53" x14ac:dyDescent="0.2">
      <c r="E653" s="2" t="s">
        <v>1144</v>
      </c>
      <c r="F653" s="4" t="s">
        <v>468</v>
      </c>
      <c r="H653" s="5" t="s">
        <v>812</v>
      </c>
      <c r="I653" s="5">
        <v>2</v>
      </c>
      <c r="J653" s="14">
        <v>11.67</v>
      </c>
      <c r="K653" s="14">
        <v>23.34</v>
      </c>
    </row>
    <row r="654" spans="1:53" s="6" customFormat="1" x14ac:dyDescent="0.2">
      <c r="A654" s="1"/>
      <c r="B654" s="1"/>
      <c r="C654" s="1"/>
      <c r="D654" s="1"/>
      <c r="E654" s="2" t="s">
        <v>1145</v>
      </c>
      <c r="F654" s="7" t="s">
        <v>603</v>
      </c>
      <c r="H654" s="8" t="s">
        <v>812</v>
      </c>
      <c r="I654" s="8">
        <v>5</v>
      </c>
      <c r="J654" s="15">
        <v>18.73</v>
      </c>
      <c r="K654" s="15">
        <v>93.65</v>
      </c>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row>
    <row r="655" spans="1:53" x14ac:dyDescent="0.2">
      <c r="E655" s="2" t="s">
        <v>1146</v>
      </c>
      <c r="F655" s="4" t="s">
        <v>604</v>
      </c>
      <c r="H655" s="5" t="s">
        <v>812</v>
      </c>
      <c r="I655" s="5">
        <v>2</v>
      </c>
      <c r="J655" s="14">
        <v>67.22</v>
      </c>
      <c r="K655" s="14">
        <v>134.44</v>
      </c>
    </row>
    <row r="656" spans="1:53" s="6" customFormat="1" x14ac:dyDescent="0.2">
      <c r="A656" s="1"/>
      <c r="B656" s="1"/>
      <c r="C656" s="1"/>
      <c r="D656" s="1"/>
      <c r="E656" s="2" t="s">
        <v>1147</v>
      </c>
      <c r="F656" s="7" t="s">
        <v>605</v>
      </c>
      <c r="H656" s="8" t="s">
        <v>812</v>
      </c>
      <c r="I656" s="8">
        <v>2</v>
      </c>
      <c r="J656" s="15">
        <v>96.81</v>
      </c>
      <c r="K656" s="15">
        <v>193.62</v>
      </c>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row>
    <row r="657" spans="1:53" x14ac:dyDescent="0.2">
      <c r="E657" s="2" t="s">
        <v>1148</v>
      </c>
      <c r="F657" s="4" t="s">
        <v>606</v>
      </c>
      <c r="H657" s="5" t="s">
        <v>812</v>
      </c>
      <c r="I657" s="5">
        <v>4</v>
      </c>
      <c r="J657" s="14">
        <v>215.22</v>
      </c>
      <c r="K657" s="14">
        <v>860.88</v>
      </c>
    </row>
    <row r="658" spans="1:53" s="6" customFormat="1" x14ac:dyDescent="0.2">
      <c r="A658" s="1"/>
      <c r="B658" s="1"/>
      <c r="C658" s="1"/>
      <c r="D658" s="1"/>
      <c r="E658" s="2" t="s">
        <v>1149</v>
      </c>
      <c r="F658" s="7" t="s">
        <v>607</v>
      </c>
      <c r="H658" s="8" t="s">
        <v>812</v>
      </c>
      <c r="I658" s="8">
        <v>2</v>
      </c>
      <c r="J658" s="15">
        <v>215.22</v>
      </c>
      <c r="K658" s="15">
        <v>430.44</v>
      </c>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row>
    <row r="659" spans="1:53" x14ac:dyDescent="0.2">
      <c r="E659" s="2" t="s">
        <v>1602</v>
      </c>
      <c r="F659" s="4" t="s">
        <v>608</v>
      </c>
      <c r="H659" s="5" t="s">
        <v>812</v>
      </c>
      <c r="I659" s="5">
        <v>2</v>
      </c>
      <c r="J659" s="14">
        <v>25.96</v>
      </c>
      <c r="K659" s="14">
        <v>51.92</v>
      </c>
    </row>
    <row r="660" spans="1:53" s="6" customFormat="1" x14ac:dyDescent="0.2">
      <c r="A660" s="1"/>
      <c r="B660" s="1"/>
      <c r="C660" s="1"/>
      <c r="D660" s="1"/>
      <c r="E660" s="2" t="s">
        <v>1603</v>
      </c>
      <c r="F660" s="7" t="s">
        <v>609</v>
      </c>
      <c r="H660" s="8" t="s">
        <v>812</v>
      </c>
      <c r="I660" s="8">
        <v>9</v>
      </c>
      <c r="J660" s="15">
        <v>23.29</v>
      </c>
      <c r="K660" s="15">
        <v>209.60999999999999</v>
      </c>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row>
    <row r="661" spans="1:53" x14ac:dyDescent="0.2">
      <c r="E661" s="2" t="s">
        <v>1604</v>
      </c>
      <c r="F661" s="4" t="s">
        <v>610</v>
      </c>
      <c r="H661" s="5" t="s">
        <v>812</v>
      </c>
      <c r="I661" s="5">
        <v>10</v>
      </c>
      <c r="J661" s="14">
        <v>30.56</v>
      </c>
      <c r="K661" s="14">
        <v>305.59999999999997</v>
      </c>
    </row>
    <row r="662" spans="1:53" s="6" customFormat="1" x14ac:dyDescent="0.2">
      <c r="A662" s="1"/>
      <c r="B662" s="1"/>
      <c r="C662" s="1"/>
      <c r="D662" s="1"/>
      <c r="E662" s="2" t="s">
        <v>1605</v>
      </c>
      <c r="F662" s="7" t="s">
        <v>611</v>
      </c>
      <c r="H662" s="8" t="s">
        <v>812</v>
      </c>
      <c r="I662" s="8">
        <v>6</v>
      </c>
      <c r="J662" s="15">
        <v>30.56</v>
      </c>
      <c r="K662" s="15">
        <v>183.35999999999999</v>
      </c>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row>
    <row r="663" spans="1:53" x14ac:dyDescent="0.2">
      <c r="E663" s="2" t="s">
        <v>1606</v>
      </c>
      <c r="F663" s="4" t="s">
        <v>612</v>
      </c>
      <c r="H663" s="5" t="s">
        <v>812</v>
      </c>
      <c r="I663" s="5">
        <v>4</v>
      </c>
      <c r="J663" s="14">
        <v>0</v>
      </c>
      <c r="K663" s="14">
        <v>0</v>
      </c>
    </row>
    <row r="664" spans="1:53" s="6" customFormat="1" x14ac:dyDescent="0.2">
      <c r="A664" s="1"/>
      <c r="B664" s="1"/>
      <c r="C664" s="1"/>
      <c r="D664" s="1"/>
      <c r="E664" s="2" t="s">
        <v>1607</v>
      </c>
      <c r="F664" s="7" t="s">
        <v>613</v>
      </c>
      <c r="H664" s="8" t="s">
        <v>812</v>
      </c>
      <c r="I664" s="8">
        <v>6</v>
      </c>
      <c r="J664" s="15">
        <v>65.27</v>
      </c>
      <c r="K664" s="15">
        <v>391.62</v>
      </c>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row>
    <row r="665" spans="1:53" x14ac:dyDescent="0.2">
      <c r="E665" s="2" t="s">
        <v>1608</v>
      </c>
      <c r="F665" s="4" t="s">
        <v>614</v>
      </c>
      <c r="H665" s="5" t="s">
        <v>812</v>
      </c>
      <c r="I665" s="5">
        <v>5</v>
      </c>
      <c r="J665" s="14">
        <v>1099.71</v>
      </c>
      <c r="K665" s="14">
        <v>5498.55</v>
      </c>
    </row>
    <row r="666" spans="1:53" s="6" customFormat="1" x14ac:dyDescent="0.2">
      <c r="A666" s="1"/>
      <c r="B666" s="1"/>
      <c r="C666" s="1"/>
      <c r="D666" s="1"/>
      <c r="E666" s="2" t="s">
        <v>1609</v>
      </c>
      <c r="F666" s="7" t="s">
        <v>615</v>
      </c>
      <c r="H666" s="8" t="s">
        <v>812</v>
      </c>
      <c r="I666" s="8">
        <v>6</v>
      </c>
      <c r="J666" s="15">
        <v>1802.53</v>
      </c>
      <c r="K666" s="15">
        <v>10815.18</v>
      </c>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row>
    <row r="667" spans="1:53" x14ac:dyDescent="0.2">
      <c r="E667" s="2" t="s">
        <v>1610</v>
      </c>
      <c r="F667" s="4" t="s">
        <v>616</v>
      </c>
      <c r="H667" s="5" t="s">
        <v>812</v>
      </c>
      <c r="I667" s="5">
        <v>8</v>
      </c>
      <c r="J667" s="14">
        <v>2160.0500000000002</v>
      </c>
      <c r="K667" s="14">
        <v>17280.400000000001</v>
      </c>
    </row>
    <row r="668" spans="1:53" s="6" customFormat="1" x14ac:dyDescent="0.2">
      <c r="A668" s="1"/>
      <c r="B668" s="1"/>
      <c r="C668" s="1"/>
      <c r="D668" s="1"/>
      <c r="E668" s="2" t="s">
        <v>1611</v>
      </c>
      <c r="F668" s="7" t="s">
        <v>617</v>
      </c>
      <c r="H668" s="8" t="s">
        <v>812</v>
      </c>
      <c r="I668" s="8">
        <v>7</v>
      </c>
      <c r="J668" s="15">
        <v>1286.6500000000001</v>
      </c>
      <c r="K668" s="15">
        <v>9006.5500000000011</v>
      </c>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row>
    <row r="669" spans="1:53" x14ac:dyDescent="0.2">
      <c r="E669" s="2" t="s">
        <v>1612</v>
      </c>
      <c r="F669" s="4" t="s">
        <v>618</v>
      </c>
      <c r="H669" s="5" t="s">
        <v>812</v>
      </c>
      <c r="I669" s="5">
        <v>2</v>
      </c>
      <c r="J669" s="14">
        <v>257.89</v>
      </c>
      <c r="K669" s="14">
        <v>515.78</v>
      </c>
    </row>
    <row r="670" spans="1:53" s="6" customFormat="1" x14ac:dyDescent="0.2">
      <c r="A670" s="1"/>
      <c r="B670" s="1"/>
      <c r="C670" s="1"/>
      <c r="D670" s="1"/>
      <c r="E670" s="2" t="s">
        <v>1613</v>
      </c>
      <c r="F670" s="7" t="s">
        <v>619</v>
      </c>
      <c r="H670" s="8" t="s">
        <v>812</v>
      </c>
      <c r="I670" s="8">
        <v>4</v>
      </c>
      <c r="J670" s="15">
        <v>676.95</v>
      </c>
      <c r="K670" s="15">
        <v>2707.8</v>
      </c>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row>
    <row r="671" spans="1:53" x14ac:dyDescent="0.2">
      <c r="E671" s="2" t="s">
        <v>1614</v>
      </c>
      <c r="F671" s="4" t="s">
        <v>620</v>
      </c>
      <c r="H671" s="5" t="s">
        <v>812</v>
      </c>
      <c r="I671" s="5">
        <v>3</v>
      </c>
      <c r="J671" s="14">
        <v>651.57000000000005</v>
      </c>
      <c r="K671" s="14">
        <v>1954.71</v>
      </c>
    </row>
    <row r="672" spans="1:53" s="6" customFormat="1" x14ac:dyDescent="0.2">
      <c r="A672" s="1"/>
      <c r="B672" s="1"/>
      <c r="C672" s="1"/>
      <c r="D672" s="1"/>
      <c r="E672" s="2" t="s">
        <v>1615</v>
      </c>
      <c r="F672" s="7" t="s">
        <v>621</v>
      </c>
      <c r="H672" s="8" t="s">
        <v>812</v>
      </c>
      <c r="I672" s="8">
        <v>3</v>
      </c>
      <c r="J672" s="15">
        <v>1383.72</v>
      </c>
      <c r="K672" s="15">
        <v>4151.16</v>
      </c>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row>
    <row r="673" spans="1:53" x14ac:dyDescent="0.2">
      <c r="E673" s="2" t="s">
        <v>1616</v>
      </c>
      <c r="F673" s="4" t="s">
        <v>622</v>
      </c>
      <c r="H673" s="5" t="s">
        <v>812</v>
      </c>
      <c r="I673" s="5">
        <v>4</v>
      </c>
      <c r="J673" s="14">
        <v>347.28</v>
      </c>
      <c r="K673" s="14">
        <v>1389.12</v>
      </c>
    </row>
    <row r="674" spans="1:53" s="6" customFormat="1" x14ac:dyDescent="0.2">
      <c r="A674" s="1"/>
      <c r="B674" s="1"/>
      <c r="C674" s="1"/>
      <c r="D674" s="1"/>
      <c r="E674" s="2" t="s">
        <v>1617</v>
      </c>
      <c r="F674" s="7" t="s">
        <v>623</v>
      </c>
      <c r="H674" s="8" t="s">
        <v>812</v>
      </c>
      <c r="I674" s="8">
        <v>2</v>
      </c>
      <c r="J674" s="15">
        <v>303.68</v>
      </c>
      <c r="K674" s="15">
        <v>607.36</v>
      </c>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row>
    <row r="675" spans="1:53" x14ac:dyDescent="0.2">
      <c r="E675" s="2" t="s">
        <v>1618</v>
      </c>
      <c r="F675" s="4" t="s">
        <v>624</v>
      </c>
      <c r="H675" s="5" t="s">
        <v>812</v>
      </c>
      <c r="I675" s="5">
        <v>2</v>
      </c>
      <c r="J675" s="14">
        <v>701.23</v>
      </c>
      <c r="K675" s="14">
        <v>1402.46</v>
      </c>
    </row>
    <row r="676" spans="1:53" s="6" customFormat="1" x14ac:dyDescent="0.2">
      <c r="A676" s="1"/>
      <c r="B676" s="1"/>
      <c r="C676" s="1"/>
      <c r="D676" s="1"/>
      <c r="E676" s="2" t="s">
        <v>1619</v>
      </c>
      <c r="F676" s="7" t="s">
        <v>625</v>
      </c>
      <c r="H676" s="8" t="s">
        <v>812</v>
      </c>
      <c r="I676" s="8">
        <v>2</v>
      </c>
      <c r="J676" s="15">
        <v>910.62</v>
      </c>
      <c r="K676" s="15">
        <v>1821.24</v>
      </c>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row>
    <row r="677" spans="1:53" x14ac:dyDescent="0.2">
      <c r="E677" s="2" t="s">
        <v>1620</v>
      </c>
      <c r="F677" s="4" t="s">
        <v>626</v>
      </c>
      <c r="H677" s="5" t="s">
        <v>812</v>
      </c>
      <c r="I677" s="5">
        <v>3</v>
      </c>
      <c r="J677" s="14">
        <v>51.81</v>
      </c>
      <c r="K677" s="14">
        <v>155.43</v>
      </c>
    </row>
    <row r="678" spans="1:53" s="6" customFormat="1" x14ac:dyDescent="0.2">
      <c r="A678" s="1"/>
      <c r="B678" s="1"/>
      <c r="C678" s="1"/>
      <c r="D678" s="1"/>
      <c r="E678" s="2" t="s">
        <v>1621</v>
      </c>
      <c r="F678" s="7" t="s">
        <v>627</v>
      </c>
      <c r="H678" s="8" t="s">
        <v>812</v>
      </c>
      <c r="I678" s="8">
        <v>13</v>
      </c>
      <c r="J678" s="15">
        <v>37.57</v>
      </c>
      <c r="K678" s="15">
        <v>488.41</v>
      </c>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row>
    <row r="679" spans="1:53" x14ac:dyDescent="0.2">
      <c r="E679" s="2" t="s">
        <v>1622</v>
      </c>
      <c r="F679" s="4" t="s">
        <v>628</v>
      </c>
      <c r="H679" s="5" t="s">
        <v>812</v>
      </c>
      <c r="I679" s="5">
        <v>2</v>
      </c>
      <c r="J679" s="14">
        <v>300.97000000000003</v>
      </c>
      <c r="K679" s="14">
        <v>601.94000000000005</v>
      </c>
    </row>
    <row r="680" spans="1:53" s="6" customFormat="1" x14ac:dyDescent="0.2">
      <c r="A680" s="1"/>
      <c r="B680" s="1"/>
      <c r="C680" s="1"/>
      <c r="D680" s="1"/>
      <c r="E680" s="2" t="s">
        <v>1623</v>
      </c>
      <c r="F680" s="7" t="s">
        <v>629</v>
      </c>
      <c r="H680" s="8" t="s">
        <v>812</v>
      </c>
      <c r="I680" s="8">
        <v>4</v>
      </c>
      <c r="J680" s="15">
        <v>358.54</v>
      </c>
      <c r="K680" s="15">
        <v>1434.16</v>
      </c>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row>
    <row r="681" spans="1:53" x14ac:dyDescent="0.2">
      <c r="E681" s="2" t="s">
        <v>1624</v>
      </c>
      <c r="F681" s="4" t="s">
        <v>630</v>
      </c>
      <c r="H681" s="5" t="s">
        <v>812</v>
      </c>
      <c r="I681" s="5">
        <v>16</v>
      </c>
      <c r="J681" s="14">
        <v>423.55</v>
      </c>
      <c r="K681" s="14">
        <v>6776.8</v>
      </c>
    </row>
    <row r="682" spans="1:53" s="6" customFormat="1" x14ac:dyDescent="0.2">
      <c r="A682" s="1"/>
      <c r="B682" s="1"/>
      <c r="C682" s="1"/>
      <c r="D682" s="1"/>
      <c r="E682" s="2" t="s">
        <v>1625</v>
      </c>
      <c r="F682" s="7" t="s">
        <v>631</v>
      </c>
      <c r="H682" s="8" t="s">
        <v>812</v>
      </c>
      <c r="I682" s="8">
        <v>9</v>
      </c>
      <c r="J682" s="15">
        <v>839.3</v>
      </c>
      <c r="K682" s="15">
        <v>7553.7</v>
      </c>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row>
    <row r="683" spans="1:53" x14ac:dyDescent="0.2">
      <c r="E683" s="2" t="s">
        <v>1626</v>
      </c>
      <c r="F683" s="4" t="s">
        <v>632</v>
      </c>
      <c r="H683" s="5" t="s">
        <v>812</v>
      </c>
      <c r="I683" s="5">
        <v>8</v>
      </c>
      <c r="J683" s="14">
        <v>563.5</v>
      </c>
      <c r="K683" s="14">
        <v>4508</v>
      </c>
    </row>
    <row r="684" spans="1:53" s="6" customFormat="1" x14ac:dyDescent="0.2">
      <c r="A684" s="1"/>
      <c r="B684" s="1"/>
      <c r="C684" s="1"/>
      <c r="D684" s="1"/>
      <c r="E684" s="2" t="s">
        <v>1627</v>
      </c>
      <c r="F684" s="7" t="s">
        <v>633</v>
      </c>
      <c r="H684" s="8" t="s">
        <v>812</v>
      </c>
      <c r="I684" s="8">
        <v>6</v>
      </c>
      <c r="J684" s="15">
        <v>655.71</v>
      </c>
      <c r="K684" s="15">
        <v>3934.26</v>
      </c>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row>
    <row r="685" spans="1:53" x14ac:dyDescent="0.2">
      <c r="E685" s="2" t="s">
        <v>1628</v>
      </c>
      <c r="F685" s="4" t="s">
        <v>634</v>
      </c>
      <c r="H685" s="5" t="s">
        <v>812</v>
      </c>
      <c r="I685" s="5">
        <v>9</v>
      </c>
      <c r="J685" s="14">
        <v>740.59</v>
      </c>
      <c r="K685" s="14">
        <v>6665.31</v>
      </c>
    </row>
    <row r="686" spans="1:53" s="6" customFormat="1" x14ac:dyDescent="0.2">
      <c r="A686" s="1"/>
      <c r="B686" s="1"/>
      <c r="C686" s="1"/>
      <c r="D686" s="1"/>
      <c r="E686" s="2" t="s">
        <v>1629</v>
      </c>
      <c r="F686" s="7" t="s">
        <v>635</v>
      </c>
      <c r="H686" s="8" t="s">
        <v>812</v>
      </c>
      <c r="I686" s="8">
        <v>6</v>
      </c>
      <c r="J686" s="15">
        <v>871.32</v>
      </c>
      <c r="K686" s="15">
        <v>5227.92</v>
      </c>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row>
    <row r="687" spans="1:53" x14ac:dyDescent="0.2">
      <c r="E687" s="2" t="s">
        <v>1630</v>
      </c>
      <c r="F687" s="4" t="s">
        <v>636</v>
      </c>
      <c r="H687" s="5" t="s">
        <v>812</v>
      </c>
      <c r="I687" s="5">
        <v>2</v>
      </c>
      <c r="J687" s="14">
        <v>978.97</v>
      </c>
      <c r="K687" s="14">
        <v>1957.94</v>
      </c>
    </row>
    <row r="688" spans="1:53" s="6" customFormat="1" x14ac:dyDescent="0.2">
      <c r="A688" s="1"/>
      <c r="B688" s="1"/>
      <c r="C688" s="1"/>
      <c r="D688" s="1"/>
      <c r="E688" s="2" t="s">
        <v>1631</v>
      </c>
      <c r="F688" s="7" t="s">
        <v>637</v>
      </c>
      <c r="H688" s="8" t="s">
        <v>812</v>
      </c>
      <c r="I688" s="8">
        <v>2</v>
      </c>
      <c r="J688" s="15">
        <v>1223.03</v>
      </c>
      <c r="K688" s="15">
        <v>2446.06</v>
      </c>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row>
    <row r="689" spans="1:53" x14ac:dyDescent="0.2">
      <c r="E689" s="2" t="s">
        <v>1632</v>
      </c>
      <c r="F689" s="4" t="s">
        <v>638</v>
      </c>
      <c r="H689" s="5" t="s">
        <v>812</v>
      </c>
      <c r="I689" s="5">
        <v>6</v>
      </c>
      <c r="J689" s="14">
        <v>1977.81</v>
      </c>
      <c r="K689" s="14">
        <v>11866.86</v>
      </c>
    </row>
    <row r="690" spans="1:53" s="6" customFormat="1" x14ac:dyDescent="0.2">
      <c r="A690" s="1"/>
      <c r="B690" s="1"/>
      <c r="C690" s="1"/>
      <c r="D690" s="1"/>
      <c r="E690" s="2" t="s">
        <v>1633</v>
      </c>
      <c r="F690" s="7" t="s">
        <v>639</v>
      </c>
      <c r="H690" s="8" t="s">
        <v>812</v>
      </c>
      <c r="I690" s="8">
        <v>3</v>
      </c>
      <c r="J690" s="15">
        <v>3208.99</v>
      </c>
      <c r="K690" s="15">
        <v>9626.9699999999993</v>
      </c>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row>
    <row r="691" spans="1:53" x14ac:dyDescent="0.2">
      <c r="E691" s="2" t="s">
        <v>1634</v>
      </c>
      <c r="F691" s="4" t="s">
        <v>640</v>
      </c>
      <c r="H691" s="5" t="s">
        <v>812</v>
      </c>
      <c r="I691" s="5">
        <v>3</v>
      </c>
      <c r="J691" s="14">
        <v>4193</v>
      </c>
      <c r="K691" s="14">
        <v>12579</v>
      </c>
    </row>
    <row r="692" spans="1:53" s="6" customFormat="1" x14ac:dyDescent="0.2">
      <c r="A692" s="1"/>
      <c r="B692" s="1"/>
      <c r="C692" s="1"/>
      <c r="D692" s="1"/>
      <c r="E692" s="2" t="s">
        <v>1635</v>
      </c>
      <c r="F692" s="7" t="s">
        <v>641</v>
      </c>
      <c r="H692" s="8" t="s">
        <v>812</v>
      </c>
      <c r="I692" s="8">
        <v>4</v>
      </c>
      <c r="J692" s="15">
        <v>1066.48</v>
      </c>
      <c r="K692" s="15">
        <v>4265.92</v>
      </c>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row>
    <row r="693" spans="1:53" x14ac:dyDescent="0.2">
      <c r="E693" s="2" t="s">
        <v>1636</v>
      </c>
      <c r="F693" s="4" t="s">
        <v>642</v>
      </c>
      <c r="H693" s="5" t="s">
        <v>812</v>
      </c>
      <c r="I693" s="5">
        <v>4</v>
      </c>
      <c r="J693" s="14">
        <v>2690.56</v>
      </c>
      <c r="K693" s="14">
        <v>10762.24</v>
      </c>
    </row>
    <row r="694" spans="1:53" s="9" customFormat="1" x14ac:dyDescent="0.2">
      <c r="A694" s="1"/>
      <c r="B694" s="1"/>
      <c r="C694" s="1"/>
      <c r="D694" s="1"/>
      <c r="E694" s="10">
        <v>6</v>
      </c>
      <c r="F694" s="12" t="s">
        <v>801</v>
      </c>
      <c r="H694" s="12"/>
      <c r="I694" s="12"/>
      <c r="J694" s="16"/>
      <c r="K694" s="13">
        <f>SUM(K695:K750)</f>
        <v>107869.23999999999</v>
      </c>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row>
    <row r="695" spans="1:53" x14ac:dyDescent="0.2">
      <c r="E695" s="2" t="s">
        <v>977</v>
      </c>
      <c r="F695" s="4" t="s">
        <v>643</v>
      </c>
      <c r="H695" s="5" t="s">
        <v>2</v>
      </c>
      <c r="I695" s="5">
        <v>3</v>
      </c>
      <c r="J695" s="14">
        <v>138.11000000000001</v>
      </c>
      <c r="K695" s="14">
        <v>414.33000000000004</v>
      </c>
    </row>
    <row r="696" spans="1:53" s="6" customFormat="1" x14ac:dyDescent="0.2">
      <c r="A696" s="1"/>
      <c r="B696" s="1"/>
      <c r="C696" s="1"/>
      <c r="D696" s="1"/>
      <c r="E696" s="2" t="s">
        <v>1032</v>
      </c>
      <c r="F696" s="7" t="s">
        <v>644</v>
      </c>
      <c r="H696" s="8" t="s">
        <v>2</v>
      </c>
      <c r="I696" s="8">
        <v>3</v>
      </c>
      <c r="J696" s="15">
        <v>253.65</v>
      </c>
      <c r="K696" s="15">
        <v>760.95</v>
      </c>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row>
    <row r="697" spans="1:53" x14ac:dyDescent="0.2">
      <c r="E697" s="2" t="s">
        <v>1033</v>
      </c>
      <c r="F697" s="4" t="s">
        <v>645</v>
      </c>
      <c r="H697" s="5" t="s">
        <v>2</v>
      </c>
      <c r="I697" s="5">
        <v>3</v>
      </c>
      <c r="J697" s="14">
        <v>57.77</v>
      </c>
      <c r="K697" s="14">
        <v>173.31</v>
      </c>
    </row>
    <row r="698" spans="1:53" s="6" customFormat="1" x14ac:dyDescent="0.2">
      <c r="A698" s="1"/>
      <c r="B698" s="1"/>
      <c r="C698" s="1"/>
      <c r="D698" s="1"/>
      <c r="E698" s="2" t="s">
        <v>1034</v>
      </c>
      <c r="F698" s="7" t="s">
        <v>646</v>
      </c>
      <c r="H698" s="8" t="s">
        <v>2</v>
      </c>
      <c r="I698" s="8">
        <v>3</v>
      </c>
      <c r="J698" s="15">
        <v>80.34</v>
      </c>
      <c r="K698" s="15">
        <v>241.02</v>
      </c>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row>
    <row r="699" spans="1:53" x14ac:dyDescent="0.2">
      <c r="E699" s="2" t="s">
        <v>1035</v>
      </c>
      <c r="F699" s="4" t="s">
        <v>647</v>
      </c>
      <c r="H699" s="5" t="s">
        <v>2</v>
      </c>
      <c r="I699" s="5">
        <v>3</v>
      </c>
      <c r="J699" s="14">
        <v>138.11000000000001</v>
      </c>
      <c r="K699" s="14">
        <v>414.33000000000004</v>
      </c>
    </row>
    <row r="700" spans="1:53" s="6" customFormat="1" x14ac:dyDescent="0.2">
      <c r="A700" s="1"/>
      <c r="B700" s="1"/>
      <c r="C700" s="1"/>
      <c r="D700" s="1"/>
      <c r="E700" s="2" t="s">
        <v>1036</v>
      </c>
      <c r="F700" s="7" t="s">
        <v>648</v>
      </c>
      <c r="H700" s="8" t="s">
        <v>2</v>
      </c>
      <c r="I700" s="8">
        <v>3</v>
      </c>
      <c r="J700" s="15">
        <v>253.65</v>
      </c>
      <c r="K700" s="15">
        <v>760.95</v>
      </c>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row>
    <row r="701" spans="1:53" x14ac:dyDescent="0.2">
      <c r="E701" s="2" t="s">
        <v>1037</v>
      </c>
      <c r="F701" s="4" t="s">
        <v>649</v>
      </c>
      <c r="H701" s="5" t="s">
        <v>2</v>
      </c>
      <c r="I701" s="5">
        <v>3</v>
      </c>
      <c r="J701" s="14">
        <v>57.77</v>
      </c>
      <c r="K701" s="14">
        <v>173.31</v>
      </c>
    </row>
    <row r="702" spans="1:53" s="6" customFormat="1" x14ac:dyDescent="0.2">
      <c r="A702" s="1"/>
      <c r="B702" s="1"/>
      <c r="C702" s="1"/>
      <c r="D702" s="1"/>
      <c r="E702" s="2" t="s">
        <v>1038</v>
      </c>
      <c r="F702" s="7" t="s">
        <v>650</v>
      </c>
      <c r="H702" s="8" t="s">
        <v>2</v>
      </c>
      <c r="I702" s="8">
        <v>3</v>
      </c>
      <c r="J702" s="15">
        <v>86.66</v>
      </c>
      <c r="K702" s="15">
        <v>259.98</v>
      </c>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row>
    <row r="703" spans="1:53" x14ac:dyDescent="0.2">
      <c r="E703" s="2" t="s">
        <v>1039</v>
      </c>
      <c r="F703" s="4" t="s">
        <v>651</v>
      </c>
      <c r="H703" s="5" t="s">
        <v>2</v>
      </c>
      <c r="I703" s="5">
        <v>4</v>
      </c>
      <c r="J703" s="14">
        <v>443.73</v>
      </c>
      <c r="K703" s="14">
        <v>1774.92</v>
      </c>
    </row>
    <row r="704" spans="1:53" s="6" customFormat="1" x14ac:dyDescent="0.2">
      <c r="A704" s="1"/>
      <c r="B704" s="1"/>
      <c r="C704" s="1"/>
      <c r="D704" s="1"/>
      <c r="E704" s="2" t="s">
        <v>1040</v>
      </c>
      <c r="F704" s="7" t="s">
        <v>652</v>
      </c>
      <c r="H704" s="8" t="s">
        <v>2</v>
      </c>
      <c r="I704" s="8">
        <v>4</v>
      </c>
      <c r="J704" s="15">
        <v>617.04999999999995</v>
      </c>
      <c r="K704" s="15">
        <v>2468.1999999999998</v>
      </c>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row>
    <row r="705" spans="1:53" x14ac:dyDescent="0.2">
      <c r="E705" s="2" t="s">
        <v>1041</v>
      </c>
      <c r="F705" s="4" t="s">
        <v>653</v>
      </c>
      <c r="H705" s="5" t="s">
        <v>2</v>
      </c>
      <c r="I705" s="5">
        <v>4</v>
      </c>
      <c r="J705" s="14">
        <v>231.09</v>
      </c>
      <c r="K705" s="14">
        <v>924.36</v>
      </c>
    </row>
    <row r="706" spans="1:53" s="6" customFormat="1" x14ac:dyDescent="0.2">
      <c r="A706" s="1"/>
      <c r="B706" s="1"/>
      <c r="C706" s="1"/>
      <c r="D706" s="1"/>
      <c r="E706" s="2" t="s">
        <v>1042</v>
      </c>
      <c r="F706" s="7" t="s">
        <v>654</v>
      </c>
      <c r="H706" s="8" t="s">
        <v>2</v>
      </c>
      <c r="I706" s="8">
        <v>4</v>
      </c>
      <c r="J706" s="15">
        <v>231.09</v>
      </c>
      <c r="K706" s="15">
        <v>924.36</v>
      </c>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row>
    <row r="707" spans="1:53" x14ac:dyDescent="0.2">
      <c r="E707" s="2" t="s">
        <v>1043</v>
      </c>
      <c r="F707" s="4" t="s">
        <v>655</v>
      </c>
      <c r="H707" s="5" t="s">
        <v>2</v>
      </c>
      <c r="I707" s="5">
        <v>4</v>
      </c>
      <c r="J707" s="14">
        <v>138.11000000000001</v>
      </c>
      <c r="K707" s="14">
        <v>552.44000000000005</v>
      </c>
    </row>
    <row r="708" spans="1:53" s="6" customFormat="1" x14ac:dyDescent="0.2">
      <c r="A708" s="1"/>
      <c r="B708" s="1"/>
      <c r="C708" s="1"/>
      <c r="D708" s="1"/>
      <c r="E708" s="2" t="s">
        <v>1044</v>
      </c>
      <c r="F708" s="7" t="s">
        <v>656</v>
      </c>
      <c r="H708" s="8" t="s">
        <v>2</v>
      </c>
      <c r="I708" s="8">
        <v>2</v>
      </c>
      <c r="J708" s="15">
        <v>864.9</v>
      </c>
      <c r="K708" s="15">
        <v>1729.8</v>
      </c>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row>
    <row r="709" spans="1:53" x14ac:dyDescent="0.2">
      <c r="E709" s="2" t="s">
        <v>1045</v>
      </c>
      <c r="F709" s="4" t="s">
        <v>657</v>
      </c>
      <c r="H709" s="5" t="s">
        <v>2</v>
      </c>
      <c r="I709" s="5">
        <v>2</v>
      </c>
      <c r="J709" s="14">
        <v>1038.22</v>
      </c>
      <c r="K709" s="14">
        <v>2076.44</v>
      </c>
    </row>
    <row r="710" spans="1:53" s="6" customFormat="1" x14ac:dyDescent="0.2">
      <c r="A710" s="1"/>
      <c r="B710" s="1"/>
      <c r="C710" s="1"/>
      <c r="D710" s="1"/>
      <c r="E710" s="2" t="s">
        <v>1046</v>
      </c>
      <c r="F710" s="7" t="s">
        <v>658</v>
      </c>
      <c r="H710" s="8" t="s">
        <v>2</v>
      </c>
      <c r="I710" s="8">
        <v>2</v>
      </c>
      <c r="J710" s="15">
        <v>577.72</v>
      </c>
      <c r="K710" s="15">
        <v>1155.44</v>
      </c>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row>
    <row r="711" spans="1:53" x14ac:dyDescent="0.2">
      <c r="E711" s="2" t="s">
        <v>1047</v>
      </c>
      <c r="F711" s="4" t="s">
        <v>659</v>
      </c>
      <c r="H711" s="5" t="s">
        <v>2</v>
      </c>
      <c r="I711" s="5">
        <v>2</v>
      </c>
      <c r="J711" s="14">
        <v>577.72</v>
      </c>
      <c r="K711" s="14">
        <v>1155.44</v>
      </c>
    </row>
    <row r="712" spans="1:53" s="6" customFormat="1" x14ac:dyDescent="0.2">
      <c r="A712" s="1"/>
      <c r="B712" s="1"/>
      <c r="C712" s="1"/>
      <c r="D712" s="1"/>
      <c r="E712" s="2" t="s">
        <v>1048</v>
      </c>
      <c r="F712" s="7" t="s">
        <v>660</v>
      </c>
      <c r="H712" s="8" t="s">
        <v>2</v>
      </c>
      <c r="I712" s="8">
        <v>2</v>
      </c>
      <c r="J712" s="15">
        <v>138.11000000000001</v>
      </c>
      <c r="K712" s="15">
        <v>276.22000000000003</v>
      </c>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row>
    <row r="713" spans="1:53" x14ac:dyDescent="0.2">
      <c r="E713" s="2" t="s">
        <v>1049</v>
      </c>
      <c r="F713" s="4" t="s">
        <v>661</v>
      </c>
      <c r="H713" s="5" t="s">
        <v>2</v>
      </c>
      <c r="I713" s="5">
        <v>2</v>
      </c>
      <c r="J713" s="14">
        <v>138.11000000000001</v>
      </c>
      <c r="K713" s="14">
        <v>276.22000000000003</v>
      </c>
    </row>
    <row r="714" spans="1:53" s="6" customFormat="1" x14ac:dyDescent="0.2">
      <c r="A714" s="1"/>
      <c r="B714" s="1"/>
      <c r="C714" s="1"/>
      <c r="D714" s="1"/>
      <c r="E714" s="2" t="s">
        <v>1050</v>
      </c>
      <c r="F714" s="7" t="s">
        <v>662</v>
      </c>
      <c r="H714" s="8" t="s">
        <v>2</v>
      </c>
      <c r="I714" s="8">
        <v>4</v>
      </c>
      <c r="J714" s="15">
        <v>1286.07</v>
      </c>
      <c r="K714" s="15">
        <v>5144.28</v>
      </c>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row>
    <row r="715" spans="1:53" x14ac:dyDescent="0.2">
      <c r="E715" s="2" t="s">
        <v>1051</v>
      </c>
      <c r="F715" s="4" t="s">
        <v>663</v>
      </c>
      <c r="H715" s="5" t="s">
        <v>2</v>
      </c>
      <c r="I715" s="5">
        <v>4</v>
      </c>
      <c r="J715" s="14">
        <v>1574.93</v>
      </c>
      <c r="K715" s="14">
        <v>6299.72</v>
      </c>
    </row>
    <row r="716" spans="1:53" s="6" customFormat="1" x14ac:dyDescent="0.2">
      <c r="A716" s="1"/>
      <c r="B716" s="1"/>
      <c r="C716" s="1"/>
      <c r="D716" s="1"/>
      <c r="E716" s="2" t="s">
        <v>1052</v>
      </c>
      <c r="F716" s="7" t="s">
        <v>664</v>
      </c>
      <c r="H716" s="8" t="s">
        <v>2</v>
      </c>
      <c r="I716" s="8">
        <v>4</v>
      </c>
      <c r="J716" s="15">
        <v>866.58</v>
      </c>
      <c r="K716" s="15">
        <v>3466.32</v>
      </c>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row>
    <row r="717" spans="1:53" x14ac:dyDescent="0.2">
      <c r="E717" s="2" t="s">
        <v>1053</v>
      </c>
      <c r="F717" s="4" t="s">
        <v>665</v>
      </c>
      <c r="H717" s="5" t="s">
        <v>2</v>
      </c>
      <c r="I717" s="5">
        <v>4</v>
      </c>
      <c r="J717" s="14">
        <v>1155.44</v>
      </c>
      <c r="K717" s="14">
        <v>4621.76</v>
      </c>
    </row>
    <row r="718" spans="1:53" s="6" customFormat="1" x14ac:dyDescent="0.2">
      <c r="A718" s="1"/>
      <c r="B718" s="1"/>
      <c r="C718" s="1"/>
      <c r="D718" s="1"/>
      <c r="E718" s="2" t="s">
        <v>1054</v>
      </c>
      <c r="F718" s="7" t="s">
        <v>666</v>
      </c>
      <c r="H718" s="8" t="s">
        <v>2</v>
      </c>
      <c r="I718" s="8">
        <v>4</v>
      </c>
      <c r="J718" s="15">
        <v>253.65</v>
      </c>
      <c r="K718" s="15">
        <v>1014.6</v>
      </c>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row>
    <row r="719" spans="1:53" x14ac:dyDescent="0.2">
      <c r="E719" s="2" t="s">
        <v>1055</v>
      </c>
      <c r="F719" s="4" t="s">
        <v>667</v>
      </c>
      <c r="H719" s="5" t="s">
        <v>2</v>
      </c>
      <c r="I719" s="5">
        <v>4</v>
      </c>
      <c r="J719" s="14">
        <v>253.65</v>
      </c>
      <c r="K719" s="14">
        <v>1014.6</v>
      </c>
    </row>
    <row r="720" spans="1:53" s="6" customFormat="1" x14ac:dyDescent="0.2">
      <c r="A720" s="1"/>
      <c r="B720" s="1"/>
      <c r="C720" s="1"/>
      <c r="D720" s="1"/>
      <c r="E720" s="2" t="s">
        <v>1056</v>
      </c>
      <c r="F720" s="7" t="s">
        <v>668</v>
      </c>
      <c r="H720" s="8" t="s">
        <v>2</v>
      </c>
      <c r="I720" s="8">
        <v>2</v>
      </c>
      <c r="J720" s="15">
        <v>493.39</v>
      </c>
      <c r="K720" s="15">
        <v>986.78</v>
      </c>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row>
    <row r="721" spans="1:53" x14ac:dyDescent="0.2">
      <c r="E721" s="2" t="s">
        <v>1057</v>
      </c>
      <c r="F721" s="4" t="s">
        <v>669</v>
      </c>
      <c r="H721" s="5" t="s">
        <v>2</v>
      </c>
      <c r="I721" s="5">
        <v>2</v>
      </c>
      <c r="J721" s="14">
        <v>1002.97</v>
      </c>
      <c r="K721" s="14">
        <v>2005.94</v>
      </c>
    </row>
    <row r="722" spans="1:53" s="6" customFormat="1" x14ac:dyDescent="0.2">
      <c r="A722" s="1"/>
      <c r="B722" s="1"/>
      <c r="C722" s="1"/>
      <c r="D722" s="1"/>
      <c r="E722" s="2" t="s">
        <v>1058</v>
      </c>
      <c r="F722" s="7" t="s">
        <v>670</v>
      </c>
      <c r="H722" s="8" t="s">
        <v>2</v>
      </c>
      <c r="I722" s="8">
        <v>2</v>
      </c>
      <c r="J722" s="15">
        <v>477.5</v>
      </c>
      <c r="K722" s="15">
        <v>955</v>
      </c>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row>
    <row r="723" spans="1:53" x14ac:dyDescent="0.2">
      <c r="E723" s="2" t="s">
        <v>1059</v>
      </c>
      <c r="F723" s="4" t="s">
        <v>558</v>
      </c>
      <c r="H723" s="5" t="s">
        <v>2</v>
      </c>
      <c r="I723" s="5">
        <v>2</v>
      </c>
      <c r="J723" s="14">
        <v>892.68</v>
      </c>
      <c r="K723" s="14">
        <v>1785.36</v>
      </c>
    </row>
    <row r="724" spans="1:53" s="6" customFormat="1" x14ac:dyDescent="0.2">
      <c r="A724" s="1"/>
      <c r="B724" s="1"/>
      <c r="C724" s="1"/>
      <c r="D724" s="1"/>
      <c r="E724" s="2" t="s">
        <v>1060</v>
      </c>
      <c r="F724" s="7" t="s">
        <v>671</v>
      </c>
      <c r="H724" s="8" t="s">
        <v>2</v>
      </c>
      <c r="I724" s="8">
        <v>2</v>
      </c>
      <c r="J724" s="15">
        <v>2099.98</v>
      </c>
      <c r="K724" s="15">
        <v>4199.96</v>
      </c>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row>
    <row r="725" spans="1:53" x14ac:dyDescent="0.2">
      <c r="E725" s="2" t="s">
        <v>1061</v>
      </c>
      <c r="F725" s="4" t="s">
        <v>247</v>
      </c>
      <c r="H725" s="5" t="s">
        <v>2</v>
      </c>
      <c r="I725" s="5">
        <v>50</v>
      </c>
      <c r="J725" s="14">
        <v>128.09</v>
      </c>
      <c r="K725" s="14">
        <v>6404.5</v>
      </c>
    </row>
    <row r="726" spans="1:53" s="6" customFormat="1" x14ac:dyDescent="0.2">
      <c r="A726" s="1"/>
      <c r="B726" s="1"/>
      <c r="C726" s="1"/>
      <c r="D726" s="1"/>
      <c r="E726" s="2" t="s">
        <v>1062</v>
      </c>
      <c r="F726" s="7" t="s">
        <v>248</v>
      </c>
      <c r="H726" s="8" t="s">
        <v>2</v>
      </c>
      <c r="I726" s="8">
        <v>50</v>
      </c>
      <c r="J726" s="15">
        <v>136.79</v>
      </c>
      <c r="K726" s="15">
        <v>6839.5</v>
      </c>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row>
    <row r="727" spans="1:53" x14ac:dyDescent="0.2">
      <c r="E727" s="2" t="s">
        <v>1063</v>
      </c>
      <c r="F727" s="4" t="s">
        <v>249</v>
      </c>
      <c r="H727" s="5" t="s">
        <v>2</v>
      </c>
      <c r="I727" s="5">
        <v>50</v>
      </c>
      <c r="J727" s="14">
        <v>81.73</v>
      </c>
      <c r="K727" s="14">
        <v>4086.5</v>
      </c>
    </row>
    <row r="728" spans="1:53" s="6" customFormat="1" x14ac:dyDescent="0.2">
      <c r="A728" s="1"/>
      <c r="B728" s="1"/>
      <c r="C728" s="1"/>
      <c r="D728" s="1"/>
      <c r="E728" s="2" t="s">
        <v>1064</v>
      </c>
      <c r="F728" s="7" t="s">
        <v>250</v>
      </c>
      <c r="H728" s="8" t="s">
        <v>2</v>
      </c>
      <c r="I728" s="8">
        <v>50</v>
      </c>
      <c r="J728" s="15">
        <v>207.42</v>
      </c>
      <c r="K728" s="15">
        <v>10371</v>
      </c>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row>
    <row r="729" spans="1:53" x14ac:dyDescent="0.2">
      <c r="E729" s="2" t="s">
        <v>1065</v>
      </c>
      <c r="F729" s="4" t="s">
        <v>672</v>
      </c>
      <c r="H729" s="5" t="s">
        <v>812</v>
      </c>
      <c r="I729" s="5">
        <v>2</v>
      </c>
      <c r="J729" s="14">
        <v>390.67</v>
      </c>
      <c r="K729" s="14">
        <v>781.34</v>
      </c>
    </row>
    <row r="730" spans="1:53" s="6" customFormat="1" x14ac:dyDescent="0.2">
      <c r="A730" s="1"/>
      <c r="B730" s="1"/>
      <c r="C730" s="1"/>
      <c r="D730" s="1"/>
      <c r="E730" s="2" t="s">
        <v>1066</v>
      </c>
      <c r="F730" s="7" t="s">
        <v>673</v>
      </c>
      <c r="H730" s="8" t="s">
        <v>812</v>
      </c>
      <c r="I730" s="8">
        <v>2</v>
      </c>
      <c r="J730" s="15">
        <v>1038.3599999999999</v>
      </c>
      <c r="K730" s="15">
        <v>2076.7199999999998</v>
      </c>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row>
    <row r="731" spans="1:53" x14ac:dyDescent="0.2">
      <c r="E731" s="2" t="s">
        <v>1067</v>
      </c>
      <c r="F731" s="4" t="s">
        <v>674</v>
      </c>
      <c r="H731" s="5" t="s">
        <v>812</v>
      </c>
      <c r="I731" s="5">
        <v>3</v>
      </c>
      <c r="J731" s="14">
        <v>0</v>
      </c>
      <c r="K731" s="14">
        <v>0</v>
      </c>
    </row>
    <row r="732" spans="1:53" s="6" customFormat="1" x14ac:dyDescent="0.2">
      <c r="A732" s="1"/>
      <c r="B732" s="1"/>
      <c r="C732" s="1"/>
      <c r="D732" s="1"/>
      <c r="E732" s="2" t="s">
        <v>1068</v>
      </c>
      <c r="F732" s="7" t="s">
        <v>675</v>
      </c>
      <c r="H732" s="8" t="s">
        <v>812</v>
      </c>
      <c r="I732" s="8">
        <v>3</v>
      </c>
      <c r="J732" s="15">
        <v>6.77</v>
      </c>
      <c r="K732" s="15">
        <v>20.309999999999999</v>
      </c>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row>
    <row r="733" spans="1:53" x14ac:dyDescent="0.2">
      <c r="E733" s="2" t="s">
        <v>1069</v>
      </c>
      <c r="F733" s="4" t="s">
        <v>676</v>
      </c>
      <c r="H733" s="5" t="s">
        <v>808</v>
      </c>
      <c r="I733" s="5">
        <v>5</v>
      </c>
      <c r="J733" s="14">
        <v>918.35</v>
      </c>
      <c r="K733" s="14">
        <v>4591.75</v>
      </c>
    </row>
    <row r="734" spans="1:53" s="6" customFormat="1" x14ac:dyDescent="0.2">
      <c r="A734" s="1"/>
      <c r="B734" s="1"/>
      <c r="C734" s="1"/>
      <c r="D734" s="1"/>
      <c r="E734" s="2" t="s">
        <v>1070</v>
      </c>
      <c r="F734" s="7" t="s">
        <v>677</v>
      </c>
      <c r="H734" s="8" t="s">
        <v>812</v>
      </c>
      <c r="I734" s="8">
        <v>6</v>
      </c>
      <c r="J734" s="15">
        <v>0</v>
      </c>
      <c r="K734" s="15">
        <v>0</v>
      </c>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row>
    <row r="735" spans="1:53" x14ac:dyDescent="0.2">
      <c r="E735" s="2" t="s">
        <v>1071</v>
      </c>
      <c r="F735" s="4" t="s">
        <v>678</v>
      </c>
      <c r="H735" s="5" t="s">
        <v>812</v>
      </c>
      <c r="I735" s="5">
        <v>3</v>
      </c>
      <c r="J735" s="14">
        <v>0</v>
      </c>
      <c r="K735" s="14">
        <v>0</v>
      </c>
    </row>
    <row r="736" spans="1:53" s="6" customFormat="1" x14ac:dyDescent="0.2">
      <c r="A736" s="1"/>
      <c r="B736" s="1"/>
      <c r="C736" s="1"/>
      <c r="D736" s="1"/>
      <c r="E736" s="2" t="s">
        <v>1072</v>
      </c>
      <c r="F736" s="7" t="s">
        <v>679</v>
      </c>
      <c r="H736" s="8" t="s">
        <v>812</v>
      </c>
      <c r="I736" s="8">
        <v>6</v>
      </c>
      <c r="J736" s="15">
        <v>0</v>
      </c>
      <c r="K736" s="15">
        <v>0</v>
      </c>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row>
    <row r="737" spans="1:53" x14ac:dyDescent="0.2">
      <c r="E737" s="2" t="s">
        <v>1073</v>
      </c>
      <c r="F737" s="4" t="s">
        <v>680</v>
      </c>
      <c r="H737" s="5" t="s">
        <v>812</v>
      </c>
      <c r="I737" s="5">
        <v>6</v>
      </c>
      <c r="J737" s="14">
        <v>41.67</v>
      </c>
      <c r="K737" s="14">
        <v>250.02</v>
      </c>
    </row>
    <row r="738" spans="1:53" s="6" customFormat="1" x14ac:dyDescent="0.2">
      <c r="A738" s="1"/>
      <c r="B738" s="1"/>
      <c r="C738" s="1"/>
      <c r="D738" s="1"/>
      <c r="E738" s="2" t="s">
        <v>1074</v>
      </c>
      <c r="F738" s="7" t="s">
        <v>681</v>
      </c>
      <c r="H738" s="8" t="s">
        <v>812</v>
      </c>
      <c r="I738" s="8">
        <v>2</v>
      </c>
      <c r="J738" s="15">
        <v>0</v>
      </c>
      <c r="K738" s="15">
        <v>0</v>
      </c>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row>
    <row r="739" spans="1:53" x14ac:dyDescent="0.2">
      <c r="E739" s="2" t="s">
        <v>1075</v>
      </c>
      <c r="F739" s="4" t="s">
        <v>682</v>
      </c>
      <c r="H739" s="5" t="s">
        <v>812</v>
      </c>
      <c r="I739" s="5">
        <v>10</v>
      </c>
      <c r="J739" s="14">
        <v>155.72</v>
      </c>
      <c r="K739" s="14">
        <v>1557.2</v>
      </c>
    </row>
    <row r="740" spans="1:53" s="6" customFormat="1" x14ac:dyDescent="0.2">
      <c r="A740" s="1"/>
      <c r="B740" s="1"/>
      <c r="C740" s="1"/>
      <c r="D740" s="1"/>
      <c r="E740" s="2" t="s">
        <v>1076</v>
      </c>
      <c r="F740" s="7" t="s">
        <v>683</v>
      </c>
      <c r="H740" s="8" t="s">
        <v>812</v>
      </c>
      <c r="I740" s="8">
        <v>2</v>
      </c>
      <c r="J740" s="15">
        <v>0</v>
      </c>
      <c r="K740" s="15">
        <v>0</v>
      </c>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row>
    <row r="741" spans="1:53" x14ac:dyDescent="0.2">
      <c r="E741" s="2" t="s">
        <v>1077</v>
      </c>
      <c r="F741" s="4" t="s">
        <v>684</v>
      </c>
      <c r="H741" s="5" t="s">
        <v>812</v>
      </c>
      <c r="I741" s="5">
        <v>2</v>
      </c>
      <c r="J741" s="14">
        <v>665.87</v>
      </c>
      <c r="K741" s="14">
        <v>1331.74</v>
      </c>
    </row>
    <row r="742" spans="1:53" s="6" customFormat="1" x14ac:dyDescent="0.2">
      <c r="A742" s="1"/>
      <c r="B742" s="1"/>
      <c r="C742" s="1"/>
      <c r="D742" s="1"/>
      <c r="E742" s="2" t="s">
        <v>1078</v>
      </c>
      <c r="F742" s="7" t="s">
        <v>685</v>
      </c>
      <c r="H742" s="8" t="s">
        <v>812</v>
      </c>
      <c r="I742" s="8">
        <v>2</v>
      </c>
      <c r="J742" s="15">
        <v>601.95000000000005</v>
      </c>
      <c r="K742" s="15">
        <v>1203.9000000000001</v>
      </c>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row>
    <row r="743" spans="1:53" x14ac:dyDescent="0.2">
      <c r="E743" s="2" t="s">
        <v>1079</v>
      </c>
      <c r="F743" s="4" t="s">
        <v>686</v>
      </c>
      <c r="H743" s="5" t="s">
        <v>812</v>
      </c>
      <c r="I743" s="5">
        <v>4</v>
      </c>
      <c r="J743" s="14">
        <v>322.2</v>
      </c>
      <c r="K743" s="14">
        <v>1288.8</v>
      </c>
    </row>
    <row r="744" spans="1:53" s="6" customFormat="1" x14ac:dyDescent="0.2">
      <c r="A744" s="1"/>
      <c r="B744" s="1"/>
      <c r="C744" s="1"/>
      <c r="D744" s="1"/>
      <c r="E744" s="2" t="s">
        <v>1080</v>
      </c>
      <c r="F744" s="7" t="s">
        <v>687</v>
      </c>
      <c r="H744" s="8" t="s">
        <v>812</v>
      </c>
      <c r="I744" s="8">
        <v>4</v>
      </c>
      <c r="J744" s="15">
        <v>231.52</v>
      </c>
      <c r="K744" s="15">
        <v>926.08</v>
      </c>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row>
    <row r="745" spans="1:53" x14ac:dyDescent="0.2">
      <c r="E745" s="2" t="s">
        <v>1081</v>
      </c>
      <c r="F745" s="4" t="s">
        <v>688</v>
      </c>
      <c r="H745" s="5" t="s">
        <v>812</v>
      </c>
      <c r="I745" s="5">
        <v>8</v>
      </c>
      <c r="J745" s="14">
        <v>350.77</v>
      </c>
      <c r="K745" s="14">
        <v>2806.16</v>
      </c>
    </row>
    <row r="746" spans="1:53" s="6" customFormat="1" x14ac:dyDescent="0.2">
      <c r="A746" s="1"/>
      <c r="B746" s="1"/>
      <c r="C746" s="1"/>
      <c r="D746" s="1"/>
      <c r="E746" s="2" t="s">
        <v>1082</v>
      </c>
      <c r="F746" s="7" t="s">
        <v>689</v>
      </c>
      <c r="H746" s="8" t="s">
        <v>812</v>
      </c>
      <c r="I746" s="8">
        <v>2</v>
      </c>
      <c r="J746" s="15">
        <v>332.63</v>
      </c>
      <c r="K746" s="15">
        <v>665.26</v>
      </c>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row>
    <row r="747" spans="1:53" x14ac:dyDescent="0.2">
      <c r="E747" s="2" t="s">
        <v>1083</v>
      </c>
      <c r="F747" s="4" t="s">
        <v>690</v>
      </c>
      <c r="H747" s="5" t="s">
        <v>812</v>
      </c>
      <c r="I747" s="5">
        <v>2</v>
      </c>
      <c r="J747" s="14">
        <v>672.31</v>
      </c>
      <c r="K747" s="14">
        <v>1344.62</v>
      </c>
    </row>
    <row r="748" spans="1:53" s="6" customFormat="1" x14ac:dyDescent="0.2">
      <c r="A748" s="1"/>
      <c r="B748" s="1"/>
      <c r="C748" s="1"/>
      <c r="D748" s="1"/>
      <c r="E748" s="2" t="s">
        <v>1084</v>
      </c>
      <c r="F748" s="7" t="s">
        <v>691</v>
      </c>
      <c r="H748" s="8" t="s">
        <v>812</v>
      </c>
      <c r="I748" s="8">
        <v>2</v>
      </c>
      <c r="J748" s="15">
        <v>1016.11</v>
      </c>
      <c r="K748" s="15">
        <v>2032.22</v>
      </c>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row>
    <row r="749" spans="1:53" x14ac:dyDescent="0.2">
      <c r="E749" s="2" t="s">
        <v>1085</v>
      </c>
      <c r="F749" s="4" t="s">
        <v>692</v>
      </c>
      <c r="H749" s="5" t="s">
        <v>812</v>
      </c>
      <c r="I749" s="5">
        <v>4</v>
      </c>
      <c r="J749" s="14">
        <v>1855.44</v>
      </c>
      <c r="K749" s="14">
        <v>7421.76</v>
      </c>
    </row>
    <row r="750" spans="1:53" s="6" customFormat="1" x14ac:dyDescent="0.2">
      <c r="A750" s="1"/>
      <c r="B750" s="1"/>
      <c r="C750" s="1"/>
      <c r="D750" s="1"/>
      <c r="E750" s="2" t="s">
        <v>1086</v>
      </c>
      <c r="F750" s="7" t="s">
        <v>693</v>
      </c>
      <c r="H750" s="8" t="s">
        <v>812</v>
      </c>
      <c r="I750" s="8">
        <v>2</v>
      </c>
      <c r="J750" s="15">
        <v>1931.76</v>
      </c>
      <c r="K750" s="15">
        <v>3863.52</v>
      </c>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row>
    <row r="751" spans="1:53" s="9" customFormat="1" x14ac:dyDescent="0.2">
      <c r="A751" s="1"/>
      <c r="B751" s="1"/>
      <c r="C751" s="1"/>
      <c r="D751" s="1"/>
      <c r="E751" s="10">
        <v>7</v>
      </c>
      <c r="F751" s="12" t="s">
        <v>802</v>
      </c>
      <c r="H751" s="12"/>
      <c r="I751" s="12"/>
      <c r="J751" s="16"/>
      <c r="K751" s="13">
        <f>SUM(K752:K768)</f>
        <v>153229.76000000001</v>
      </c>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row>
    <row r="752" spans="1:53" x14ac:dyDescent="0.2">
      <c r="E752" s="2" t="s">
        <v>978</v>
      </c>
      <c r="F752" s="4" t="s">
        <v>694</v>
      </c>
      <c r="H752" s="5" t="s">
        <v>2</v>
      </c>
      <c r="I752" s="5">
        <v>2</v>
      </c>
      <c r="J752" s="14">
        <v>921.88</v>
      </c>
      <c r="K752" s="14">
        <v>1843.76</v>
      </c>
    </row>
    <row r="753" spans="1:53" s="6" customFormat="1" x14ac:dyDescent="0.2">
      <c r="A753" s="1"/>
      <c r="B753" s="1"/>
      <c r="C753" s="1"/>
      <c r="D753" s="1"/>
      <c r="E753" s="2" t="s">
        <v>1016</v>
      </c>
      <c r="F753" s="7" t="s">
        <v>695</v>
      </c>
      <c r="H753" s="8" t="s">
        <v>2</v>
      </c>
      <c r="I753" s="8">
        <v>2</v>
      </c>
      <c r="J753" s="15">
        <v>1377.96</v>
      </c>
      <c r="K753" s="15">
        <v>2755.92</v>
      </c>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row>
    <row r="754" spans="1:53" x14ac:dyDescent="0.2">
      <c r="E754" s="2" t="s">
        <v>1017</v>
      </c>
      <c r="F754" s="4" t="s">
        <v>696</v>
      </c>
      <c r="H754" s="5" t="s">
        <v>2</v>
      </c>
      <c r="I754" s="5">
        <v>2</v>
      </c>
      <c r="J754" s="14">
        <v>1903.16</v>
      </c>
      <c r="K754" s="14">
        <v>3806.32</v>
      </c>
    </row>
    <row r="755" spans="1:53" s="6" customFormat="1" x14ac:dyDescent="0.2">
      <c r="A755" s="1"/>
      <c r="B755" s="1"/>
      <c r="C755" s="1"/>
      <c r="D755" s="1"/>
      <c r="E755" s="2" t="s">
        <v>1018</v>
      </c>
      <c r="F755" s="7" t="s">
        <v>697</v>
      </c>
      <c r="H755" s="8" t="s">
        <v>2</v>
      </c>
      <c r="I755" s="8">
        <v>2</v>
      </c>
      <c r="J755" s="15">
        <v>2687.76</v>
      </c>
      <c r="K755" s="15">
        <v>5375.52</v>
      </c>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row>
    <row r="756" spans="1:53" x14ac:dyDescent="0.2">
      <c r="E756" s="2" t="s">
        <v>1019</v>
      </c>
      <c r="F756" s="4" t="s">
        <v>698</v>
      </c>
      <c r="H756" s="5" t="s">
        <v>2</v>
      </c>
      <c r="I756" s="5">
        <v>2</v>
      </c>
      <c r="J756" s="14">
        <v>26376.42</v>
      </c>
      <c r="K756" s="14">
        <v>52752.84</v>
      </c>
    </row>
    <row r="757" spans="1:53" s="6" customFormat="1" x14ac:dyDescent="0.2">
      <c r="A757" s="1"/>
      <c r="B757" s="1"/>
      <c r="C757" s="1"/>
      <c r="D757" s="1"/>
      <c r="E757" s="2" t="s">
        <v>1020</v>
      </c>
      <c r="F757" s="7" t="s">
        <v>699</v>
      </c>
      <c r="H757" s="8" t="s">
        <v>2</v>
      </c>
      <c r="I757" s="8">
        <v>1</v>
      </c>
      <c r="J757" s="15">
        <v>60782.78</v>
      </c>
      <c r="K757" s="15">
        <v>60782.78</v>
      </c>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row>
    <row r="758" spans="1:53" x14ac:dyDescent="0.2">
      <c r="E758" s="2" t="s">
        <v>1021</v>
      </c>
      <c r="F758" s="4" t="s">
        <v>247</v>
      </c>
      <c r="H758" s="5" t="s">
        <v>807</v>
      </c>
      <c r="I758" s="5">
        <v>40</v>
      </c>
      <c r="J758" s="14">
        <v>128.09</v>
      </c>
      <c r="K758" s="14">
        <v>5123.6000000000004</v>
      </c>
    </row>
    <row r="759" spans="1:53" s="6" customFormat="1" x14ac:dyDescent="0.2">
      <c r="A759" s="1"/>
      <c r="B759" s="1"/>
      <c r="C759" s="1"/>
      <c r="D759" s="1"/>
      <c r="E759" s="2" t="s">
        <v>1022</v>
      </c>
      <c r="F759" s="7" t="s">
        <v>248</v>
      </c>
      <c r="H759" s="8" t="s">
        <v>807</v>
      </c>
      <c r="I759" s="8">
        <v>40</v>
      </c>
      <c r="J759" s="15">
        <v>136.79</v>
      </c>
      <c r="K759" s="15">
        <v>5471.5999999999995</v>
      </c>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row>
    <row r="760" spans="1:53" x14ac:dyDescent="0.2">
      <c r="E760" s="2" t="s">
        <v>1023</v>
      </c>
      <c r="F760" s="4" t="s">
        <v>249</v>
      </c>
      <c r="H760" s="5" t="s">
        <v>807</v>
      </c>
      <c r="I760" s="5">
        <v>40</v>
      </c>
      <c r="J760" s="14">
        <v>81.73</v>
      </c>
      <c r="K760" s="14">
        <v>3269.2000000000003</v>
      </c>
    </row>
    <row r="761" spans="1:53" s="6" customFormat="1" x14ac:dyDescent="0.2">
      <c r="A761" s="1"/>
      <c r="B761" s="1"/>
      <c r="C761" s="1"/>
      <c r="D761" s="1"/>
      <c r="E761" s="2" t="s">
        <v>1024</v>
      </c>
      <c r="F761" s="7" t="s">
        <v>250</v>
      </c>
      <c r="H761" s="8" t="s">
        <v>807</v>
      </c>
      <c r="I761" s="8">
        <v>40</v>
      </c>
      <c r="J761" s="15">
        <v>207.42</v>
      </c>
      <c r="K761" s="15">
        <v>8296.7999999999993</v>
      </c>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row>
    <row r="762" spans="1:53" x14ac:dyDescent="0.2">
      <c r="E762" s="2" t="s">
        <v>1025</v>
      </c>
      <c r="F762" s="4" t="s">
        <v>604</v>
      </c>
      <c r="H762" s="5" t="s">
        <v>812</v>
      </c>
      <c r="I762" s="5">
        <v>2</v>
      </c>
      <c r="J762" s="14">
        <v>84.58</v>
      </c>
      <c r="K762" s="14">
        <v>169.16</v>
      </c>
    </row>
    <row r="763" spans="1:53" s="6" customFormat="1" x14ac:dyDescent="0.2">
      <c r="A763" s="1"/>
      <c r="B763" s="1"/>
      <c r="C763" s="1"/>
      <c r="D763" s="1"/>
      <c r="E763" s="2" t="s">
        <v>1026</v>
      </c>
      <c r="F763" s="7" t="s">
        <v>700</v>
      </c>
      <c r="H763" s="8" t="s">
        <v>812</v>
      </c>
      <c r="I763" s="8">
        <v>2</v>
      </c>
      <c r="J763" s="15">
        <v>57.88</v>
      </c>
      <c r="K763" s="15">
        <v>115.76</v>
      </c>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row>
    <row r="764" spans="1:53" x14ac:dyDescent="0.2">
      <c r="E764" s="2" t="s">
        <v>1027</v>
      </c>
      <c r="F764" s="4" t="s">
        <v>701</v>
      </c>
      <c r="H764" s="5" t="s">
        <v>812</v>
      </c>
      <c r="I764" s="5">
        <v>2</v>
      </c>
      <c r="J764" s="14">
        <v>52.67</v>
      </c>
      <c r="K764" s="14">
        <v>105.34</v>
      </c>
    </row>
    <row r="765" spans="1:53" s="6" customFormat="1" x14ac:dyDescent="0.2">
      <c r="A765" s="1"/>
      <c r="B765" s="1"/>
      <c r="C765" s="1"/>
      <c r="D765" s="1"/>
      <c r="E765" s="2" t="s">
        <v>1028</v>
      </c>
      <c r="F765" s="7" t="s">
        <v>684</v>
      </c>
      <c r="H765" s="8" t="s">
        <v>812</v>
      </c>
      <c r="I765" s="8">
        <v>2</v>
      </c>
      <c r="J765" s="15">
        <v>636.92999999999995</v>
      </c>
      <c r="K765" s="15">
        <v>1273.8599999999999</v>
      </c>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row>
    <row r="766" spans="1:53" x14ac:dyDescent="0.2">
      <c r="E766" s="2" t="s">
        <v>1029</v>
      </c>
      <c r="F766" s="4" t="s">
        <v>690</v>
      </c>
      <c r="H766" s="5" t="s">
        <v>812</v>
      </c>
      <c r="I766" s="5">
        <v>2</v>
      </c>
      <c r="J766" s="14">
        <v>585.49</v>
      </c>
      <c r="K766" s="14">
        <v>1170.98</v>
      </c>
    </row>
    <row r="767" spans="1:53" s="6" customFormat="1" x14ac:dyDescent="0.2">
      <c r="A767" s="1"/>
      <c r="B767" s="1"/>
      <c r="C767" s="1"/>
      <c r="D767" s="1"/>
      <c r="E767" s="2" t="s">
        <v>1030</v>
      </c>
      <c r="F767" s="7" t="s">
        <v>702</v>
      </c>
      <c r="H767" s="8" t="s">
        <v>812</v>
      </c>
      <c r="I767" s="8">
        <v>2</v>
      </c>
      <c r="J767" s="15">
        <v>136.33000000000001</v>
      </c>
      <c r="K767" s="15">
        <v>272.66000000000003</v>
      </c>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row>
    <row r="768" spans="1:53" x14ac:dyDescent="0.2">
      <c r="E768" s="2" t="s">
        <v>1031</v>
      </c>
      <c r="F768" s="4" t="s">
        <v>688</v>
      </c>
      <c r="H768" s="5" t="s">
        <v>812</v>
      </c>
      <c r="I768" s="5">
        <v>2</v>
      </c>
      <c r="J768" s="14">
        <v>321.83</v>
      </c>
      <c r="K768" s="14">
        <v>643.66</v>
      </c>
    </row>
    <row r="769" spans="1:53" s="9" customFormat="1" x14ac:dyDescent="0.2">
      <c r="A769" s="1"/>
      <c r="B769" s="1"/>
      <c r="C769" s="1"/>
      <c r="D769" s="1"/>
      <c r="E769" s="10">
        <v>8</v>
      </c>
      <c r="F769" s="12" t="s">
        <v>803</v>
      </c>
      <c r="H769" s="12"/>
      <c r="I769" s="12"/>
      <c r="J769" s="16"/>
      <c r="K769" s="13">
        <f>SUM(K770:K789)</f>
        <v>62832.089999999989</v>
      </c>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row>
    <row r="770" spans="1:53" x14ac:dyDescent="0.2">
      <c r="E770" s="2" t="s">
        <v>979</v>
      </c>
      <c r="F770" s="4" t="s">
        <v>247</v>
      </c>
      <c r="H770" s="5" t="s">
        <v>2</v>
      </c>
      <c r="I770" s="5">
        <v>70</v>
      </c>
      <c r="J770" s="14">
        <v>128.09</v>
      </c>
      <c r="K770" s="14">
        <v>8966.3000000000011</v>
      </c>
    </row>
    <row r="771" spans="1:53" s="6" customFormat="1" x14ac:dyDescent="0.2">
      <c r="A771" s="1"/>
      <c r="B771" s="1"/>
      <c r="C771" s="1"/>
      <c r="D771" s="1"/>
      <c r="E771" s="2" t="s">
        <v>1000</v>
      </c>
      <c r="F771" s="7" t="s">
        <v>248</v>
      </c>
      <c r="H771" s="8" t="s">
        <v>2</v>
      </c>
      <c r="I771" s="8">
        <v>70</v>
      </c>
      <c r="J771" s="15">
        <v>136.79</v>
      </c>
      <c r="K771" s="15">
        <v>9575.2999999999993</v>
      </c>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row>
    <row r="772" spans="1:53" x14ac:dyDescent="0.2">
      <c r="E772" s="2" t="s">
        <v>1001</v>
      </c>
      <c r="F772" s="4" t="s">
        <v>249</v>
      </c>
      <c r="H772" s="5" t="s">
        <v>2</v>
      </c>
      <c r="I772" s="5">
        <v>70</v>
      </c>
      <c r="J772" s="14">
        <v>81.73</v>
      </c>
      <c r="K772" s="14">
        <v>5721.1</v>
      </c>
    </row>
    <row r="773" spans="1:53" s="6" customFormat="1" x14ac:dyDescent="0.2">
      <c r="A773" s="1"/>
      <c r="B773" s="1"/>
      <c r="C773" s="1"/>
      <c r="D773" s="1"/>
      <c r="E773" s="2" t="s">
        <v>1002</v>
      </c>
      <c r="F773" s="7" t="s">
        <v>250</v>
      </c>
      <c r="H773" s="8" t="s">
        <v>2</v>
      </c>
      <c r="I773" s="8">
        <v>70</v>
      </c>
      <c r="J773" s="15">
        <v>207.42</v>
      </c>
      <c r="K773" s="15">
        <v>14519.4</v>
      </c>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row>
    <row r="774" spans="1:53" x14ac:dyDescent="0.2">
      <c r="E774" s="2" t="s">
        <v>1003</v>
      </c>
      <c r="F774" s="4" t="s">
        <v>669</v>
      </c>
      <c r="H774" s="5" t="s">
        <v>2</v>
      </c>
      <c r="I774" s="5">
        <v>3</v>
      </c>
      <c r="J774" s="14">
        <v>1000.65</v>
      </c>
      <c r="K774" s="14">
        <v>3001.95</v>
      </c>
    </row>
    <row r="775" spans="1:53" s="6" customFormat="1" x14ac:dyDescent="0.2">
      <c r="A775" s="1"/>
      <c r="B775" s="1"/>
      <c r="C775" s="1"/>
      <c r="D775" s="1"/>
      <c r="E775" s="2" t="s">
        <v>1004</v>
      </c>
      <c r="F775" s="7" t="s">
        <v>671</v>
      </c>
      <c r="H775" s="8" t="s">
        <v>2</v>
      </c>
      <c r="I775" s="8">
        <v>3</v>
      </c>
      <c r="J775" s="15">
        <v>2102.56</v>
      </c>
      <c r="K775" s="15">
        <v>6307.68</v>
      </c>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row>
    <row r="776" spans="1:53" x14ac:dyDescent="0.2">
      <c r="E776" s="2" t="s">
        <v>1005</v>
      </c>
      <c r="F776" s="4" t="s">
        <v>703</v>
      </c>
      <c r="H776" s="5" t="s">
        <v>812</v>
      </c>
      <c r="I776" s="5">
        <v>20</v>
      </c>
      <c r="J776" s="14">
        <v>128.21</v>
      </c>
      <c r="K776" s="14">
        <v>2564.2000000000003</v>
      </c>
    </row>
    <row r="777" spans="1:53" s="6" customFormat="1" x14ac:dyDescent="0.2">
      <c r="A777" s="1"/>
      <c r="B777" s="1"/>
      <c r="C777" s="1"/>
      <c r="D777" s="1"/>
      <c r="E777" s="2" t="s">
        <v>1006</v>
      </c>
      <c r="F777" s="7" t="s">
        <v>704</v>
      </c>
      <c r="H777" s="8" t="s">
        <v>812</v>
      </c>
      <c r="I777" s="8">
        <v>4</v>
      </c>
      <c r="J777" s="15">
        <v>0</v>
      </c>
      <c r="K777" s="15">
        <v>0</v>
      </c>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row>
    <row r="778" spans="1:53" x14ac:dyDescent="0.2">
      <c r="E778" s="2" t="s">
        <v>1007</v>
      </c>
      <c r="F778" s="4" t="s">
        <v>705</v>
      </c>
      <c r="H778" s="5" t="s">
        <v>812</v>
      </c>
      <c r="I778" s="5">
        <v>3</v>
      </c>
      <c r="J778" s="14">
        <v>0</v>
      </c>
      <c r="K778" s="14">
        <v>0</v>
      </c>
    </row>
    <row r="779" spans="1:53" s="6" customFormat="1" x14ac:dyDescent="0.2">
      <c r="A779" s="1"/>
      <c r="B779" s="1"/>
      <c r="C779" s="1"/>
      <c r="D779" s="1"/>
      <c r="E779" s="2" t="s">
        <v>1008</v>
      </c>
      <c r="F779" s="7" t="s">
        <v>706</v>
      </c>
      <c r="H779" s="8" t="s">
        <v>812</v>
      </c>
      <c r="I779" s="8">
        <v>3</v>
      </c>
      <c r="J779" s="15">
        <v>0</v>
      </c>
      <c r="K779" s="15">
        <v>0</v>
      </c>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row>
    <row r="780" spans="1:53" x14ac:dyDescent="0.2">
      <c r="E780" s="2" t="s">
        <v>1009</v>
      </c>
      <c r="F780" s="4" t="s">
        <v>707</v>
      </c>
      <c r="H780" s="5" t="s">
        <v>812</v>
      </c>
      <c r="I780" s="5">
        <v>3</v>
      </c>
      <c r="J780" s="14">
        <v>114.9</v>
      </c>
      <c r="K780" s="14">
        <v>344.70000000000005</v>
      </c>
    </row>
    <row r="781" spans="1:53" s="6" customFormat="1" x14ac:dyDescent="0.2">
      <c r="A781" s="1"/>
      <c r="B781" s="1"/>
      <c r="C781" s="1"/>
      <c r="D781" s="1"/>
      <c r="E781" s="2" t="s">
        <v>1010</v>
      </c>
      <c r="F781" s="7" t="s">
        <v>440</v>
      </c>
      <c r="H781" s="8" t="s">
        <v>815</v>
      </c>
      <c r="I781" s="8">
        <v>2</v>
      </c>
      <c r="J781" s="15">
        <v>45.28</v>
      </c>
      <c r="K781" s="15">
        <v>90.56</v>
      </c>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row>
    <row r="782" spans="1:53" x14ac:dyDescent="0.2">
      <c r="E782" s="2" t="s">
        <v>1011</v>
      </c>
      <c r="F782" s="4" t="s">
        <v>708</v>
      </c>
      <c r="H782" s="5" t="s">
        <v>812</v>
      </c>
      <c r="I782" s="5">
        <v>12</v>
      </c>
      <c r="J782" s="14">
        <v>14.42</v>
      </c>
      <c r="K782" s="14">
        <v>173.04</v>
      </c>
    </row>
    <row r="783" spans="1:53" s="6" customFormat="1" x14ac:dyDescent="0.2">
      <c r="A783" s="1"/>
      <c r="B783" s="1"/>
      <c r="C783" s="1"/>
      <c r="D783" s="1"/>
      <c r="E783" s="2" t="s">
        <v>1012</v>
      </c>
      <c r="F783" s="7" t="s">
        <v>709</v>
      </c>
      <c r="H783" s="8" t="s">
        <v>812</v>
      </c>
      <c r="I783" s="8">
        <v>4</v>
      </c>
      <c r="J783" s="15">
        <v>0</v>
      </c>
      <c r="K783" s="15">
        <v>0</v>
      </c>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row>
    <row r="784" spans="1:53" x14ac:dyDescent="0.2">
      <c r="E784" s="2" t="s">
        <v>1013</v>
      </c>
      <c r="F784" s="4" t="s">
        <v>710</v>
      </c>
      <c r="H784" s="5" t="s">
        <v>812</v>
      </c>
      <c r="I784" s="5">
        <v>3</v>
      </c>
      <c r="J784" s="14">
        <v>112.7</v>
      </c>
      <c r="K784" s="14">
        <v>338.1</v>
      </c>
    </row>
    <row r="785" spans="1:53" s="6" customFormat="1" x14ac:dyDescent="0.2">
      <c r="A785" s="1"/>
      <c r="B785" s="1"/>
      <c r="C785" s="1"/>
      <c r="D785" s="1"/>
      <c r="E785" s="2" t="s">
        <v>1014</v>
      </c>
      <c r="F785" s="7" t="s">
        <v>711</v>
      </c>
      <c r="H785" s="8" t="s">
        <v>812</v>
      </c>
      <c r="I785" s="8">
        <v>8</v>
      </c>
      <c r="J785" s="15">
        <v>436.43</v>
      </c>
      <c r="K785" s="15">
        <v>3491.44</v>
      </c>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row>
    <row r="786" spans="1:53" x14ac:dyDescent="0.2">
      <c r="E786" s="2" t="s">
        <v>1015</v>
      </c>
      <c r="F786" s="4" t="s">
        <v>712</v>
      </c>
      <c r="H786" s="5" t="s">
        <v>812</v>
      </c>
      <c r="I786" s="5">
        <v>3</v>
      </c>
      <c r="J786" s="14">
        <v>395.99</v>
      </c>
      <c r="K786" s="14">
        <v>1187.97</v>
      </c>
    </row>
    <row r="787" spans="1:53" s="6" customFormat="1" x14ac:dyDescent="0.2">
      <c r="A787" s="1"/>
      <c r="B787" s="1"/>
      <c r="C787" s="1"/>
      <c r="D787" s="1"/>
      <c r="E787" s="2" t="s">
        <v>1637</v>
      </c>
      <c r="F787" s="7" t="s">
        <v>684</v>
      </c>
      <c r="H787" s="8" t="s">
        <v>812</v>
      </c>
      <c r="I787" s="8">
        <v>3</v>
      </c>
      <c r="J787" s="15">
        <v>665.87</v>
      </c>
      <c r="K787" s="15">
        <v>1997.6100000000001</v>
      </c>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row>
    <row r="788" spans="1:53" x14ac:dyDescent="0.2">
      <c r="E788" s="2" t="s">
        <v>1638</v>
      </c>
      <c r="F788" s="4" t="s">
        <v>713</v>
      </c>
      <c r="H788" s="5" t="s">
        <v>812</v>
      </c>
      <c r="I788" s="5">
        <v>3</v>
      </c>
      <c r="J788" s="14">
        <v>1493.69</v>
      </c>
      <c r="K788" s="14">
        <v>4481.07</v>
      </c>
    </row>
    <row r="789" spans="1:53" s="6" customFormat="1" x14ac:dyDescent="0.2">
      <c r="A789" s="1"/>
      <c r="B789" s="1"/>
      <c r="C789" s="1"/>
      <c r="D789" s="1"/>
      <c r="E789" s="2" t="s">
        <v>1639</v>
      </c>
      <c r="F789" s="7" t="s">
        <v>714</v>
      </c>
      <c r="H789" s="8" t="s">
        <v>812</v>
      </c>
      <c r="I789" s="8">
        <v>3</v>
      </c>
      <c r="J789" s="15">
        <v>23.89</v>
      </c>
      <c r="K789" s="15">
        <v>71.67</v>
      </c>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row>
    <row r="790" spans="1:53" s="9" customFormat="1" x14ac:dyDescent="0.2">
      <c r="A790" s="1"/>
      <c r="B790" s="1"/>
      <c r="C790" s="1"/>
      <c r="D790" s="1"/>
      <c r="E790" s="10">
        <v>9</v>
      </c>
      <c r="F790" s="12" t="s">
        <v>804</v>
      </c>
      <c r="H790" s="12"/>
      <c r="I790" s="12"/>
      <c r="J790" s="16"/>
      <c r="K790" s="13">
        <f>SUM(K791:K871)</f>
        <v>195161.56622267712</v>
      </c>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row>
    <row r="791" spans="1:53" x14ac:dyDescent="0.2">
      <c r="E791" s="2" t="s">
        <v>980</v>
      </c>
      <c r="F791" s="4" t="s">
        <v>715</v>
      </c>
      <c r="H791" s="5" t="s">
        <v>2</v>
      </c>
      <c r="I791" s="5">
        <v>12</v>
      </c>
      <c r="J791" s="14">
        <v>315.54000000000002</v>
      </c>
      <c r="K791" s="14">
        <v>3786.4800000000005</v>
      </c>
    </row>
    <row r="792" spans="1:53" s="6" customFormat="1" x14ac:dyDescent="0.2">
      <c r="A792" s="1"/>
      <c r="B792" s="1"/>
      <c r="C792" s="1"/>
      <c r="D792" s="1"/>
      <c r="E792" s="2" t="s">
        <v>981</v>
      </c>
      <c r="F792" s="7" t="s">
        <v>716</v>
      </c>
      <c r="H792" s="8" t="s">
        <v>2</v>
      </c>
      <c r="I792" s="8">
        <v>3</v>
      </c>
      <c r="J792" s="15">
        <v>471.66</v>
      </c>
      <c r="K792" s="15">
        <v>1414.98</v>
      </c>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row>
    <row r="793" spans="1:53" x14ac:dyDescent="0.2">
      <c r="E793" s="2" t="s">
        <v>982</v>
      </c>
      <c r="F793" s="4" t="s">
        <v>717</v>
      </c>
      <c r="H793" s="5" t="s">
        <v>2</v>
      </c>
      <c r="I793" s="5">
        <v>2</v>
      </c>
      <c r="J793" s="14">
        <v>621.75</v>
      </c>
      <c r="K793" s="14">
        <v>1243.5</v>
      </c>
    </row>
    <row r="794" spans="1:53" s="6" customFormat="1" x14ac:dyDescent="0.2">
      <c r="A794" s="1"/>
      <c r="B794" s="1"/>
      <c r="C794" s="1"/>
      <c r="D794" s="1"/>
      <c r="E794" s="2" t="s">
        <v>983</v>
      </c>
      <c r="F794" s="7" t="s">
        <v>718</v>
      </c>
      <c r="H794" s="8" t="s">
        <v>2</v>
      </c>
      <c r="I794" s="8">
        <v>12</v>
      </c>
      <c r="J794" s="15">
        <v>155.53</v>
      </c>
      <c r="K794" s="15">
        <v>1866.3600000000001</v>
      </c>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row>
    <row r="795" spans="1:53" x14ac:dyDescent="0.2">
      <c r="E795" s="2" t="s">
        <v>984</v>
      </c>
      <c r="F795" s="4" t="s">
        <v>719</v>
      </c>
      <c r="H795" s="5" t="s">
        <v>2</v>
      </c>
      <c r="I795" s="5">
        <v>3</v>
      </c>
      <c r="J795" s="14">
        <v>318.85000000000002</v>
      </c>
      <c r="K795" s="14">
        <v>956.55000000000007</v>
      </c>
    </row>
    <row r="796" spans="1:53" s="6" customFormat="1" x14ac:dyDescent="0.2">
      <c r="A796" s="1"/>
      <c r="B796" s="1"/>
      <c r="C796" s="1"/>
      <c r="D796" s="1"/>
      <c r="E796" s="2" t="s">
        <v>985</v>
      </c>
      <c r="F796" s="7" t="s">
        <v>720</v>
      </c>
      <c r="H796" s="8" t="s">
        <v>2</v>
      </c>
      <c r="I796" s="8">
        <v>2</v>
      </c>
      <c r="J796" s="15">
        <v>472.62</v>
      </c>
      <c r="K796" s="15">
        <v>945.24</v>
      </c>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row>
    <row r="797" spans="1:53" x14ac:dyDescent="0.2">
      <c r="E797" s="2" t="s">
        <v>986</v>
      </c>
      <c r="F797" s="4" t="s">
        <v>721</v>
      </c>
      <c r="H797" s="5" t="s">
        <v>2</v>
      </c>
      <c r="I797" s="5">
        <v>12</v>
      </c>
      <c r="J797" s="14">
        <v>318.85000000000002</v>
      </c>
      <c r="K797" s="14">
        <v>3826.2000000000003</v>
      </c>
    </row>
    <row r="798" spans="1:53" s="6" customFormat="1" x14ac:dyDescent="0.2">
      <c r="A798" s="1"/>
      <c r="B798" s="1"/>
      <c r="C798" s="1"/>
      <c r="D798" s="1"/>
      <c r="E798" s="2" t="s">
        <v>987</v>
      </c>
      <c r="F798" s="7" t="s">
        <v>722</v>
      </c>
      <c r="H798" s="8" t="s">
        <v>2</v>
      </c>
      <c r="I798" s="8">
        <v>3</v>
      </c>
      <c r="J798" s="15">
        <v>472.62</v>
      </c>
      <c r="K798" s="15">
        <v>1417.8600000000001</v>
      </c>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row>
    <row r="799" spans="1:53" x14ac:dyDescent="0.2">
      <c r="E799" s="2" t="s">
        <v>988</v>
      </c>
      <c r="F799" s="4" t="s">
        <v>723</v>
      </c>
      <c r="H799" s="5" t="s">
        <v>2</v>
      </c>
      <c r="I799" s="5">
        <v>2</v>
      </c>
      <c r="J799" s="14">
        <v>629.32000000000005</v>
      </c>
      <c r="K799" s="14">
        <v>1258.6400000000001</v>
      </c>
    </row>
    <row r="800" spans="1:53" s="6" customFormat="1" x14ac:dyDescent="0.2">
      <c r="A800" s="1"/>
      <c r="B800" s="1"/>
      <c r="C800" s="1"/>
      <c r="D800" s="1"/>
      <c r="E800" s="2" t="s">
        <v>989</v>
      </c>
      <c r="F800" s="7" t="s">
        <v>724</v>
      </c>
      <c r="H800" s="8" t="s">
        <v>2</v>
      </c>
      <c r="I800" s="8">
        <v>12</v>
      </c>
      <c r="J800" s="15">
        <v>318.85000000000002</v>
      </c>
      <c r="K800" s="15">
        <v>3826.2000000000003</v>
      </c>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row>
    <row r="801" spans="1:53" x14ac:dyDescent="0.2">
      <c r="E801" s="2" t="s">
        <v>990</v>
      </c>
      <c r="F801" s="4" t="s">
        <v>725</v>
      </c>
      <c r="H801" s="5" t="s">
        <v>2</v>
      </c>
      <c r="I801" s="5">
        <v>3</v>
      </c>
      <c r="J801" s="14">
        <v>472.62</v>
      </c>
      <c r="K801" s="14">
        <v>1417.8600000000001</v>
      </c>
    </row>
    <row r="802" spans="1:53" s="6" customFormat="1" x14ac:dyDescent="0.2">
      <c r="A802" s="1"/>
      <c r="B802" s="1"/>
      <c r="C802" s="1"/>
      <c r="D802" s="1"/>
      <c r="E802" s="2" t="s">
        <v>991</v>
      </c>
      <c r="F802" s="7" t="s">
        <v>726</v>
      </c>
      <c r="H802" s="8" t="s">
        <v>2</v>
      </c>
      <c r="I802" s="8">
        <v>2</v>
      </c>
      <c r="J802" s="15">
        <v>629.32000000000005</v>
      </c>
      <c r="K802" s="15">
        <v>1258.6400000000001</v>
      </c>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row>
    <row r="803" spans="1:53" x14ac:dyDescent="0.2">
      <c r="E803" s="2" t="s">
        <v>992</v>
      </c>
      <c r="F803" s="4" t="s">
        <v>727</v>
      </c>
      <c r="H803" s="5" t="s">
        <v>2</v>
      </c>
      <c r="I803" s="5">
        <v>12</v>
      </c>
      <c r="J803" s="14">
        <v>318.85000000000002</v>
      </c>
      <c r="K803" s="14">
        <v>3826.2000000000003</v>
      </c>
    </row>
    <row r="804" spans="1:53" s="6" customFormat="1" x14ac:dyDescent="0.2">
      <c r="A804" s="1"/>
      <c r="B804" s="1"/>
      <c r="C804" s="1"/>
      <c r="D804" s="1"/>
      <c r="E804" s="2" t="s">
        <v>993</v>
      </c>
      <c r="F804" s="7" t="s">
        <v>728</v>
      </c>
      <c r="H804" s="8" t="s">
        <v>2</v>
      </c>
      <c r="I804" s="8">
        <v>3</v>
      </c>
      <c r="J804" s="15">
        <v>472.62</v>
      </c>
      <c r="K804" s="15">
        <v>1417.8600000000001</v>
      </c>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row>
    <row r="805" spans="1:53" x14ac:dyDescent="0.2">
      <c r="E805" s="2" t="s">
        <v>994</v>
      </c>
      <c r="F805" s="4" t="s">
        <v>729</v>
      </c>
      <c r="H805" s="5" t="s">
        <v>2</v>
      </c>
      <c r="I805" s="5">
        <v>2</v>
      </c>
      <c r="J805" s="14">
        <v>629.32000000000005</v>
      </c>
      <c r="K805" s="14">
        <v>1258.6400000000001</v>
      </c>
    </row>
    <row r="806" spans="1:53" s="6" customFormat="1" x14ac:dyDescent="0.2">
      <c r="A806" s="1"/>
      <c r="B806" s="1"/>
      <c r="C806" s="1"/>
      <c r="D806" s="1"/>
      <c r="E806" s="2" t="s">
        <v>995</v>
      </c>
      <c r="F806" s="7" t="s">
        <v>730</v>
      </c>
      <c r="H806" s="8" t="s">
        <v>2</v>
      </c>
      <c r="I806" s="8">
        <v>12</v>
      </c>
      <c r="J806" s="15">
        <v>155.53</v>
      </c>
      <c r="K806" s="15">
        <v>1866.3600000000001</v>
      </c>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row>
    <row r="807" spans="1:53" x14ac:dyDescent="0.2">
      <c r="E807" s="2" t="s">
        <v>996</v>
      </c>
      <c r="F807" s="4" t="s">
        <v>731</v>
      </c>
      <c r="H807" s="5" t="s">
        <v>2</v>
      </c>
      <c r="I807" s="5">
        <v>3</v>
      </c>
      <c r="J807" s="14">
        <v>472.62</v>
      </c>
      <c r="K807" s="14">
        <v>1417.8600000000001</v>
      </c>
    </row>
    <row r="808" spans="1:53" s="6" customFormat="1" x14ac:dyDescent="0.2">
      <c r="A808" s="1"/>
      <c r="B808" s="1"/>
      <c r="C808" s="1"/>
      <c r="D808" s="1"/>
      <c r="E808" s="2" t="s">
        <v>997</v>
      </c>
      <c r="F808" s="7" t="s">
        <v>732</v>
      </c>
      <c r="H808" s="8" t="s">
        <v>2</v>
      </c>
      <c r="I808" s="8">
        <v>2</v>
      </c>
      <c r="J808" s="15">
        <v>629.32000000000005</v>
      </c>
      <c r="K808" s="15">
        <v>1258.6400000000001</v>
      </c>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row>
    <row r="809" spans="1:53" x14ac:dyDescent="0.2">
      <c r="E809" s="2" t="s">
        <v>998</v>
      </c>
      <c r="F809" s="4" t="s">
        <v>733</v>
      </c>
      <c r="H809" s="5" t="s">
        <v>2</v>
      </c>
      <c r="I809" s="5">
        <v>12</v>
      </c>
      <c r="J809" s="14">
        <v>155.53</v>
      </c>
      <c r="K809" s="14">
        <v>1866.3600000000001</v>
      </c>
    </row>
    <row r="810" spans="1:53" s="6" customFormat="1" x14ac:dyDescent="0.2">
      <c r="A810" s="1"/>
      <c r="B810" s="1"/>
      <c r="C810" s="1"/>
      <c r="D810" s="1"/>
      <c r="E810" s="2" t="s">
        <v>999</v>
      </c>
      <c r="F810" s="7" t="s">
        <v>734</v>
      </c>
      <c r="H810" s="8" t="s">
        <v>2</v>
      </c>
      <c r="I810" s="8">
        <v>3</v>
      </c>
      <c r="J810" s="15">
        <v>318.85000000000002</v>
      </c>
      <c r="K810" s="15">
        <v>956.55000000000007</v>
      </c>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row>
    <row r="811" spans="1:53" x14ac:dyDescent="0.2">
      <c r="E811" s="2" t="s">
        <v>1640</v>
      </c>
      <c r="F811" s="4" t="s">
        <v>735</v>
      </c>
      <c r="H811" s="5" t="s">
        <v>2</v>
      </c>
      <c r="I811" s="5">
        <v>2</v>
      </c>
      <c r="J811" s="14">
        <v>472.62</v>
      </c>
      <c r="K811" s="14">
        <v>945.24</v>
      </c>
    </row>
    <row r="812" spans="1:53" s="6" customFormat="1" x14ac:dyDescent="0.2">
      <c r="A812" s="1"/>
      <c r="B812" s="1"/>
      <c r="C812" s="1"/>
      <c r="D812" s="1"/>
      <c r="E812" s="2" t="s">
        <v>1641</v>
      </c>
      <c r="F812" s="7" t="s">
        <v>736</v>
      </c>
      <c r="H812" s="8" t="s">
        <v>2</v>
      </c>
      <c r="I812" s="8">
        <v>12</v>
      </c>
      <c r="J812" s="15">
        <v>155.53</v>
      </c>
      <c r="K812" s="15">
        <v>1866.3600000000001</v>
      </c>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row>
    <row r="813" spans="1:53" x14ac:dyDescent="0.2">
      <c r="E813" s="2" t="s">
        <v>1642</v>
      </c>
      <c r="F813" s="4" t="s">
        <v>737</v>
      </c>
      <c r="H813" s="5" t="s">
        <v>2</v>
      </c>
      <c r="I813" s="5">
        <v>3</v>
      </c>
      <c r="J813" s="14">
        <v>318.85000000000002</v>
      </c>
      <c r="K813" s="14">
        <v>956.55000000000007</v>
      </c>
    </row>
    <row r="814" spans="1:53" s="6" customFormat="1" x14ac:dyDescent="0.2">
      <c r="A814" s="1"/>
      <c r="B814" s="1"/>
      <c r="C814" s="1"/>
      <c r="D814" s="1"/>
      <c r="E814" s="2" t="s">
        <v>1643</v>
      </c>
      <c r="F814" s="7" t="s">
        <v>738</v>
      </c>
      <c r="H814" s="8" t="s">
        <v>2</v>
      </c>
      <c r="I814" s="8">
        <v>2</v>
      </c>
      <c r="J814" s="15">
        <v>472.62</v>
      </c>
      <c r="K814" s="15">
        <v>945.24</v>
      </c>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row>
    <row r="815" spans="1:53" x14ac:dyDescent="0.2">
      <c r="E815" s="2" t="s">
        <v>1644</v>
      </c>
      <c r="F815" s="4" t="s">
        <v>739</v>
      </c>
      <c r="H815" s="5" t="s">
        <v>2</v>
      </c>
      <c r="I815" s="5">
        <v>12</v>
      </c>
      <c r="J815" s="14">
        <v>155.53</v>
      </c>
      <c r="K815" s="14">
        <v>1866.3600000000001</v>
      </c>
    </row>
    <row r="816" spans="1:53" s="6" customFormat="1" x14ac:dyDescent="0.2">
      <c r="A816" s="1"/>
      <c r="B816" s="1"/>
      <c r="C816" s="1"/>
      <c r="D816" s="1"/>
      <c r="E816" s="2" t="s">
        <v>1645</v>
      </c>
      <c r="F816" s="7" t="s">
        <v>740</v>
      </c>
      <c r="H816" s="8" t="s">
        <v>2</v>
      </c>
      <c r="I816" s="8">
        <v>3</v>
      </c>
      <c r="J816" s="15">
        <v>318.85000000000002</v>
      </c>
      <c r="K816" s="15">
        <v>956.55000000000007</v>
      </c>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row>
    <row r="817" spans="1:53" x14ac:dyDescent="0.2">
      <c r="E817" s="2" t="s">
        <v>1646</v>
      </c>
      <c r="F817" s="4" t="s">
        <v>741</v>
      </c>
      <c r="H817" s="5" t="s">
        <v>2</v>
      </c>
      <c r="I817" s="5">
        <v>2</v>
      </c>
      <c r="J817" s="14">
        <v>472.62</v>
      </c>
      <c r="K817" s="14">
        <v>945.24</v>
      </c>
    </row>
    <row r="818" spans="1:53" s="6" customFormat="1" x14ac:dyDescent="0.2">
      <c r="A818" s="1"/>
      <c r="B818" s="1"/>
      <c r="C818" s="1"/>
      <c r="D818" s="1"/>
      <c r="E818" s="2" t="s">
        <v>1647</v>
      </c>
      <c r="F818" s="7" t="s">
        <v>742</v>
      </c>
      <c r="H818" s="8" t="s">
        <v>2</v>
      </c>
      <c r="I818" s="8">
        <v>17</v>
      </c>
      <c r="J818" s="15">
        <v>318.85000000000002</v>
      </c>
      <c r="K818" s="15">
        <v>5420.4500000000007</v>
      </c>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row>
    <row r="819" spans="1:53" x14ac:dyDescent="0.2">
      <c r="E819" s="2" t="s">
        <v>1648</v>
      </c>
      <c r="F819" s="4" t="s">
        <v>743</v>
      </c>
      <c r="H819" s="5" t="s">
        <v>2</v>
      </c>
      <c r="I819" s="5">
        <v>17</v>
      </c>
      <c r="J819" s="14">
        <v>204.34</v>
      </c>
      <c r="K819" s="14">
        <v>3473.78</v>
      </c>
    </row>
    <row r="820" spans="1:53" s="6" customFormat="1" x14ac:dyDescent="0.2">
      <c r="A820" s="1"/>
      <c r="B820" s="1"/>
      <c r="C820" s="1"/>
      <c r="D820" s="1"/>
      <c r="E820" s="2" t="s">
        <v>1649</v>
      </c>
      <c r="F820" s="7" t="s">
        <v>744</v>
      </c>
      <c r="H820" s="8" t="s">
        <v>2</v>
      </c>
      <c r="I820" s="8">
        <v>12</v>
      </c>
      <c r="J820" s="15">
        <v>244.29</v>
      </c>
      <c r="K820" s="15">
        <v>2931.48</v>
      </c>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row>
    <row r="821" spans="1:53" x14ac:dyDescent="0.2">
      <c r="E821" s="2" t="s">
        <v>1650</v>
      </c>
      <c r="F821" s="4" t="s">
        <v>745</v>
      </c>
      <c r="H821" s="5" t="s">
        <v>2</v>
      </c>
      <c r="I821" s="5">
        <v>3</v>
      </c>
      <c r="J821" s="14">
        <v>623.08000000000004</v>
      </c>
      <c r="K821" s="14">
        <v>1869.2400000000002</v>
      </c>
    </row>
    <row r="822" spans="1:53" s="6" customFormat="1" x14ac:dyDescent="0.2">
      <c r="A822" s="1"/>
      <c r="B822" s="1"/>
      <c r="C822" s="1"/>
      <c r="D822" s="1"/>
      <c r="E822" s="2" t="s">
        <v>1651</v>
      </c>
      <c r="F822" s="7" t="s">
        <v>746</v>
      </c>
      <c r="H822" s="8" t="s">
        <v>2</v>
      </c>
      <c r="I822" s="8">
        <v>2</v>
      </c>
      <c r="J822" s="15">
        <v>903.31</v>
      </c>
      <c r="K822" s="15">
        <v>1806.62</v>
      </c>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row>
    <row r="823" spans="1:53" x14ac:dyDescent="0.2">
      <c r="E823" s="2" t="s">
        <v>1652</v>
      </c>
      <c r="F823" s="4" t="s">
        <v>747</v>
      </c>
      <c r="H823" s="5" t="s">
        <v>2</v>
      </c>
      <c r="I823" s="5">
        <v>12</v>
      </c>
      <c r="J823" s="14">
        <v>241.38</v>
      </c>
      <c r="K823" s="14">
        <v>2896.56</v>
      </c>
    </row>
    <row r="824" spans="1:53" s="6" customFormat="1" x14ac:dyDescent="0.2">
      <c r="A824" s="1"/>
      <c r="B824" s="1"/>
      <c r="C824" s="1"/>
      <c r="D824" s="1"/>
      <c r="E824" s="2" t="s">
        <v>1653</v>
      </c>
      <c r="F824" s="7" t="s">
        <v>748</v>
      </c>
      <c r="H824" s="8" t="s">
        <v>2</v>
      </c>
      <c r="I824" s="8">
        <v>3</v>
      </c>
      <c r="J824" s="15">
        <v>777.21</v>
      </c>
      <c r="K824" s="15">
        <v>2331.63</v>
      </c>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row>
    <row r="825" spans="1:53" x14ac:dyDescent="0.2">
      <c r="E825" s="2" t="s">
        <v>1654</v>
      </c>
      <c r="F825" s="4" t="s">
        <v>749</v>
      </c>
      <c r="H825" s="5" t="s">
        <v>2</v>
      </c>
      <c r="I825" s="5">
        <v>2</v>
      </c>
      <c r="J825" s="14">
        <v>1289.23</v>
      </c>
      <c r="K825" s="14">
        <v>2578.46</v>
      </c>
    </row>
    <row r="826" spans="1:53" s="6" customFormat="1" x14ac:dyDescent="0.2">
      <c r="A826" s="1"/>
      <c r="B826" s="1"/>
      <c r="C826" s="1"/>
      <c r="D826" s="1"/>
      <c r="E826" s="2" t="s">
        <v>1655</v>
      </c>
      <c r="F826" s="7" t="s">
        <v>750</v>
      </c>
      <c r="H826" s="8" t="s">
        <v>2</v>
      </c>
      <c r="I826" s="8">
        <v>12</v>
      </c>
      <c r="J826" s="15">
        <v>241.38</v>
      </c>
      <c r="K826" s="15">
        <v>2896.56</v>
      </c>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row>
    <row r="827" spans="1:53" x14ac:dyDescent="0.2">
      <c r="E827" s="2" t="s">
        <v>1656</v>
      </c>
      <c r="F827" s="4" t="s">
        <v>751</v>
      </c>
      <c r="H827" s="5" t="s">
        <v>2</v>
      </c>
      <c r="I827" s="5">
        <v>3</v>
      </c>
      <c r="J827" s="14">
        <v>777.21</v>
      </c>
      <c r="K827" s="14">
        <v>2331.63</v>
      </c>
    </row>
    <row r="828" spans="1:53" s="6" customFormat="1" x14ac:dyDescent="0.2">
      <c r="A828" s="1"/>
      <c r="B828" s="1"/>
      <c r="C828" s="1"/>
      <c r="D828" s="1"/>
      <c r="E828" s="2" t="s">
        <v>1657</v>
      </c>
      <c r="F828" s="7" t="s">
        <v>752</v>
      </c>
      <c r="H828" s="8" t="s">
        <v>2</v>
      </c>
      <c r="I828" s="8">
        <v>2</v>
      </c>
      <c r="J828" s="15">
        <v>1289.23</v>
      </c>
      <c r="K828" s="15">
        <v>2578.46</v>
      </c>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row>
    <row r="829" spans="1:53" x14ac:dyDescent="0.2">
      <c r="E829" s="2" t="s">
        <v>1658</v>
      </c>
      <c r="F829" s="4" t="s">
        <v>753</v>
      </c>
      <c r="H829" s="5" t="s">
        <v>2</v>
      </c>
      <c r="I829" s="5">
        <v>17</v>
      </c>
      <c r="J829" s="14">
        <v>155.53</v>
      </c>
      <c r="K829" s="14">
        <v>2644.01</v>
      </c>
    </row>
    <row r="830" spans="1:53" s="6" customFormat="1" x14ac:dyDescent="0.2">
      <c r="A830" s="1"/>
      <c r="B830" s="1"/>
      <c r="C830" s="1"/>
      <c r="D830" s="1"/>
      <c r="E830" s="2" t="s">
        <v>1659</v>
      </c>
      <c r="F830" s="7" t="s">
        <v>754</v>
      </c>
      <c r="H830" s="8" t="s">
        <v>2</v>
      </c>
      <c r="I830" s="8">
        <v>12</v>
      </c>
      <c r="J830" s="15">
        <v>155.53</v>
      </c>
      <c r="K830" s="15">
        <v>1866.3600000000001</v>
      </c>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row>
    <row r="831" spans="1:53" x14ac:dyDescent="0.2">
      <c r="E831" s="2" t="s">
        <v>1660</v>
      </c>
      <c r="F831" s="4" t="s">
        <v>755</v>
      </c>
      <c r="H831" s="5" t="s">
        <v>2</v>
      </c>
      <c r="I831" s="5">
        <v>3</v>
      </c>
      <c r="J831" s="14">
        <v>472.62</v>
      </c>
      <c r="K831" s="14">
        <v>1417.8600000000001</v>
      </c>
    </row>
    <row r="832" spans="1:53" s="6" customFormat="1" x14ac:dyDescent="0.2">
      <c r="A832" s="1"/>
      <c r="B832" s="1"/>
      <c r="C832" s="1"/>
      <c r="D832" s="1"/>
      <c r="E832" s="2" t="s">
        <v>1661</v>
      </c>
      <c r="F832" s="7" t="s">
        <v>756</v>
      </c>
      <c r="H832" s="8" t="s">
        <v>2</v>
      </c>
      <c r="I832" s="8">
        <v>2</v>
      </c>
      <c r="J832" s="15">
        <v>943.03</v>
      </c>
      <c r="K832" s="15">
        <v>1886.06</v>
      </c>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row>
    <row r="833" spans="1:53" x14ac:dyDescent="0.2">
      <c r="E833" s="2" t="s">
        <v>1662</v>
      </c>
      <c r="F833" s="4" t="s">
        <v>757</v>
      </c>
      <c r="H833" s="5" t="s">
        <v>2</v>
      </c>
      <c r="I833" s="5">
        <v>17</v>
      </c>
      <c r="J833" s="14">
        <v>629.32000000000005</v>
      </c>
      <c r="K833" s="14">
        <v>10698.44</v>
      </c>
    </row>
    <row r="834" spans="1:53" s="6" customFormat="1" x14ac:dyDescent="0.2">
      <c r="A834" s="1"/>
      <c r="B834" s="1"/>
      <c r="C834" s="1"/>
      <c r="D834" s="1"/>
      <c r="E834" s="2" t="s">
        <v>1663</v>
      </c>
      <c r="F834" s="7" t="s">
        <v>758</v>
      </c>
      <c r="H834" s="8" t="s">
        <v>2</v>
      </c>
      <c r="I834" s="8">
        <v>12</v>
      </c>
      <c r="J834" s="15">
        <v>155.53</v>
      </c>
      <c r="K834" s="15">
        <v>1866.3600000000001</v>
      </c>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row>
    <row r="835" spans="1:53" x14ac:dyDescent="0.2">
      <c r="E835" s="2" t="s">
        <v>1664</v>
      </c>
      <c r="F835" s="4" t="s">
        <v>759</v>
      </c>
      <c r="H835" s="5" t="s">
        <v>2</v>
      </c>
      <c r="I835" s="5">
        <v>3</v>
      </c>
      <c r="J835" s="14">
        <v>318.85000000000002</v>
      </c>
      <c r="K835" s="14">
        <v>956.55000000000007</v>
      </c>
    </row>
    <row r="836" spans="1:53" s="6" customFormat="1" x14ac:dyDescent="0.2">
      <c r="A836" s="1"/>
      <c r="B836" s="1"/>
      <c r="C836" s="1"/>
      <c r="D836" s="1"/>
      <c r="E836" s="2" t="s">
        <v>1665</v>
      </c>
      <c r="F836" s="7" t="s">
        <v>760</v>
      </c>
      <c r="H836" s="8" t="s">
        <v>2</v>
      </c>
      <c r="I836" s="8">
        <v>2</v>
      </c>
      <c r="J836" s="15">
        <v>629.32000000000005</v>
      </c>
      <c r="K836" s="15">
        <v>1258.6400000000001</v>
      </c>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row>
    <row r="837" spans="1:53" x14ac:dyDescent="0.2">
      <c r="E837" s="2" t="s">
        <v>1666</v>
      </c>
      <c r="F837" s="4" t="s">
        <v>761</v>
      </c>
      <c r="H837" s="5" t="s">
        <v>2</v>
      </c>
      <c r="I837" s="5">
        <v>12</v>
      </c>
      <c r="J837" s="14">
        <v>155.53</v>
      </c>
      <c r="K837" s="14">
        <v>1866.3600000000001</v>
      </c>
    </row>
    <row r="838" spans="1:53" s="6" customFormat="1" x14ac:dyDescent="0.2">
      <c r="A838" s="1"/>
      <c r="B838" s="1"/>
      <c r="C838" s="1"/>
      <c r="D838" s="1"/>
      <c r="E838" s="2" t="s">
        <v>1667</v>
      </c>
      <c r="F838" s="7" t="s">
        <v>762</v>
      </c>
      <c r="H838" s="8" t="s">
        <v>2</v>
      </c>
      <c r="I838" s="8">
        <v>3</v>
      </c>
      <c r="J838" s="15">
        <v>629.32000000000005</v>
      </c>
      <c r="K838" s="15">
        <v>1887.96</v>
      </c>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row>
    <row r="839" spans="1:53" x14ac:dyDescent="0.2">
      <c r="E839" s="2" t="s">
        <v>1668</v>
      </c>
      <c r="F839" s="4" t="s">
        <v>763</v>
      </c>
      <c r="H839" s="5" t="s">
        <v>2</v>
      </c>
      <c r="I839" s="5">
        <v>2</v>
      </c>
      <c r="J839" s="14">
        <v>943.03</v>
      </c>
      <c r="K839" s="14">
        <v>1886.06</v>
      </c>
    </row>
    <row r="840" spans="1:53" s="6" customFormat="1" x14ac:dyDescent="0.2">
      <c r="A840" s="1"/>
      <c r="B840" s="1"/>
      <c r="C840" s="1"/>
      <c r="D840" s="1"/>
      <c r="E840" s="2" t="s">
        <v>1669</v>
      </c>
      <c r="F840" s="7" t="s">
        <v>764</v>
      </c>
      <c r="H840" s="8" t="s">
        <v>812</v>
      </c>
      <c r="I840" s="8">
        <v>2</v>
      </c>
      <c r="J840" s="15">
        <v>777.10248016877983</v>
      </c>
      <c r="K840" s="15">
        <v>1554.2049603375597</v>
      </c>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row>
    <row r="841" spans="1:53" x14ac:dyDescent="0.2">
      <c r="E841" s="2" t="s">
        <v>1670</v>
      </c>
      <c r="F841" s="4" t="s">
        <v>765</v>
      </c>
      <c r="H841" s="5" t="s">
        <v>812</v>
      </c>
      <c r="I841" s="5">
        <v>12</v>
      </c>
      <c r="J841" s="14">
        <v>194.27562004219496</v>
      </c>
      <c r="K841" s="14">
        <v>2331.3074405063394</v>
      </c>
    </row>
    <row r="842" spans="1:53" s="6" customFormat="1" x14ac:dyDescent="0.2">
      <c r="A842" s="1"/>
      <c r="B842" s="1"/>
      <c r="C842" s="1"/>
      <c r="D842" s="1"/>
      <c r="E842" s="2" t="s">
        <v>1671</v>
      </c>
      <c r="F842" s="7" t="s">
        <v>766</v>
      </c>
      <c r="H842" s="8" t="s">
        <v>812</v>
      </c>
      <c r="I842" s="8">
        <v>3</v>
      </c>
      <c r="J842" s="15">
        <v>388.55124008438992</v>
      </c>
      <c r="K842" s="15">
        <v>1165.6537202531697</v>
      </c>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row>
    <row r="843" spans="1:53" x14ac:dyDescent="0.2">
      <c r="E843" s="2" t="s">
        <v>1672</v>
      </c>
      <c r="F843" s="4" t="s">
        <v>767</v>
      </c>
      <c r="H843" s="5" t="s">
        <v>812</v>
      </c>
      <c r="I843" s="5">
        <v>2</v>
      </c>
      <c r="J843" s="14">
        <v>582.82686012658485</v>
      </c>
      <c r="K843" s="14">
        <v>1165.6537202531697</v>
      </c>
    </row>
    <row r="844" spans="1:53" s="6" customFormat="1" x14ac:dyDescent="0.2">
      <c r="A844" s="1"/>
      <c r="B844" s="1"/>
      <c r="C844" s="1"/>
      <c r="D844" s="1"/>
      <c r="E844" s="2" t="s">
        <v>1673</v>
      </c>
      <c r="F844" s="7" t="s">
        <v>768</v>
      </c>
      <c r="H844" s="8" t="s">
        <v>812</v>
      </c>
      <c r="I844" s="8">
        <v>12</v>
      </c>
      <c r="J844" s="15">
        <v>194.27562004219496</v>
      </c>
      <c r="K844" s="15">
        <v>2331.3074405063394</v>
      </c>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row>
    <row r="845" spans="1:53" x14ac:dyDescent="0.2">
      <c r="E845" s="2" t="s">
        <v>1674</v>
      </c>
      <c r="F845" s="4" t="s">
        <v>769</v>
      </c>
      <c r="H845" s="5" t="s">
        <v>812</v>
      </c>
      <c r="I845" s="5">
        <v>3</v>
      </c>
      <c r="J845" s="14">
        <v>388.55124008438992</v>
      </c>
      <c r="K845" s="14">
        <v>1165.6537202531697</v>
      </c>
    </row>
    <row r="846" spans="1:53" s="6" customFormat="1" x14ac:dyDescent="0.2">
      <c r="A846" s="1"/>
      <c r="B846" s="1"/>
      <c r="C846" s="1"/>
      <c r="D846" s="1"/>
      <c r="E846" s="2" t="s">
        <v>1675</v>
      </c>
      <c r="F846" s="7" t="s">
        <v>770</v>
      </c>
      <c r="H846" s="8" t="s">
        <v>812</v>
      </c>
      <c r="I846" s="8">
        <v>2</v>
      </c>
      <c r="J846" s="15">
        <v>582.82686012658485</v>
      </c>
      <c r="K846" s="15">
        <v>1165.6537202531697</v>
      </c>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row>
    <row r="847" spans="1:53" x14ac:dyDescent="0.2">
      <c r="E847" s="2" t="s">
        <v>1676</v>
      </c>
      <c r="F847" s="4" t="s">
        <v>771</v>
      </c>
      <c r="H847" s="5" t="s">
        <v>812</v>
      </c>
      <c r="I847" s="5">
        <v>12</v>
      </c>
      <c r="J847" s="14">
        <v>194.27562004219496</v>
      </c>
      <c r="K847" s="14">
        <v>2331.3074405063394</v>
      </c>
    </row>
    <row r="848" spans="1:53" s="6" customFormat="1" x14ac:dyDescent="0.2">
      <c r="A848" s="1"/>
      <c r="B848" s="1"/>
      <c r="C848" s="1"/>
      <c r="D848" s="1"/>
      <c r="E848" s="2" t="s">
        <v>1677</v>
      </c>
      <c r="F848" s="7" t="s">
        <v>772</v>
      </c>
      <c r="H848" s="8" t="s">
        <v>812</v>
      </c>
      <c r="I848" s="8">
        <v>3</v>
      </c>
      <c r="J848" s="15">
        <v>388.55124008438992</v>
      </c>
      <c r="K848" s="15">
        <v>1165.6537202531697</v>
      </c>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row>
    <row r="849" spans="1:53" x14ac:dyDescent="0.2">
      <c r="E849" s="2" t="s">
        <v>1678</v>
      </c>
      <c r="F849" s="4" t="s">
        <v>773</v>
      </c>
      <c r="H849" s="5" t="s">
        <v>812</v>
      </c>
      <c r="I849" s="5">
        <v>2</v>
      </c>
      <c r="J849" s="14">
        <v>582.82686012658485</v>
      </c>
      <c r="K849" s="14">
        <v>1165.6537202531697</v>
      </c>
    </row>
    <row r="850" spans="1:53" s="6" customFormat="1" x14ac:dyDescent="0.2">
      <c r="A850" s="1"/>
      <c r="B850" s="1"/>
      <c r="C850" s="1"/>
      <c r="D850" s="1"/>
      <c r="E850" s="2" t="s">
        <v>1679</v>
      </c>
      <c r="F850" s="7" t="s">
        <v>774</v>
      </c>
      <c r="H850" s="8" t="s">
        <v>812</v>
      </c>
      <c r="I850" s="8">
        <v>17</v>
      </c>
      <c r="J850" s="15">
        <v>388.55124008438992</v>
      </c>
      <c r="K850" s="15">
        <v>6605.3710814346286</v>
      </c>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row>
    <row r="851" spans="1:53" x14ac:dyDescent="0.2">
      <c r="E851" s="2" t="s">
        <v>1680</v>
      </c>
      <c r="F851" s="4" t="s">
        <v>775</v>
      </c>
      <c r="H851" s="5" t="s">
        <v>812</v>
      </c>
      <c r="I851" s="5">
        <v>17</v>
      </c>
      <c r="J851" s="14">
        <v>249.07130774640379</v>
      </c>
      <c r="K851" s="14">
        <v>4234.2122316888644</v>
      </c>
    </row>
    <row r="852" spans="1:53" s="6" customFormat="1" x14ac:dyDescent="0.2">
      <c r="A852" s="1"/>
      <c r="B852" s="1"/>
      <c r="C852" s="1"/>
      <c r="D852" s="1"/>
      <c r="E852" s="2" t="s">
        <v>1681</v>
      </c>
      <c r="F852" s="7" t="s">
        <v>776</v>
      </c>
      <c r="H852" s="8" t="s">
        <v>812</v>
      </c>
      <c r="I852" s="8">
        <v>12</v>
      </c>
      <c r="J852" s="15">
        <v>298.88556929568455</v>
      </c>
      <c r="K852" s="15">
        <v>3586.6268315482148</v>
      </c>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row>
    <row r="853" spans="1:53" x14ac:dyDescent="0.2">
      <c r="E853" s="2" t="s">
        <v>1682</v>
      </c>
      <c r="F853" s="4" t="s">
        <v>777</v>
      </c>
      <c r="H853" s="5" t="s">
        <v>812</v>
      </c>
      <c r="I853" s="5">
        <v>3</v>
      </c>
      <c r="J853" s="14">
        <v>772.12105401385168</v>
      </c>
      <c r="K853" s="14">
        <v>2316.3631620415549</v>
      </c>
    </row>
    <row r="854" spans="1:53" s="6" customFormat="1" x14ac:dyDescent="0.2">
      <c r="A854" s="1"/>
      <c r="B854" s="1"/>
      <c r="C854" s="1"/>
      <c r="D854" s="1"/>
      <c r="E854" s="2" t="s">
        <v>1683</v>
      </c>
      <c r="F854" s="7" t="s">
        <v>778</v>
      </c>
      <c r="H854" s="8" t="s">
        <v>812</v>
      </c>
      <c r="I854" s="8">
        <v>2</v>
      </c>
      <c r="J854" s="15">
        <v>1805.7669811614273</v>
      </c>
      <c r="K854" s="15">
        <v>3611.5339623228547</v>
      </c>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row>
    <row r="855" spans="1:53" x14ac:dyDescent="0.2">
      <c r="E855" s="2" t="s">
        <v>1684</v>
      </c>
      <c r="F855" s="4" t="s">
        <v>779</v>
      </c>
      <c r="H855" s="5" t="s">
        <v>812</v>
      </c>
      <c r="I855" s="5">
        <v>12</v>
      </c>
      <c r="J855" s="14">
        <v>298.88556929568455</v>
      </c>
      <c r="K855" s="14">
        <v>3586.6268315482148</v>
      </c>
    </row>
    <row r="856" spans="1:53" s="6" customFormat="1" x14ac:dyDescent="0.2">
      <c r="A856" s="1"/>
      <c r="B856" s="1"/>
      <c r="C856" s="1"/>
      <c r="D856" s="1"/>
      <c r="E856" s="2" t="s">
        <v>1685</v>
      </c>
      <c r="F856" s="7" t="s">
        <v>780</v>
      </c>
      <c r="H856" s="8" t="s">
        <v>812</v>
      </c>
      <c r="I856" s="8">
        <v>3</v>
      </c>
      <c r="J856" s="15">
        <v>971.37810021097471</v>
      </c>
      <c r="K856" s="15">
        <v>2914.1343006329244</v>
      </c>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row>
    <row r="857" spans="1:53" x14ac:dyDescent="0.2">
      <c r="E857" s="2" t="s">
        <v>1686</v>
      </c>
      <c r="F857" s="4" t="s">
        <v>781</v>
      </c>
      <c r="H857" s="5" t="s">
        <v>812</v>
      </c>
      <c r="I857" s="5">
        <v>2</v>
      </c>
      <c r="J857" s="14">
        <v>1594.0563695769843</v>
      </c>
      <c r="K857" s="14">
        <v>3188.1127391539685</v>
      </c>
    </row>
    <row r="858" spans="1:53" s="6" customFormat="1" x14ac:dyDescent="0.2">
      <c r="A858" s="1"/>
      <c r="B858" s="1"/>
      <c r="C858" s="1"/>
      <c r="D858" s="1"/>
      <c r="E858" s="2" t="s">
        <v>1687</v>
      </c>
      <c r="F858" s="7" t="s">
        <v>782</v>
      </c>
      <c r="H858" s="8" t="s">
        <v>812</v>
      </c>
      <c r="I858" s="8">
        <v>12</v>
      </c>
      <c r="J858" s="15">
        <v>298.88556929568455</v>
      </c>
      <c r="K858" s="15">
        <v>3586.6268315482148</v>
      </c>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row>
    <row r="859" spans="1:53" x14ac:dyDescent="0.2">
      <c r="E859" s="2" t="s">
        <v>1688</v>
      </c>
      <c r="F859" s="4" t="s">
        <v>783</v>
      </c>
      <c r="H859" s="5" t="s">
        <v>812</v>
      </c>
      <c r="I859" s="5">
        <v>3</v>
      </c>
      <c r="J859" s="14">
        <v>971.37810021097471</v>
      </c>
      <c r="K859" s="14">
        <v>2914.1343006329244</v>
      </c>
    </row>
    <row r="860" spans="1:53" s="6" customFormat="1" x14ac:dyDescent="0.2">
      <c r="A860" s="1"/>
      <c r="B860" s="1"/>
      <c r="C860" s="1"/>
      <c r="D860" s="1"/>
      <c r="E860" s="2" t="s">
        <v>1689</v>
      </c>
      <c r="F860" s="7" t="s">
        <v>784</v>
      </c>
      <c r="H860" s="8" t="s">
        <v>812</v>
      </c>
      <c r="I860" s="8">
        <v>2</v>
      </c>
      <c r="J860" s="15">
        <v>1594.0563695769843</v>
      </c>
      <c r="K860" s="15">
        <v>3188.1127391539685</v>
      </c>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row>
    <row r="861" spans="1:53" x14ac:dyDescent="0.2">
      <c r="E861" s="2" t="s">
        <v>1690</v>
      </c>
      <c r="F861" s="4" t="s">
        <v>785</v>
      </c>
      <c r="H861" s="5" t="s">
        <v>812</v>
      </c>
      <c r="I861" s="5">
        <v>17</v>
      </c>
      <c r="J861" s="14">
        <v>194.27562004219496</v>
      </c>
      <c r="K861" s="14">
        <v>3302.6855407173143</v>
      </c>
    </row>
    <row r="862" spans="1:53" s="6" customFormat="1" x14ac:dyDescent="0.2">
      <c r="A862" s="1"/>
      <c r="B862" s="1"/>
      <c r="C862" s="1"/>
      <c r="D862" s="1"/>
      <c r="E862" s="2" t="s">
        <v>1691</v>
      </c>
      <c r="F862" s="7" t="s">
        <v>786</v>
      </c>
      <c r="H862" s="8" t="s">
        <v>812</v>
      </c>
      <c r="I862" s="8">
        <v>12</v>
      </c>
      <c r="J862" s="15">
        <v>194.27562004219496</v>
      </c>
      <c r="K862" s="15">
        <v>2331.3074405063394</v>
      </c>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row>
    <row r="863" spans="1:53" x14ac:dyDescent="0.2">
      <c r="E863" s="2" t="s">
        <v>1692</v>
      </c>
      <c r="F863" s="4" t="s">
        <v>787</v>
      </c>
      <c r="H863" s="5" t="s">
        <v>812</v>
      </c>
      <c r="I863" s="5">
        <v>3</v>
      </c>
      <c r="J863" s="14">
        <v>582.82686012658485</v>
      </c>
      <c r="K863" s="14">
        <v>1748.4805803797544</v>
      </c>
    </row>
    <row r="864" spans="1:53" s="6" customFormat="1" x14ac:dyDescent="0.2">
      <c r="A864" s="1"/>
      <c r="B864" s="1"/>
      <c r="C864" s="1"/>
      <c r="D864" s="1"/>
      <c r="E864" s="2" t="s">
        <v>1693</v>
      </c>
      <c r="F864" s="7" t="s">
        <v>788</v>
      </c>
      <c r="H864" s="8" t="s">
        <v>812</v>
      </c>
      <c r="I864" s="8">
        <v>2</v>
      </c>
      <c r="J864" s="15">
        <v>1165.6537202531697</v>
      </c>
      <c r="K864" s="15">
        <v>2331.3074405063394</v>
      </c>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row>
    <row r="865" spans="1:53" x14ac:dyDescent="0.2">
      <c r="E865" s="2" t="s">
        <v>1694</v>
      </c>
      <c r="F865" s="4" t="s">
        <v>789</v>
      </c>
      <c r="H865" s="5" t="s">
        <v>812</v>
      </c>
      <c r="I865" s="5">
        <v>17</v>
      </c>
      <c r="J865" s="14">
        <v>777.10248016877983</v>
      </c>
      <c r="K865" s="14">
        <v>13210.742162869257</v>
      </c>
    </row>
    <row r="866" spans="1:53" s="6" customFormat="1" x14ac:dyDescent="0.2">
      <c r="A866" s="1"/>
      <c r="B866" s="1"/>
      <c r="C866" s="1"/>
      <c r="D866" s="1"/>
      <c r="E866" s="2" t="s">
        <v>1695</v>
      </c>
      <c r="F866" s="7" t="s">
        <v>790</v>
      </c>
      <c r="H866" s="8" t="s">
        <v>812</v>
      </c>
      <c r="I866" s="8">
        <v>12</v>
      </c>
      <c r="J866" s="15">
        <v>194.27562004219496</v>
      </c>
      <c r="K866" s="15">
        <v>2331.3074405063394</v>
      </c>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row>
    <row r="867" spans="1:53" x14ac:dyDescent="0.2">
      <c r="E867" s="2" t="s">
        <v>1696</v>
      </c>
      <c r="F867" s="4" t="s">
        <v>791</v>
      </c>
      <c r="H867" s="5" t="s">
        <v>812</v>
      </c>
      <c r="I867" s="5">
        <v>3</v>
      </c>
      <c r="J867" s="14">
        <v>388.55124008438992</v>
      </c>
      <c r="K867" s="14">
        <v>1165.6537202531697</v>
      </c>
    </row>
    <row r="868" spans="1:53" s="6" customFormat="1" x14ac:dyDescent="0.2">
      <c r="A868" s="1"/>
      <c r="B868" s="1"/>
      <c r="C868" s="1"/>
      <c r="D868" s="1"/>
      <c r="E868" s="2" t="s">
        <v>1697</v>
      </c>
      <c r="F868" s="7" t="s">
        <v>792</v>
      </c>
      <c r="H868" s="8" t="s">
        <v>812</v>
      </c>
      <c r="I868" s="8">
        <v>2</v>
      </c>
      <c r="J868" s="15">
        <v>777.10248016877983</v>
      </c>
      <c r="K868" s="15">
        <v>1554.2049603375597</v>
      </c>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row>
    <row r="869" spans="1:53" x14ac:dyDescent="0.2">
      <c r="E869" s="2" t="s">
        <v>1698</v>
      </c>
      <c r="F869" s="4" t="s">
        <v>793</v>
      </c>
      <c r="H869" s="5" t="s">
        <v>812</v>
      </c>
      <c r="I869" s="5">
        <v>12</v>
      </c>
      <c r="J869" s="14">
        <v>194.27562004219496</v>
      </c>
      <c r="K869" s="14">
        <v>2331.3074405063394</v>
      </c>
    </row>
    <row r="870" spans="1:53" s="6" customFormat="1" x14ac:dyDescent="0.2">
      <c r="A870" s="1"/>
      <c r="B870" s="1"/>
      <c r="C870" s="1"/>
      <c r="D870" s="1"/>
      <c r="E870" s="2" t="s">
        <v>1699</v>
      </c>
      <c r="F870" s="7" t="s">
        <v>794</v>
      </c>
      <c r="H870" s="8" t="s">
        <v>812</v>
      </c>
      <c r="I870" s="8">
        <v>3</v>
      </c>
      <c r="J870" s="15">
        <v>777.10248016877983</v>
      </c>
      <c r="K870" s="15">
        <v>2331.3074405063394</v>
      </c>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row>
    <row r="871" spans="1:53" x14ac:dyDescent="0.2">
      <c r="E871" s="2" t="s">
        <v>1700</v>
      </c>
      <c r="F871" s="4" t="s">
        <v>795</v>
      </c>
      <c r="H871" s="5" t="s">
        <v>812</v>
      </c>
      <c r="I871" s="5">
        <v>2</v>
      </c>
      <c r="J871" s="14">
        <v>1165.6537202531697</v>
      </c>
      <c r="K871" s="14">
        <v>2331.3074405063394</v>
      </c>
    </row>
    <row r="872" spans="1:53" x14ac:dyDescent="0.2">
      <c r="F872" s="4"/>
      <c r="H872" s="5"/>
      <c r="I872" s="5"/>
      <c r="J872" s="14"/>
      <c r="K872" s="14"/>
    </row>
    <row r="873" spans="1:53" s="20" customFormat="1" x14ac:dyDescent="0.2">
      <c r="A873" s="29"/>
      <c r="B873" s="29"/>
      <c r="C873" s="29"/>
      <c r="D873" s="29"/>
      <c r="E873" s="19"/>
      <c r="F873" s="20" t="s">
        <v>1327</v>
      </c>
      <c r="J873" s="20" t="s">
        <v>4</v>
      </c>
      <c r="K873" s="18">
        <f>SUM(K874,K877,K880,K887,K890,K892,K895)</f>
        <v>4604902.7</v>
      </c>
      <c r="L873" s="29"/>
      <c r="M873" s="29"/>
      <c r="N873" s="29"/>
      <c r="O873" s="29"/>
      <c r="P873" s="29"/>
      <c r="Q873" s="29"/>
      <c r="R873" s="29"/>
      <c r="S873" s="29"/>
      <c r="T873" s="29"/>
      <c r="U873" s="29"/>
      <c r="V873" s="29"/>
      <c r="W873" s="29"/>
      <c r="X873" s="29"/>
      <c r="Y873" s="29"/>
      <c r="Z873" s="29"/>
      <c r="AA873" s="29"/>
      <c r="AB873" s="29"/>
      <c r="AC873" s="29"/>
      <c r="AD873" s="29"/>
      <c r="AE873" s="29"/>
      <c r="AF873" s="29"/>
      <c r="AG873" s="29"/>
      <c r="AH873" s="29"/>
      <c r="AI873" s="29"/>
      <c r="AJ873" s="29"/>
      <c r="AK873" s="29"/>
      <c r="AL873" s="29"/>
      <c r="AM873" s="29"/>
      <c r="AN873" s="29"/>
      <c r="AO873" s="29"/>
      <c r="AP873" s="29"/>
      <c r="AQ873" s="29"/>
      <c r="AR873" s="29"/>
      <c r="AS873" s="29"/>
      <c r="AT873" s="29"/>
      <c r="AU873" s="29"/>
      <c r="AV873" s="29"/>
      <c r="AW873" s="29"/>
      <c r="AX873" s="29"/>
      <c r="AY873" s="29"/>
      <c r="AZ873" s="29"/>
      <c r="BA873" s="29"/>
    </row>
    <row r="874" spans="1:53" s="9" customFormat="1" x14ac:dyDescent="0.2">
      <c r="A874" s="1"/>
      <c r="B874" s="1"/>
      <c r="C874" s="1"/>
      <c r="D874" s="1"/>
      <c r="E874" s="10">
        <v>1</v>
      </c>
      <c r="F874" s="12" t="s">
        <v>1330</v>
      </c>
      <c r="H874" s="12"/>
      <c r="I874" s="12"/>
      <c r="J874" s="16"/>
      <c r="K874" s="13">
        <v>955260</v>
      </c>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row>
    <row r="875" spans="1:53" s="6" customFormat="1" x14ac:dyDescent="0.2">
      <c r="A875" s="1"/>
      <c r="B875" s="1"/>
      <c r="C875" s="1"/>
      <c r="D875" s="1"/>
      <c r="E875" s="17" t="s">
        <v>969</v>
      </c>
      <c r="F875" s="7" t="s">
        <v>1331</v>
      </c>
      <c r="H875" s="8" t="s">
        <v>812</v>
      </c>
      <c r="I875" s="8">
        <v>100</v>
      </c>
      <c r="J875" s="15">
        <v>659.4</v>
      </c>
      <c r="K875" s="15">
        <v>65940</v>
      </c>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row>
    <row r="876" spans="1:53" x14ac:dyDescent="0.2">
      <c r="E876" s="2" t="s">
        <v>1356</v>
      </c>
      <c r="F876" s="1" t="s">
        <v>1332</v>
      </c>
      <c r="H876" s="2" t="s">
        <v>812</v>
      </c>
      <c r="I876" s="22">
        <v>800</v>
      </c>
      <c r="J876" s="23">
        <v>1111.6500000000001</v>
      </c>
      <c r="K876" s="23">
        <v>889320</v>
      </c>
    </row>
    <row r="877" spans="1:53" s="9" customFormat="1" x14ac:dyDescent="0.2">
      <c r="A877" s="1"/>
      <c r="B877" s="1"/>
      <c r="C877" s="1"/>
      <c r="D877" s="1"/>
      <c r="E877" s="10">
        <v>2</v>
      </c>
      <c r="F877" s="12" t="s">
        <v>1328</v>
      </c>
      <c r="H877" s="12"/>
      <c r="I877" s="12"/>
      <c r="J877" s="16"/>
      <c r="K877" s="13">
        <v>1130460</v>
      </c>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row>
    <row r="878" spans="1:53" s="6" customFormat="1" x14ac:dyDescent="0.2">
      <c r="A878" s="1"/>
      <c r="B878" s="1"/>
      <c r="C878" s="1"/>
      <c r="D878" s="1"/>
      <c r="E878" s="17" t="s">
        <v>970</v>
      </c>
      <c r="F878" s="7" t="s">
        <v>1333</v>
      </c>
      <c r="H878" s="8" t="s">
        <v>812</v>
      </c>
      <c r="I878" s="8">
        <v>9000</v>
      </c>
      <c r="J878" s="15">
        <v>38.4</v>
      </c>
      <c r="K878" s="15">
        <v>345600</v>
      </c>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row>
    <row r="879" spans="1:53" x14ac:dyDescent="0.2">
      <c r="E879" s="2" t="s">
        <v>972</v>
      </c>
      <c r="F879" s="1" t="s">
        <v>1334</v>
      </c>
      <c r="H879" s="2" t="s">
        <v>812</v>
      </c>
      <c r="I879" s="22">
        <v>3000</v>
      </c>
      <c r="J879" s="23">
        <v>261.62</v>
      </c>
      <c r="K879" s="23">
        <v>784860</v>
      </c>
    </row>
    <row r="880" spans="1:53" s="9" customFormat="1" x14ac:dyDescent="0.2">
      <c r="A880" s="1"/>
      <c r="B880" s="1"/>
      <c r="C880" s="1"/>
      <c r="D880" s="1"/>
      <c r="E880" s="10">
        <v>3</v>
      </c>
      <c r="F880" s="9" t="s">
        <v>1329</v>
      </c>
      <c r="H880" s="10"/>
      <c r="J880" s="27"/>
      <c r="K880" s="27">
        <v>637088.5</v>
      </c>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row>
    <row r="881" spans="1:53" s="6" customFormat="1" x14ac:dyDescent="0.2">
      <c r="A881" s="1"/>
      <c r="B881" s="1"/>
      <c r="C881" s="1"/>
      <c r="D881" s="1"/>
      <c r="E881" s="17" t="s">
        <v>971</v>
      </c>
      <c r="F881" s="6" t="s">
        <v>1335</v>
      </c>
      <c r="H881" s="17" t="s">
        <v>812</v>
      </c>
      <c r="I881" s="24">
        <v>3300</v>
      </c>
      <c r="J881" s="25">
        <v>49.57</v>
      </c>
      <c r="K881" s="25">
        <v>163581</v>
      </c>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row>
    <row r="882" spans="1:53" x14ac:dyDescent="0.2">
      <c r="E882" s="2" t="s">
        <v>1213</v>
      </c>
      <c r="F882" s="1" t="s">
        <v>1336</v>
      </c>
      <c r="H882" s="2" t="s">
        <v>812</v>
      </c>
      <c r="I882" s="22">
        <v>2300</v>
      </c>
      <c r="J882" s="23">
        <v>56.53</v>
      </c>
      <c r="K882" s="23">
        <v>130019</v>
      </c>
    </row>
    <row r="883" spans="1:53" s="6" customFormat="1" x14ac:dyDescent="0.2">
      <c r="A883" s="1"/>
      <c r="B883" s="1"/>
      <c r="C883" s="1"/>
      <c r="D883" s="1"/>
      <c r="E883" s="17" t="s">
        <v>1214</v>
      </c>
      <c r="F883" s="6" t="s">
        <v>1337</v>
      </c>
      <c r="H883" s="17" t="s">
        <v>812</v>
      </c>
      <c r="I883" s="24">
        <v>350</v>
      </c>
      <c r="J883" s="25">
        <v>94.55</v>
      </c>
      <c r="K883" s="25">
        <v>33092.5</v>
      </c>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row>
    <row r="884" spans="1:53" x14ac:dyDescent="0.2">
      <c r="E884" s="2" t="s">
        <v>1215</v>
      </c>
      <c r="F884" s="1" t="s">
        <v>1338</v>
      </c>
      <c r="H884" s="2" t="s">
        <v>812</v>
      </c>
      <c r="I884" s="22">
        <v>80</v>
      </c>
      <c r="J884" s="23">
        <v>602.87</v>
      </c>
      <c r="K884" s="23">
        <v>48229.599999999999</v>
      </c>
    </row>
    <row r="885" spans="1:53" s="6" customFormat="1" x14ac:dyDescent="0.2">
      <c r="A885" s="1"/>
      <c r="B885" s="1"/>
      <c r="C885" s="1"/>
      <c r="D885" s="1"/>
      <c r="E885" s="17" t="s">
        <v>1216</v>
      </c>
      <c r="F885" s="6" t="s">
        <v>1339</v>
      </c>
      <c r="H885" s="17" t="s">
        <v>812</v>
      </c>
      <c r="I885" s="24">
        <v>200</v>
      </c>
      <c r="J885" s="25">
        <v>1054.75</v>
      </c>
      <c r="K885" s="25">
        <v>210950</v>
      </c>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row>
    <row r="886" spans="1:53" x14ac:dyDescent="0.2">
      <c r="E886" s="2" t="s">
        <v>1217</v>
      </c>
      <c r="F886" s="1" t="s">
        <v>1340</v>
      </c>
      <c r="H886" s="2" t="s">
        <v>812</v>
      </c>
      <c r="I886" s="22">
        <v>380</v>
      </c>
      <c r="J886" s="23">
        <v>134.78</v>
      </c>
      <c r="K886" s="23">
        <v>51216.4</v>
      </c>
    </row>
    <row r="887" spans="1:53" s="9" customFormat="1" x14ac:dyDescent="0.2">
      <c r="A887" s="1"/>
      <c r="B887" s="1"/>
      <c r="C887" s="1"/>
      <c r="D887" s="1"/>
      <c r="E887" s="10">
        <v>4</v>
      </c>
      <c r="F887" s="9" t="s">
        <v>1341</v>
      </c>
      <c r="H887" s="10"/>
      <c r="J887" s="27"/>
      <c r="K887" s="27">
        <v>644531.19999999995</v>
      </c>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row>
    <row r="888" spans="1:53" s="6" customFormat="1" x14ac:dyDescent="0.2">
      <c r="A888" s="1"/>
      <c r="B888" s="1"/>
      <c r="C888" s="1"/>
      <c r="D888" s="1"/>
      <c r="E888" s="17" t="s">
        <v>975</v>
      </c>
      <c r="F888" s="6" t="s">
        <v>1342</v>
      </c>
      <c r="H888" s="17" t="s">
        <v>812</v>
      </c>
      <c r="I888" s="24">
        <v>160</v>
      </c>
      <c r="J888" s="25">
        <v>491.32</v>
      </c>
      <c r="K888" s="25">
        <v>78611.199999999997</v>
      </c>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row>
    <row r="889" spans="1:53" x14ac:dyDescent="0.2">
      <c r="E889" s="2" t="s">
        <v>1150</v>
      </c>
      <c r="F889" s="1" t="s">
        <v>1343</v>
      </c>
      <c r="H889" s="2" t="s">
        <v>812</v>
      </c>
      <c r="I889" s="22">
        <v>600</v>
      </c>
      <c r="J889" s="23">
        <v>943.2</v>
      </c>
      <c r="K889" s="23">
        <v>565920</v>
      </c>
    </row>
    <row r="890" spans="1:53" s="9" customFormat="1" x14ac:dyDescent="0.2">
      <c r="A890" s="1"/>
      <c r="B890" s="1"/>
      <c r="C890" s="1"/>
      <c r="D890" s="1"/>
      <c r="E890" s="10">
        <v>5</v>
      </c>
      <c r="F890" s="9" t="s">
        <v>1344</v>
      </c>
      <c r="H890" s="10"/>
      <c r="J890" s="27"/>
      <c r="K890" s="27">
        <v>70623</v>
      </c>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row>
    <row r="891" spans="1:53" x14ac:dyDescent="0.2">
      <c r="E891" s="2" t="s">
        <v>976</v>
      </c>
      <c r="F891" s="1" t="s">
        <v>1345</v>
      </c>
      <c r="H891" s="2" t="s">
        <v>812</v>
      </c>
      <c r="I891" s="22">
        <v>6300</v>
      </c>
      <c r="J891" s="23">
        <v>11.21</v>
      </c>
      <c r="K891" s="23">
        <v>70623</v>
      </c>
    </row>
    <row r="892" spans="1:53" s="9" customFormat="1" x14ac:dyDescent="0.2">
      <c r="A892" s="1"/>
      <c r="B892" s="1"/>
      <c r="C892" s="1"/>
      <c r="D892" s="1"/>
      <c r="E892" s="10">
        <v>6</v>
      </c>
      <c r="F892" s="9" t="s">
        <v>1346</v>
      </c>
      <c r="H892" s="10"/>
      <c r="J892" s="27"/>
      <c r="K892" s="27">
        <v>770743</v>
      </c>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row>
    <row r="893" spans="1:53" x14ac:dyDescent="0.2">
      <c r="E893" s="2" t="s">
        <v>977</v>
      </c>
      <c r="F893" s="1" t="s">
        <v>1347</v>
      </c>
      <c r="H893" s="2" t="s">
        <v>812</v>
      </c>
      <c r="I893" s="22">
        <v>50</v>
      </c>
      <c r="J893" s="23">
        <v>1251.18</v>
      </c>
      <c r="K893" s="23">
        <v>62559</v>
      </c>
    </row>
    <row r="894" spans="1:53" s="6" customFormat="1" x14ac:dyDescent="0.2">
      <c r="A894" s="1"/>
      <c r="B894" s="1"/>
      <c r="C894" s="1"/>
      <c r="D894" s="1"/>
      <c r="E894" s="17" t="s">
        <v>1032</v>
      </c>
      <c r="F894" s="6" t="s">
        <v>1348</v>
      </c>
      <c r="H894" s="17" t="s">
        <v>812</v>
      </c>
      <c r="I894" s="24">
        <v>400</v>
      </c>
      <c r="J894" s="25">
        <v>1770.46</v>
      </c>
      <c r="K894" s="25">
        <v>708184</v>
      </c>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row>
    <row r="895" spans="1:53" s="9" customFormat="1" x14ac:dyDescent="0.2">
      <c r="A895" s="1"/>
      <c r="B895" s="1"/>
      <c r="C895" s="1"/>
      <c r="D895" s="1"/>
      <c r="E895" s="10">
        <v>7</v>
      </c>
      <c r="F895" s="9" t="s">
        <v>1349</v>
      </c>
      <c r="H895" s="10"/>
      <c r="I895" s="26"/>
      <c r="J895" s="27"/>
      <c r="K895" s="27">
        <v>396197</v>
      </c>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row>
    <row r="896" spans="1:53" x14ac:dyDescent="0.2">
      <c r="E896" s="2" t="s">
        <v>978</v>
      </c>
      <c r="F896" s="1" t="s">
        <v>1350</v>
      </c>
      <c r="H896" s="2" t="s">
        <v>812</v>
      </c>
      <c r="I896" s="22">
        <v>900</v>
      </c>
      <c r="J896" s="22">
        <v>165.05</v>
      </c>
      <c r="K896" s="23">
        <v>148545</v>
      </c>
    </row>
    <row r="897" spans="1:53" s="6" customFormat="1" x14ac:dyDescent="0.2">
      <c r="A897" s="1"/>
      <c r="B897" s="1"/>
      <c r="C897" s="1"/>
      <c r="D897" s="1"/>
      <c r="E897" s="17" t="s">
        <v>1016</v>
      </c>
      <c r="F897" s="6" t="s">
        <v>1351</v>
      </c>
      <c r="H897" s="17" t="s">
        <v>812</v>
      </c>
      <c r="I897" s="24">
        <v>180</v>
      </c>
      <c r="J897" s="24">
        <v>601.95000000000005</v>
      </c>
      <c r="K897" s="25">
        <v>108351</v>
      </c>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row>
    <row r="898" spans="1:53" x14ac:dyDescent="0.2">
      <c r="E898" s="2" t="s">
        <v>1017</v>
      </c>
      <c r="F898" s="1" t="s">
        <v>1352</v>
      </c>
      <c r="H898" s="2" t="s">
        <v>812</v>
      </c>
      <c r="I898" s="22">
        <v>900</v>
      </c>
      <c r="J898" s="22">
        <v>46.69</v>
      </c>
      <c r="K898" s="23">
        <v>42021</v>
      </c>
    </row>
    <row r="899" spans="1:53" s="6" customFormat="1" x14ac:dyDescent="0.2">
      <c r="A899" s="1"/>
      <c r="B899" s="1"/>
      <c r="C899" s="1"/>
      <c r="D899" s="1"/>
      <c r="E899" s="17" t="s">
        <v>1018</v>
      </c>
      <c r="F899" s="6" t="s">
        <v>1353</v>
      </c>
      <c r="H899" s="17" t="s">
        <v>812</v>
      </c>
      <c r="I899" s="24">
        <v>200</v>
      </c>
      <c r="J899" s="24">
        <v>282.06</v>
      </c>
      <c r="K899" s="25">
        <v>56412</v>
      </c>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row>
    <row r="900" spans="1:53" x14ac:dyDescent="0.2">
      <c r="E900" s="2" t="s">
        <v>1019</v>
      </c>
      <c r="F900" s="1" t="s">
        <v>1354</v>
      </c>
      <c r="H900" s="2" t="s">
        <v>812</v>
      </c>
      <c r="I900" s="22">
        <v>400</v>
      </c>
      <c r="J900" s="22">
        <v>37.81</v>
      </c>
      <c r="K900" s="23">
        <v>15124</v>
      </c>
    </row>
    <row r="901" spans="1:53" s="6" customFormat="1" x14ac:dyDescent="0.2">
      <c r="A901" s="1"/>
      <c r="B901" s="1"/>
      <c r="C901" s="1"/>
      <c r="D901" s="1"/>
      <c r="E901" s="17" t="s">
        <v>1020</v>
      </c>
      <c r="F901" s="6" t="s">
        <v>1355</v>
      </c>
      <c r="H901" s="17" t="s">
        <v>812</v>
      </c>
      <c r="I901" s="24">
        <v>400</v>
      </c>
      <c r="J901" s="24">
        <v>64.36</v>
      </c>
      <c r="K901" s="25">
        <v>25744</v>
      </c>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row>
    <row r="902" spans="1:53" s="9" customFormat="1" x14ac:dyDescent="0.2">
      <c r="A902" s="1"/>
      <c r="B902" s="1"/>
      <c r="C902" s="1"/>
      <c r="D902" s="1"/>
      <c r="E902" s="10">
        <v>8</v>
      </c>
      <c r="F902" s="9" t="s">
        <v>1705</v>
      </c>
      <c r="H902" s="10"/>
      <c r="I902" s="26"/>
      <c r="J902" s="27"/>
      <c r="K902" s="27"/>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row>
    <row r="903" spans="1:53" x14ac:dyDescent="0.2">
      <c r="E903" s="2" t="s">
        <v>979</v>
      </c>
      <c r="F903" s="1" t="s">
        <v>1704</v>
      </c>
      <c r="H903" s="2" t="s">
        <v>807</v>
      </c>
      <c r="I903" s="22">
        <v>309</v>
      </c>
      <c r="J903" s="22"/>
      <c r="K903" s="23"/>
    </row>
    <row r="904" spans="1:53" s="6" customFormat="1" x14ac:dyDescent="0.2">
      <c r="A904" s="1"/>
      <c r="B904" s="1"/>
      <c r="C904" s="1"/>
      <c r="D904" s="1"/>
      <c r="E904" s="17" t="s">
        <v>1000</v>
      </c>
      <c r="F904" s="6" t="s">
        <v>108</v>
      </c>
      <c r="H904" s="17" t="s">
        <v>807</v>
      </c>
      <c r="I904" s="6">
        <v>500</v>
      </c>
      <c r="J904" s="24"/>
      <c r="K904" s="25"/>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row>
    <row r="905" spans="1:53" x14ac:dyDescent="0.2">
      <c r="E905" s="2" t="s">
        <v>1001</v>
      </c>
      <c r="F905" s="1" t="s">
        <v>108</v>
      </c>
      <c r="H905" s="2" t="s">
        <v>807</v>
      </c>
      <c r="I905" s="1">
        <v>50</v>
      </c>
      <c r="J905" s="22"/>
      <c r="K905" s="23"/>
    </row>
    <row r="906" spans="1:53" s="20" customFormat="1" x14ac:dyDescent="0.2">
      <c r="A906" s="29"/>
      <c r="B906" s="29"/>
      <c r="C906" s="29"/>
      <c r="D906" s="29"/>
      <c r="E906" s="19"/>
      <c r="F906" s="20" t="s">
        <v>1357</v>
      </c>
      <c r="J906" s="20" t="s">
        <v>4</v>
      </c>
      <c r="K906" s="18">
        <f>SUM(K907:K916)</f>
        <v>2508265.2368702204</v>
      </c>
      <c r="L906" s="29"/>
      <c r="M906" s="29"/>
      <c r="N906" s="29"/>
      <c r="O906" s="29"/>
      <c r="P906" s="29"/>
      <c r="Q906" s="29"/>
      <c r="R906" s="29"/>
      <c r="S906" s="29"/>
      <c r="T906" s="29"/>
      <c r="U906" s="29"/>
      <c r="V906" s="29"/>
      <c r="W906" s="29"/>
      <c r="X906" s="29"/>
      <c r="Y906" s="29"/>
      <c r="Z906" s="29"/>
      <c r="AA906" s="29"/>
      <c r="AB906" s="29"/>
      <c r="AC906" s="29"/>
      <c r="AD906" s="29"/>
      <c r="AE906" s="29"/>
      <c r="AF906" s="29"/>
      <c r="AG906" s="29"/>
      <c r="AH906" s="29"/>
      <c r="AI906" s="29"/>
      <c r="AJ906" s="29"/>
      <c r="AK906" s="29"/>
      <c r="AL906" s="29"/>
      <c r="AM906" s="29"/>
      <c r="AN906" s="29"/>
      <c r="AO906" s="29"/>
      <c r="AP906" s="29"/>
      <c r="AQ906" s="29"/>
      <c r="AR906" s="29"/>
      <c r="AS906" s="29"/>
      <c r="AT906" s="29"/>
      <c r="AU906" s="29"/>
      <c r="AV906" s="29"/>
      <c r="AW906" s="29"/>
      <c r="AX906" s="29"/>
      <c r="AY906" s="29"/>
      <c r="AZ906" s="29"/>
      <c r="BA906" s="29"/>
    </row>
    <row r="907" spans="1:53" x14ac:dyDescent="0.2">
      <c r="E907" s="2">
        <v>1</v>
      </c>
      <c r="F907" s="1" t="s">
        <v>1358</v>
      </c>
      <c r="H907" s="2" t="s">
        <v>133</v>
      </c>
      <c r="I907" s="22">
        <v>12</v>
      </c>
      <c r="J907" s="22">
        <v>25788.582264920049</v>
      </c>
      <c r="K907" s="23">
        <f t="shared" ref="K907:K912" si="0">J907*I907</f>
        <v>309462.98717904056</v>
      </c>
    </row>
    <row r="908" spans="1:53" s="6" customFormat="1" x14ac:dyDescent="0.2">
      <c r="A908" s="1"/>
      <c r="B908" s="1"/>
      <c r="C908" s="1"/>
      <c r="D908" s="1"/>
      <c r="E908" s="17">
        <v>2</v>
      </c>
      <c r="F908" s="6" t="s">
        <v>1359</v>
      </c>
      <c r="H908" s="17" t="s">
        <v>133</v>
      </c>
      <c r="I908" s="24">
        <v>12</v>
      </c>
      <c r="J908" s="24">
        <v>25376.925254409238</v>
      </c>
      <c r="K908" s="25">
        <f t="shared" si="0"/>
        <v>304523.10305291088</v>
      </c>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row>
    <row r="909" spans="1:53" x14ac:dyDescent="0.2">
      <c r="E909" s="2">
        <v>3</v>
      </c>
      <c r="F909" s="1" t="s">
        <v>1360</v>
      </c>
      <c r="H909" s="2" t="s">
        <v>133</v>
      </c>
      <c r="I909" s="22">
        <v>12</v>
      </c>
      <c r="J909" s="22">
        <v>25376.925254409234</v>
      </c>
      <c r="K909" s="23">
        <f t="shared" si="0"/>
        <v>304523.10305291082</v>
      </c>
    </row>
    <row r="910" spans="1:53" s="6" customFormat="1" x14ac:dyDescent="0.2">
      <c r="A910" s="1"/>
      <c r="B910" s="1"/>
      <c r="C910" s="1"/>
      <c r="D910" s="1"/>
      <c r="E910" s="17">
        <v>4</v>
      </c>
      <c r="F910" s="6" t="s">
        <v>1361</v>
      </c>
      <c r="H910" s="17" t="s">
        <v>133</v>
      </c>
      <c r="I910" s="24">
        <v>25</v>
      </c>
      <c r="J910" s="24">
        <v>14724.080096536914</v>
      </c>
      <c r="K910" s="25">
        <f t="shared" si="0"/>
        <v>368102.00241342286</v>
      </c>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row>
    <row r="911" spans="1:53" x14ac:dyDescent="0.2">
      <c r="E911" s="2">
        <v>5</v>
      </c>
      <c r="F911" s="1" t="s">
        <v>1362</v>
      </c>
      <c r="H911" s="2" t="s">
        <v>133</v>
      </c>
      <c r="I911" s="22">
        <v>31</v>
      </c>
      <c r="J911" s="22">
        <v>18324.071036514048</v>
      </c>
      <c r="K911" s="23">
        <f t="shared" si="0"/>
        <v>568046.20213193551</v>
      </c>
    </row>
    <row r="912" spans="1:53" s="6" customFormat="1" x14ac:dyDescent="0.2">
      <c r="A912" s="1"/>
      <c r="B912" s="1"/>
      <c r="C912" s="1"/>
      <c r="D912" s="1"/>
      <c r="E912" s="17">
        <v>6</v>
      </c>
      <c r="F912" s="6" t="s">
        <v>1363</v>
      </c>
      <c r="H912" s="17" t="s">
        <v>133</v>
      </c>
      <c r="I912" s="24">
        <v>4</v>
      </c>
      <c r="J912" s="24">
        <v>163401.95976</v>
      </c>
      <c r="K912" s="25">
        <f t="shared" si="0"/>
        <v>653607.83903999999</v>
      </c>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row>
    <row r="913" spans="1:53" x14ac:dyDescent="0.2">
      <c r="E913" s="2">
        <v>7</v>
      </c>
      <c r="F913" s="1" t="s">
        <v>1708</v>
      </c>
      <c r="H913" s="2" t="s">
        <v>135</v>
      </c>
      <c r="I913" s="1">
        <v>51</v>
      </c>
      <c r="J913" s="22"/>
      <c r="K913" s="23"/>
    </row>
    <row r="914" spans="1:53" s="6" customFormat="1" x14ac:dyDescent="0.2">
      <c r="A914" s="1"/>
      <c r="B914" s="1"/>
      <c r="C914" s="1"/>
      <c r="D914" s="1"/>
      <c r="E914" s="17">
        <v>8</v>
      </c>
      <c r="F914" s="6" t="s">
        <v>108</v>
      </c>
      <c r="H914" s="17" t="s">
        <v>807</v>
      </c>
      <c r="I914" s="24">
        <v>500</v>
      </c>
      <c r="J914" s="24"/>
      <c r="K914" s="25"/>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row>
    <row r="915" spans="1:53" x14ac:dyDescent="0.2">
      <c r="E915" s="2">
        <v>9</v>
      </c>
      <c r="F915" s="1" t="s">
        <v>108</v>
      </c>
      <c r="H915" s="2" t="s">
        <v>807</v>
      </c>
      <c r="I915" s="22">
        <v>50</v>
      </c>
      <c r="J915" s="22"/>
      <c r="K915" s="23"/>
    </row>
    <row r="916" spans="1:53" s="6" customFormat="1" x14ac:dyDescent="0.2">
      <c r="A916" s="1"/>
      <c r="B916" s="1"/>
      <c r="C916" s="1"/>
      <c r="D916" s="1"/>
      <c r="E916" s="17">
        <v>10</v>
      </c>
      <c r="F916" s="6" t="s">
        <v>145</v>
      </c>
      <c r="H916" s="17" t="s">
        <v>1707</v>
      </c>
      <c r="I916" s="24">
        <v>12</v>
      </c>
      <c r="J916" s="24"/>
      <c r="K916" s="25"/>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row>
    <row r="917" spans="1:53" x14ac:dyDescent="0.2">
      <c r="E917" s="2">
        <v>11</v>
      </c>
      <c r="F917" s="1" t="s">
        <v>1706</v>
      </c>
      <c r="H917" s="2"/>
      <c r="I917" s="22"/>
      <c r="J917" s="22"/>
      <c r="K917" s="23"/>
    </row>
    <row r="918" spans="1:53" s="6" customFormat="1" x14ac:dyDescent="0.2">
      <c r="A918" s="1"/>
      <c r="B918" s="1"/>
      <c r="C918" s="1"/>
      <c r="D918" s="1"/>
      <c r="E918" s="17"/>
      <c r="H918" s="17"/>
      <c r="I918" s="24"/>
      <c r="J918" s="24"/>
      <c r="K918" s="25"/>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row>
    <row r="919" spans="1:53" s="20" customFormat="1" x14ac:dyDescent="0.2">
      <c r="A919" s="29"/>
      <c r="B919" s="29"/>
      <c r="C919" s="29"/>
      <c r="D919" s="29"/>
      <c r="E919" s="19"/>
      <c r="F919" s="20" t="s">
        <v>1349</v>
      </c>
      <c r="J919" s="20" t="s">
        <v>4</v>
      </c>
      <c r="K919" s="18">
        <f>SUM(K920:K937)</f>
        <v>3480.82</v>
      </c>
      <c r="L919" s="29"/>
      <c r="M919" s="29"/>
      <c r="N919" s="29"/>
      <c r="O919" s="29"/>
      <c r="P919" s="29"/>
      <c r="Q919" s="29"/>
      <c r="R919" s="29"/>
      <c r="S919" s="29"/>
      <c r="T919" s="29"/>
      <c r="U919" s="29"/>
      <c r="V919" s="29"/>
      <c r="W919" s="29"/>
      <c r="X919" s="29"/>
      <c r="Y919" s="29"/>
      <c r="Z919" s="29"/>
      <c r="AA919" s="29"/>
      <c r="AB919" s="29"/>
      <c r="AC919" s="29"/>
      <c r="AD919" s="29"/>
      <c r="AE919" s="29"/>
      <c r="AF919" s="29"/>
      <c r="AG919" s="29"/>
      <c r="AH919" s="29"/>
      <c r="AI919" s="29"/>
      <c r="AJ919" s="29"/>
      <c r="AK919" s="29"/>
      <c r="AL919" s="29"/>
      <c r="AM919" s="29"/>
      <c r="AN919" s="29"/>
      <c r="AO919" s="29"/>
      <c r="AP919" s="29"/>
      <c r="AQ919" s="29"/>
      <c r="AR919" s="29"/>
      <c r="AS919" s="29"/>
      <c r="AT919" s="29"/>
      <c r="AU919" s="29"/>
      <c r="AV919" s="29"/>
      <c r="AW919" s="29"/>
      <c r="AX919" s="29"/>
      <c r="AY919" s="29"/>
      <c r="AZ919" s="29"/>
      <c r="BA919" s="29"/>
    </row>
    <row r="920" spans="1:53" x14ac:dyDescent="0.2">
      <c r="C920" s="1" t="s">
        <v>1713</v>
      </c>
      <c r="D920" s="1">
        <v>80601</v>
      </c>
      <c r="E920" s="2">
        <v>1</v>
      </c>
      <c r="F920" s="1" t="s">
        <v>34</v>
      </c>
      <c r="H920" s="2" t="s">
        <v>136</v>
      </c>
      <c r="I920" s="22">
        <v>47</v>
      </c>
      <c r="J920" s="22">
        <v>74.06</v>
      </c>
      <c r="K920" s="23">
        <f>J920*I920</f>
        <v>3480.82</v>
      </c>
    </row>
    <row r="921" spans="1:53" s="6" customFormat="1" x14ac:dyDescent="0.2">
      <c r="A921" s="1"/>
      <c r="B921" s="1"/>
      <c r="C921" s="1"/>
      <c r="D921" s="1"/>
      <c r="E921" s="17">
        <v>2</v>
      </c>
      <c r="F921" s="6" t="s">
        <v>35</v>
      </c>
      <c r="H921" s="17" t="s">
        <v>135</v>
      </c>
      <c r="I921" s="24">
        <v>1</v>
      </c>
      <c r="J921" s="24"/>
      <c r="K921" s="25"/>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row>
    <row r="922" spans="1:53" x14ac:dyDescent="0.2">
      <c r="E922" s="2">
        <v>3</v>
      </c>
      <c r="F922" s="1" t="s">
        <v>36</v>
      </c>
      <c r="H922" s="2" t="s">
        <v>139</v>
      </c>
      <c r="I922" s="22">
        <v>496</v>
      </c>
      <c r="J922" s="22"/>
      <c r="K922" s="23"/>
    </row>
    <row r="923" spans="1:53" s="6" customFormat="1" x14ac:dyDescent="0.2">
      <c r="A923" s="1"/>
      <c r="B923" s="1"/>
      <c r="C923" s="1"/>
      <c r="D923" s="1"/>
      <c r="E923" s="17">
        <v>4</v>
      </c>
      <c r="F923" s="6" t="s">
        <v>37</v>
      </c>
      <c r="H923" s="17" t="s">
        <v>135</v>
      </c>
      <c r="I923" s="24">
        <v>18</v>
      </c>
      <c r="J923" s="24"/>
      <c r="K923" s="25"/>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row>
    <row r="924" spans="1:53" x14ac:dyDescent="0.2">
      <c r="E924" s="2">
        <v>5</v>
      </c>
      <c r="F924" s="1" t="s">
        <v>38</v>
      </c>
      <c r="H924" s="2" t="s">
        <v>136</v>
      </c>
      <c r="I924" s="22">
        <v>7</v>
      </c>
      <c r="J924" s="22"/>
      <c r="K924" s="23"/>
    </row>
    <row r="925" spans="1:53" s="6" customFormat="1" x14ac:dyDescent="0.2">
      <c r="A925" s="1"/>
      <c r="B925" s="1"/>
      <c r="C925" s="1"/>
      <c r="D925" s="1"/>
      <c r="E925" s="17">
        <v>6</v>
      </c>
      <c r="F925" s="6" t="s">
        <v>39</v>
      </c>
      <c r="H925" s="17" t="s">
        <v>136</v>
      </c>
      <c r="I925" s="24">
        <v>6</v>
      </c>
      <c r="J925" s="24"/>
      <c r="K925" s="25"/>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row>
    <row r="926" spans="1:53" x14ac:dyDescent="0.2">
      <c r="E926" s="2">
        <v>7</v>
      </c>
      <c r="F926" s="1" t="s">
        <v>40</v>
      </c>
      <c r="H926" s="2" t="s">
        <v>136</v>
      </c>
      <c r="I926" s="1">
        <v>92</v>
      </c>
      <c r="J926" s="22"/>
      <c r="K926" s="23"/>
    </row>
    <row r="927" spans="1:53" s="6" customFormat="1" x14ac:dyDescent="0.2">
      <c r="A927" s="1"/>
      <c r="B927" s="1"/>
      <c r="C927" s="1"/>
      <c r="D927" s="1"/>
      <c r="E927" s="17">
        <v>8</v>
      </c>
      <c r="F927" s="6" t="s">
        <v>41</v>
      </c>
      <c r="H927" s="17" t="s">
        <v>136</v>
      </c>
      <c r="I927" s="24">
        <v>6</v>
      </c>
      <c r="J927" s="24"/>
      <c r="K927" s="25"/>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row>
    <row r="928" spans="1:53" x14ac:dyDescent="0.2">
      <c r="E928" s="2">
        <v>9</v>
      </c>
      <c r="F928" s="1" t="s">
        <v>42</v>
      </c>
      <c r="H928" s="2" t="s">
        <v>136</v>
      </c>
      <c r="I928" s="22">
        <v>12</v>
      </c>
      <c r="J928" s="22"/>
      <c r="K928" s="23"/>
    </row>
    <row r="929" spans="1:53" s="6" customFormat="1" x14ac:dyDescent="0.2">
      <c r="A929" s="1"/>
      <c r="B929" s="1"/>
      <c r="C929" s="1"/>
      <c r="D929" s="1"/>
      <c r="E929" s="17">
        <v>10</v>
      </c>
      <c r="F929" s="6" t="s">
        <v>43</v>
      </c>
      <c r="H929" s="17" t="s">
        <v>136</v>
      </c>
      <c r="I929" s="24">
        <v>90</v>
      </c>
      <c r="J929" s="24"/>
      <c r="K929" s="25"/>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row>
    <row r="930" spans="1:53" x14ac:dyDescent="0.2">
      <c r="E930" s="2">
        <v>11</v>
      </c>
      <c r="F930" s="1" t="s">
        <v>44</v>
      </c>
      <c r="H930" s="2" t="s">
        <v>136</v>
      </c>
      <c r="I930" s="22">
        <v>6</v>
      </c>
      <c r="J930" s="22"/>
      <c r="K930" s="23"/>
    </row>
    <row r="931" spans="1:53" s="6" customFormat="1" x14ac:dyDescent="0.2">
      <c r="A931" s="1"/>
      <c r="B931" s="1"/>
      <c r="C931" s="1"/>
      <c r="D931" s="1"/>
      <c r="E931" s="17">
        <v>12</v>
      </c>
      <c r="F931" s="6" t="s">
        <v>45</v>
      </c>
      <c r="H931" s="17" t="s">
        <v>136</v>
      </c>
      <c r="I931" s="24">
        <v>1</v>
      </c>
      <c r="J931" s="24"/>
      <c r="K931" s="25"/>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row>
    <row r="932" spans="1:53" x14ac:dyDescent="0.2">
      <c r="E932" s="2">
        <v>13</v>
      </c>
      <c r="F932" s="1" t="s">
        <v>46</v>
      </c>
      <c r="H932" s="2" t="s">
        <v>140</v>
      </c>
      <c r="I932" s="22">
        <v>30</v>
      </c>
      <c r="J932" s="22"/>
      <c r="K932" s="23"/>
    </row>
    <row r="933" spans="1:53" s="6" customFormat="1" x14ac:dyDescent="0.2">
      <c r="A933" s="1"/>
      <c r="B933" s="1"/>
      <c r="C933" s="1"/>
      <c r="D933" s="1"/>
      <c r="E933" s="17">
        <v>14</v>
      </c>
      <c r="F933" s="6" t="s">
        <v>47</v>
      </c>
      <c r="H933" s="17" t="s">
        <v>136</v>
      </c>
      <c r="I933" s="24">
        <v>1</v>
      </c>
      <c r="J933" s="24"/>
      <c r="K933" s="25"/>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row>
    <row r="934" spans="1:53" x14ac:dyDescent="0.2">
      <c r="E934" s="2">
        <v>15</v>
      </c>
      <c r="F934" s="1" t="s">
        <v>48</v>
      </c>
      <c r="H934" s="2" t="s">
        <v>136</v>
      </c>
      <c r="I934" s="22">
        <v>100</v>
      </c>
      <c r="J934" s="22"/>
      <c r="K934" s="23"/>
    </row>
    <row r="935" spans="1:53" s="6" customFormat="1" x14ac:dyDescent="0.2">
      <c r="A935" s="1"/>
      <c r="B935" s="1"/>
      <c r="C935" s="1"/>
      <c r="D935" s="1"/>
      <c r="E935" s="17">
        <v>16</v>
      </c>
      <c r="F935" s="6" t="s">
        <v>49</v>
      </c>
      <c r="H935" s="17" t="s">
        <v>136</v>
      </c>
      <c r="I935" s="24">
        <v>4</v>
      </c>
      <c r="J935" s="24"/>
      <c r="K935" s="25"/>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row>
    <row r="936" spans="1:53" x14ac:dyDescent="0.2">
      <c r="E936" s="2">
        <v>17</v>
      </c>
      <c r="F936" s="1" t="s">
        <v>1709</v>
      </c>
      <c r="H936" s="2" t="s">
        <v>136</v>
      </c>
      <c r="I936" s="22"/>
      <c r="J936" s="22"/>
      <c r="K936" s="23"/>
    </row>
    <row r="937" spans="1:53" s="6" customFormat="1" x14ac:dyDescent="0.2">
      <c r="A937" s="1"/>
      <c r="B937" s="1"/>
      <c r="C937" s="1"/>
      <c r="D937" s="1"/>
      <c r="E937" s="17">
        <v>18</v>
      </c>
      <c r="F937" s="6" t="s">
        <v>1710</v>
      </c>
      <c r="H937" s="17" t="s">
        <v>136</v>
      </c>
      <c r="I937" s="24"/>
      <c r="J937" s="24"/>
      <c r="K937" s="25"/>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row>
    <row r="938" spans="1:53" s="20" customFormat="1" x14ac:dyDescent="0.2">
      <c r="A938" s="29"/>
      <c r="B938" s="29"/>
      <c r="C938" s="29"/>
      <c r="D938" s="29"/>
      <c r="E938" s="19"/>
      <c r="F938" s="20" t="s">
        <v>1711</v>
      </c>
      <c r="J938" s="20" t="s">
        <v>1701</v>
      </c>
      <c r="K938" s="18">
        <f>SUM(K939:K941)</f>
        <v>0</v>
      </c>
      <c r="L938" s="29"/>
      <c r="M938" s="29"/>
      <c r="N938" s="29"/>
      <c r="O938" s="29"/>
      <c r="P938" s="29"/>
      <c r="Q938" s="29"/>
      <c r="R938" s="29"/>
      <c r="S938" s="29"/>
      <c r="T938" s="29"/>
      <c r="U938" s="29"/>
      <c r="V938" s="29"/>
      <c r="W938" s="29"/>
      <c r="X938" s="29"/>
      <c r="Y938" s="29"/>
      <c r="Z938" s="29"/>
      <c r="AA938" s="29"/>
      <c r="AB938" s="29"/>
      <c r="AC938" s="29"/>
      <c r="AD938" s="29"/>
      <c r="AE938" s="29"/>
      <c r="AF938" s="29"/>
      <c r="AG938" s="29"/>
      <c r="AH938" s="29"/>
      <c r="AI938" s="29"/>
      <c r="AJ938" s="29"/>
      <c r="AK938" s="29"/>
      <c r="AL938" s="29"/>
      <c r="AM938" s="29"/>
      <c r="AN938" s="29"/>
      <c r="AO938" s="29"/>
      <c r="AP938" s="29"/>
      <c r="AQ938" s="29"/>
      <c r="AR938" s="29"/>
      <c r="AS938" s="29"/>
      <c r="AT938" s="29"/>
      <c r="AU938" s="29"/>
      <c r="AV938" s="29"/>
      <c r="AW938" s="29"/>
      <c r="AX938" s="29"/>
      <c r="AY938" s="29"/>
      <c r="AZ938" s="29"/>
      <c r="BA938" s="29"/>
    </row>
    <row r="939" spans="1:53" s="6" customFormat="1" x14ac:dyDescent="0.2">
      <c r="A939" s="1"/>
      <c r="B939" s="1"/>
      <c r="C939" s="1"/>
      <c r="D939" s="1"/>
      <c r="E939" s="17">
        <v>1</v>
      </c>
      <c r="F939" s="6" t="s">
        <v>11</v>
      </c>
      <c r="H939" s="17" t="s">
        <v>134</v>
      </c>
      <c r="I939" s="24">
        <v>200</v>
      </c>
      <c r="J939" s="24"/>
      <c r="K939" s="25"/>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row>
    <row r="940" spans="1:53" x14ac:dyDescent="0.2">
      <c r="E940" s="2">
        <v>2</v>
      </c>
      <c r="F940" s="1" t="s">
        <v>12</v>
      </c>
      <c r="H940" s="2" t="s">
        <v>134</v>
      </c>
      <c r="I940" s="22">
        <v>200</v>
      </c>
      <c r="J940" s="22"/>
      <c r="K940" s="23"/>
    </row>
    <row r="941" spans="1:53" s="6" customFormat="1" x14ac:dyDescent="0.2">
      <c r="A941" s="1"/>
      <c r="B941" s="1"/>
      <c r="C941" s="1"/>
      <c r="D941" s="1"/>
      <c r="E941" s="17">
        <v>3</v>
      </c>
      <c r="F941" s="6" t="s">
        <v>1712</v>
      </c>
      <c r="H941" s="17" t="s">
        <v>134</v>
      </c>
      <c r="I941" s="24">
        <v>200</v>
      </c>
      <c r="J941" s="24"/>
      <c r="K941" s="25"/>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row>
    <row r="942" spans="1:53" x14ac:dyDescent="0.2">
      <c r="H942" s="2"/>
      <c r="I942" s="22"/>
      <c r="J942" s="22"/>
      <c r="K942" s="23"/>
    </row>
  </sheetData>
  <phoneticPr fontId="7" type="noConversion"/>
  <pageMargins left="0.511811024" right="0.511811024" top="0.78740157499999996" bottom="0.78740157499999996" header="0.31496062000000002" footer="0.31496062000000002"/>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08552-CB95-453F-B452-DB6D6A886E9A}">
  <dimension ref="A4:AZ919"/>
  <sheetViews>
    <sheetView tabSelected="1" zoomScale="70" zoomScaleNormal="70" workbookViewId="0">
      <selection activeCell="I914" sqref="I914"/>
    </sheetView>
  </sheetViews>
  <sheetFormatPr defaultRowHeight="15" x14ac:dyDescent="0.25"/>
  <cols>
    <col min="1" max="2" width="9.140625" style="74"/>
    <col min="3" max="3" width="13.7109375" style="165" bestFit="1" customWidth="1"/>
    <col min="4" max="4" width="39.28515625" style="165" bestFit="1" customWidth="1"/>
    <col min="5" max="5" width="9.140625" style="73"/>
    <col min="6" max="6" width="101.140625" style="40" customWidth="1"/>
    <col min="7" max="7" width="12.85546875" style="40" customWidth="1"/>
    <col min="8" max="8" width="9.140625" style="40"/>
    <col min="9" max="9" width="10" style="40" bestFit="1" customWidth="1"/>
    <col min="10" max="10" width="17" style="40" bestFit="1" customWidth="1"/>
    <col min="11" max="11" width="24.5703125" style="40" bestFit="1" customWidth="1"/>
    <col min="12" max="16384" width="9.140625" style="40"/>
  </cols>
  <sheetData>
    <row r="4" spans="1:52" ht="15.75" customHeight="1" x14ac:dyDescent="0.25">
      <c r="C4" s="325" t="s">
        <v>2659</v>
      </c>
      <c r="D4" s="325"/>
      <c r="E4" s="325"/>
      <c r="F4" s="325"/>
      <c r="G4" s="325"/>
      <c r="H4" s="325"/>
      <c r="I4" s="325"/>
      <c r="J4" s="325"/>
      <c r="K4" s="325"/>
    </row>
    <row r="5" spans="1:52" ht="15" customHeight="1" x14ac:dyDescent="0.25">
      <c r="C5" s="325"/>
      <c r="D5" s="325"/>
      <c r="E5" s="325"/>
      <c r="F5" s="325"/>
      <c r="G5" s="325"/>
      <c r="H5" s="325"/>
      <c r="I5" s="325"/>
      <c r="J5" s="325"/>
      <c r="K5" s="325"/>
    </row>
    <row r="6" spans="1:52" ht="12.75" customHeight="1" x14ac:dyDescent="0.25">
      <c r="C6" s="325"/>
      <c r="D6" s="325"/>
      <c r="E6" s="325"/>
      <c r="F6" s="325"/>
      <c r="G6" s="325"/>
      <c r="H6" s="325"/>
      <c r="I6" s="325"/>
      <c r="J6" s="325"/>
      <c r="K6" s="325"/>
    </row>
    <row r="7" spans="1:52" ht="12.75" customHeight="1" x14ac:dyDescent="0.25">
      <c r="C7" s="325"/>
      <c r="D7" s="325"/>
      <c r="E7" s="325"/>
      <c r="F7" s="325"/>
      <c r="G7" s="325"/>
      <c r="H7" s="325"/>
      <c r="I7" s="325"/>
      <c r="J7" s="325"/>
      <c r="K7" s="325"/>
    </row>
    <row r="8" spans="1:52" ht="12.75" customHeight="1" x14ac:dyDescent="0.25">
      <c r="C8" s="325"/>
      <c r="D8" s="325"/>
      <c r="E8" s="325"/>
      <c r="F8" s="325"/>
      <c r="G8" s="325"/>
      <c r="H8" s="325"/>
      <c r="I8" s="325"/>
      <c r="J8" s="325"/>
      <c r="K8" s="325"/>
    </row>
    <row r="9" spans="1:52" ht="15.75" x14ac:dyDescent="0.25">
      <c r="C9" s="325" t="s">
        <v>1715</v>
      </c>
      <c r="D9" s="325"/>
      <c r="E9" s="325"/>
      <c r="F9" s="325"/>
      <c r="G9" s="325"/>
      <c r="H9" s="325"/>
      <c r="I9" s="325"/>
      <c r="J9" s="311" t="s">
        <v>1716</v>
      </c>
      <c r="K9" s="312">
        <v>0.24540000000000001</v>
      </c>
    </row>
    <row r="10" spans="1:52" ht="15.75" x14ac:dyDescent="0.25">
      <c r="C10" s="325"/>
      <c r="D10" s="325"/>
      <c r="E10" s="325"/>
      <c r="F10" s="325"/>
      <c r="G10" s="325"/>
      <c r="H10" s="325"/>
      <c r="I10" s="325"/>
      <c r="J10" s="30" t="s">
        <v>1717</v>
      </c>
      <c r="K10" s="41">
        <v>0.15759999999999999</v>
      </c>
    </row>
    <row r="11" spans="1:52" ht="15.75" x14ac:dyDescent="0.25">
      <c r="C11" s="325"/>
      <c r="D11" s="325"/>
      <c r="E11" s="325"/>
      <c r="F11" s="325"/>
      <c r="G11" s="325"/>
      <c r="H11" s="325"/>
      <c r="I11" s="325"/>
      <c r="J11" s="320" t="s">
        <v>1757</v>
      </c>
      <c r="K11" s="321">
        <f>K13+K26+K179+K883</f>
        <v>16191647.479800899</v>
      </c>
    </row>
    <row r="12" spans="1:52" s="44" customFormat="1" x14ac:dyDescent="0.25">
      <c r="A12" s="75"/>
      <c r="B12" s="75"/>
      <c r="C12" s="313" t="s">
        <v>1774</v>
      </c>
      <c r="D12" s="313" t="s">
        <v>2386</v>
      </c>
      <c r="E12" s="313" t="s">
        <v>0</v>
      </c>
      <c r="F12" s="313" t="s">
        <v>1</v>
      </c>
      <c r="G12" s="313" t="s">
        <v>817</v>
      </c>
      <c r="H12" s="313" t="s">
        <v>2</v>
      </c>
      <c r="I12" s="313" t="s">
        <v>3</v>
      </c>
      <c r="J12" s="43" t="s">
        <v>1714</v>
      </c>
      <c r="K12" s="43" t="s">
        <v>5</v>
      </c>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row>
    <row r="13" spans="1:52" s="49" customFormat="1" x14ac:dyDescent="0.25">
      <c r="A13" s="76"/>
      <c r="B13" s="76"/>
      <c r="C13" s="46"/>
      <c r="D13" s="46"/>
      <c r="E13" s="46"/>
      <c r="F13" s="47" t="s">
        <v>1364</v>
      </c>
      <c r="G13" s="47"/>
      <c r="H13" s="47"/>
      <c r="I13" s="47"/>
      <c r="J13" s="47" t="s">
        <v>4</v>
      </c>
      <c r="K13" s="48">
        <f>SUM(K14:K24)</f>
        <v>2072537.843384</v>
      </c>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row>
    <row r="14" spans="1:52" s="54" customFormat="1" ht="30" x14ac:dyDescent="0.25">
      <c r="A14" s="74"/>
      <c r="B14" s="40"/>
      <c r="C14" s="50">
        <v>100534</v>
      </c>
      <c r="D14" s="50" t="s">
        <v>1718</v>
      </c>
      <c r="E14" s="50">
        <v>1</v>
      </c>
      <c r="F14" s="51" t="s">
        <v>6</v>
      </c>
      <c r="G14" s="52"/>
      <c r="H14" s="50" t="s">
        <v>133</v>
      </c>
      <c r="I14" s="50">
        <v>12</v>
      </c>
      <c r="J14" s="53">
        <v>5101.7774108311387</v>
      </c>
      <c r="K14" s="53">
        <v>61221.33</v>
      </c>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row>
    <row r="15" spans="1:52" x14ac:dyDescent="0.25">
      <c r="C15" s="55">
        <v>93565</v>
      </c>
      <c r="D15" s="55" t="s">
        <v>1718</v>
      </c>
      <c r="E15" s="55">
        <v>2</v>
      </c>
      <c r="F15" s="56" t="s">
        <v>7</v>
      </c>
      <c r="G15" s="57"/>
      <c r="H15" s="55" t="s">
        <v>133</v>
      </c>
      <c r="I15" s="55">
        <v>12</v>
      </c>
      <c r="J15" s="58">
        <v>23995.990570207869</v>
      </c>
      <c r="K15" s="58">
        <v>287951.89</v>
      </c>
    </row>
    <row r="16" spans="1:52" s="54" customFormat="1" x14ac:dyDescent="0.25">
      <c r="A16" s="74"/>
      <c r="B16" s="40"/>
      <c r="C16" s="50" t="s">
        <v>1758</v>
      </c>
      <c r="D16" s="50" t="s">
        <v>1759</v>
      </c>
      <c r="E16" s="50">
        <v>3</v>
      </c>
      <c r="F16" s="51" t="s">
        <v>8</v>
      </c>
      <c r="G16" s="52"/>
      <c r="H16" s="50" t="s">
        <v>133</v>
      </c>
      <c r="I16" s="50">
        <v>24</v>
      </c>
      <c r="J16" s="53">
        <v>2630.1930098020239</v>
      </c>
      <c r="K16" s="53">
        <v>63124.63</v>
      </c>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row>
    <row r="17" spans="1:52" x14ac:dyDescent="0.25">
      <c r="C17" s="314" t="s">
        <v>1761</v>
      </c>
      <c r="D17" s="55" t="s">
        <v>1760</v>
      </c>
      <c r="E17" s="55">
        <v>4</v>
      </c>
      <c r="F17" s="56" t="s">
        <v>9</v>
      </c>
      <c r="G17" s="57"/>
      <c r="H17" s="55" t="s">
        <v>133</v>
      </c>
      <c r="I17" s="55">
        <v>12</v>
      </c>
      <c r="J17" s="58">
        <v>18680.348080980282</v>
      </c>
      <c r="K17" s="58">
        <v>224164.18</v>
      </c>
    </row>
    <row r="18" spans="1:52" s="54" customFormat="1" x14ac:dyDescent="0.25">
      <c r="A18" s="74"/>
      <c r="B18" s="40"/>
      <c r="C18" s="50" t="s">
        <v>1763</v>
      </c>
      <c r="D18" s="50" t="s">
        <v>1762</v>
      </c>
      <c r="E18" s="50">
        <v>5</v>
      </c>
      <c r="F18" s="51" t="s">
        <v>10</v>
      </c>
      <c r="G18" s="52"/>
      <c r="H18" s="50" t="s">
        <v>133</v>
      </c>
      <c r="I18" s="50">
        <v>24</v>
      </c>
      <c r="J18" s="53">
        <v>3107.1147498748378</v>
      </c>
      <c r="K18" s="53">
        <v>74570.75</v>
      </c>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row>
    <row r="19" spans="1:52" x14ac:dyDescent="0.25">
      <c r="C19" s="55">
        <v>40811</v>
      </c>
      <c r="D19" s="55" t="s">
        <v>1718</v>
      </c>
      <c r="E19" s="55">
        <v>6</v>
      </c>
      <c r="F19" s="56" t="s">
        <v>143</v>
      </c>
      <c r="G19" s="57"/>
      <c r="H19" s="55" t="s">
        <v>806</v>
      </c>
      <c r="I19" s="55">
        <v>12</v>
      </c>
      <c r="J19" s="58">
        <v>23200.59</v>
      </c>
      <c r="K19" s="58">
        <v>278407.08</v>
      </c>
    </row>
    <row r="20" spans="1:52" s="54" customFormat="1" x14ac:dyDescent="0.25">
      <c r="A20" s="74"/>
      <c r="B20" s="40"/>
      <c r="C20" s="50">
        <v>40931</v>
      </c>
      <c r="D20" s="50" t="s">
        <v>1718</v>
      </c>
      <c r="E20" s="50">
        <v>7</v>
      </c>
      <c r="F20" s="51" t="s">
        <v>144</v>
      </c>
      <c r="G20" s="52"/>
      <c r="H20" s="50" t="s">
        <v>806</v>
      </c>
      <c r="I20" s="50">
        <v>24</v>
      </c>
      <c r="J20" s="53">
        <v>6100.4</v>
      </c>
      <c r="K20" s="53">
        <f>J20*I20</f>
        <v>146409.59999999998</v>
      </c>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row>
    <row r="21" spans="1:52" x14ac:dyDescent="0.25">
      <c r="C21" s="55">
        <v>40918</v>
      </c>
      <c r="D21" s="55" t="s">
        <v>1718</v>
      </c>
      <c r="E21" s="55">
        <v>8</v>
      </c>
      <c r="F21" s="56" t="s">
        <v>145</v>
      </c>
      <c r="G21" s="57"/>
      <c r="H21" s="55" t="s">
        <v>806</v>
      </c>
      <c r="I21" s="55">
        <v>24</v>
      </c>
      <c r="J21" s="58">
        <v>6800.95</v>
      </c>
      <c r="K21" s="58">
        <v>163222.79999999999</v>
      </c>
    </row>
    <row r="22" spans="1:52" s="54" customFormat="1" x14ac:dyDescent="0.25">
      <c r="A22" s="74"/>
      <c r="B22" s="40"/>
      <c r="C22" s="50">
        <v>40814</v>
      </c>
      <c r="D22" s="50" t="s">
        <v>1718</v>
      </c>
      <c r="E22" s="50">
        <v>9</v>
      </c>
      <c r="F22" s="51" t="s">
        <v>1729</v>
      </c>
      <c r="G22" s="52"/>
      <c r="H22" s="50" t="s">
        <v>806</v>
      </c>
      <c r="I22" s="50">
        <v>12</v>
      </c>
      <c r="J22" s="53">
        <f>22799.58*(1+K9)</f>
        <v>28394.596932000004</v>
      </c>
      <c r="K22" s="53">
        <f>J22*I22</f>
        <v>340735.16318400006</v>
      </c>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row>
    <row r="23" spans="1:52" x14ac:dyDescent="0.25">
      <c r="C23" s="55">
        <v>40931</v>
      </c>
      <c r="D23" s="55" t="s">
        <v>1718</v>
      </c>
      <c r="E23" s="55">
        <v>10</v>
      </c>
      <c r="F23" s="56" t="s">
        <v>144</v>
      </c>
      <c r="G23" s="57"/>
      <c r="H23" s="55" t="s">
        <v>806</v>
      </c>
      <c r="I23" s="55">
        <v>24</v>
      </c>
      <c r="J23" s="58">
        <f>5239.5*(1+K9)</f>
        <v>6525.2733000000007</v>
      </c>
      <c r="K23" s="58">
        <f>J23*I23</f>
        <v>156606.55920000002</v>
      </c>
    </row>
    <row r="24" spans="1:52" s="54" customFormat="1" x14ac:dyDescent="0.25">
      <c r="A24" s="74"/>
      <c r="B24" s="40"/>
      <c r="C24" s="50">
        <v>40818</v>
      </c>
      <c r="D24" s="50" t="s">
        <v>1718</v>
      </c>
      <c r="E24" s="50">
        <v>11</v>
      </c>
      <c r="F24" s="51" t="s">
        <v>1703</v>
      </c>
      <c r="G24" s="52"/>
      <c r="H24" s="50" t="s">
        <v>806</v>
      </c>
      <c r="I24" s="50">
        <v>36</v>
      </c>
      <c r="J24" s="53">
        <f>6158.75*(1+0.2454)</f>
        <v>7670.10725</v>
      </c>
      <c r="K24" s="53">
        <f>J24*I24</f>
        <v>276123.86099999998</v>
      </c>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row>
    <row r="25" spans="1:52" x14ac:dyDescent="0.25">
      <c r="C25" s="55"/>
      <c r="D25" s="55"/>
      <c r="E25" s="55"/>
      <c r="F25" s="56"/>
      <c r="G25" s="57"/>
      <c r="H25" s="55"/>
      <c r="I25" s="55"/>
      <c r="J25" s="58"/>
      <c r="K25" s="58"/>
    </row>
    <row r="26" spans="1:52" s="49" customFormat="1" x14ac:dyDescent="0.25">
      <c r="A26" s="76"/>
      <c r="B26" s="76"/>
      <c r="C26" s="59"/>
      <c r="D26" s="59"/>
      <c r="E26" s="59"/>
      <c r="F26" s="60" t="s">
        <v>816</v>
      </c>
      <c r="G26" s="61"/>
      <c r="H26" s="61"/>
      <c r="I26" s="61"/>
      <c r="J26" s="61" t="s">
        <v>4</v>
      </c>
      <c r="K26" s="62">
        <f>SUM(K27:K177)</f>
        <v>4829981.8400000017</v>
      </c>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row>
    <row r="27" spans="1:52" x14ac:dyDescent="0.25">
      <c r="C27" s="55"/>
      <c r="D27" s="55" t="s">
        <v>2655</v>
      </c>
      <c r="E27" s="55" t="s">
        <v>818</v>
      </c>
      <c r="F27" s="56" t="s">
        <v>11</v>
      </c>
      <c r="G27" s="57" t="s">
        <v>131</v>
      </c>
      <c r="H27" s="55" t="s">
        <v>134</v>
      </c>
      <c r="I27" s="55">
        <v>20</v>
      </c>
      <c r="J27" s="58">
        <v>82.255799383249851</v>
      </c>
      <c r="K27" s="58">
        <v>1645.12</v>
      </c>
    </row>
    <row r="28" spans="1:52" s="54" customFormat="1" x14ac:dyDescent="0.25">
      <c r="A28" s="74"/>
      <c r="B28" s="74"/>
      <c r="C28" s="50"/>
      <c r="D28" s="50" t="s">
        <v>2655</v>
      </c>
      <c r="E28" s="50" t="s">
        <v>819</v>
      </c>
      <c r="F28" s="51" t="s">
        <v>12</v>
      </c>
      <c r="G28" s="52" t="s">
        <v>131</v>
      </c>
      <c r="H28" s="50" t="s">
        <v>134</v>
      </c>
      <c r="I28" s="50">
        <v>20</v>
      </c>
      <c r="J28" s="53">
        <v>342.80929441676284</v>
      </c>
      <c r="K28" s="53">
        <v>6856.19</v>
      </c>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row>
    <row r="29" spans="1:52" x14ac:dyDescent="0.25">
      <c r="C29" s="55"/>
      <c r="D29" s="55" t="s">
        <v>2655</v>
      </c>
      <c r="E29" s="55" t="s">
        <v>820</v>
      </c>
      <c r="F29" s="56" t="s">
        <v>13</v>
      </c>
      <c r="G29" s="57" t="s">
        <v>131</v>
      </c>
      <c r="H29" s="55" t="s">
        <v>135</v>
      </c>
      <c r="I29" s="55">
        <v>2</v>
      </c>
      <c r="J29" s="58">
        <v>829.46</v>
      </c>
      <c r="K29" s="58">
        <v>1658.92</v>
      </c>
    </row>
    <row r="30" spans="1:52" s="54" customFormat="1" x14ac:dyDescent="0.25">
      <c r="A30" s="74"/>
      <c r="B30" s="74"/>
      <c r="C30" s="50"/>
      <c r="D30" s="50" t="s">
        <v>2655</v>
      </c>
      <c r="E30" s="50" t="s">
        <v>821</v>
      </c>
      <c r="F30" s="51" t="s">
        <v>13</v>
      </c>
      <c r="G30" s="52" t="s">
        <v>132</v>
      </c>
      <c r="H30" s="50" t="s">
        <v>135</v>
      </c>
      <c r="I30" s="50">
        <v>1</v>
      </c>
      <c r="J30" s="53">
        <v>1036.82</v>
      </c>
      <c r="K30" s="53">
        <v>1036.82</v>
      </c>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row>
    <row r="31" spans="1:52" x14ac:dyDescent="0.25">
      <c r="C31" s="55"/>
      <c r="D31" s="55" t="s">
        <v>2655</v>
      </c>
      <c r="E31" s="55" t="s">
        <v>822</v>
      </c>
      <c r="F31" s="56" t="s">
        <v>14</v>
      </c>
      <c r="G31" s="57" t="s">
        <v>131</v>
      </c>
      <c r="H31" s="55" t="s">
        <v>135</v>
      </c>
      <c r="I31" s="55">
        <v>3</v>
      </c>
      <c r="J31" s="58">
        <v>299</v>
      </c>
      <c r="K31" s="58">
        <v>897</v>
      </c>
    </row>
    <row r="32" spans="1:52" s="54" customFormat="1" x14ac:dyDescent="0.25">
      <c r="A32" s="74"/>
      <c r="B32" s="74"/>
      <c r="C32" s="317"/>
      <c r="D32" s="50" t="s">
        <v>2655</v>
      </c>
      <c r="E32" s="50" t="s">
        <v>823</v>
      </c>
      <c r="F32" s="51" t="s">
        <v>14</v>
      </c>
      <c r="G32" s="52" t="s">
        <v>132</v>
      </c>
      <c r="H32" s="50" t="s">
        <v>135</v>
      </c>
      <c r="I32" s="50">
        <v>1</v>
      </c>
      <c r="J32" s="53">
        <v>373.75</v>
      </c>
      <c r="K32" s="53">
        <v>373.75</v>
      </c>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row>
    <row r="33" spans="1:52" x14ac:dyDescent="0.25">
      <c r="C33" s="55"/>
      <c r="D33" s="55" t="s">
        <v>2655</v>
      </c>
      <c r="E33" s="55" t="s">
        <v>824</v>
      </c>
      <c r="F33" s="56" t="s">
        <v>15</v>
      </c>
      <c r="G33" s="57" t="s">
        <v>131</v>
      </c>
      <c r="H33" s="55" t="s">
        <v>135</v>
      </c>
      <c r="I33" s="55">
        <v>1034</v>
      </c>
      <c r="J33" s="58">
        <v>10.59</v>
      </c>
      <c r="K33" s="58">
        <v>10950.06</v>
      </c>
    </row>
    <row r="34" spans="1:52" s="54" customFormat="1" x14ac:dyDescent="0.25">
      <c r="A34" s="74"/>
      <c r="B34" s="74"/>
      <c r="C34" s="317"/>
      <c r="D34" s="50" t="s">
        <v>2655</v>
      </c>
      <c r="E34" s="50" t="s">
        <v>825</v>
      </c>
      <c r="F34" s="51" t="s">
        <v>15</v>
      </c>
      <c r="G34" s="52" t="s">
        <v>132</v>
      </c>
      <c r="H34" s="50" t="s">
        <v>135</v>
      </c>
      <c r="I34" s="50">
        <v>1</v>
      </c>
      <c r="J34" s="53">
        <v>13.23</v>
      </c>
      <c r="K34" s="53">
        <v>13.23</v>
      </c>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row>
    <row r="35" spans="1:52" x14ac:dyDescent="0.25">
      <c r="C35" s="55"/>
      <c r="D35" s="55" t="s">
        <v>2655</v>
      </c>
      <c r="E35" s="55" t="s">
        <v>826</v>
      </c>
      <c r="F35" s="56" t="s">
        <v>16</v>
      </c>
      <c r="G35" s="57" t="s">
        <v>131</v>
      </c>
      <c r="H35" s="55" t="s">
        <v>135</v>
      </c>
      <c r="I35" s="55">
        <v>326</v>
      </c>
      <c r="J35" s="58">
        <v>14.02</v>
      </c>
      <c r="K35" s="58">
        <v>4570.5200000000004</v>
      </c>
    </row>
    <row r="36" spans="1:52" s="54" customFormat="1" x14ac:dyDescent="0.25">
      <c r="A36" s="74"/>
      <c r="B36" s="74"/>
      <c r="C36" s="317"/>
      <c r="D36" s="50" t="s">
        <v>2655</v>
      </c>
      <c r="E36" s="50" t="s">
        <v>827</v>
      </c>
      <c r="F36" s="51" t="s">
        <v>16</v>
      </c>
      <c r="G36" s="52" t="s">
        <v>132</v>
      </c>
      <c r="H36" s="50" t="s">
        <v>135</v>
      </c>
      <c r="I36" s="50">
        <v>133</v>
      </c>
      <c r="J36" s="53">
        <v>17.53</v>
      </c>
      <c r="K36" s="53">
        <v>2331.4899999999998</v>
      </c>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row>
    <row r="37" spans="1:52" x14ac:dyDescent="0.25">
      <c r="C37" s="55"/>
      <c r="D37" s="55" t="s">
        <v>2655</v>
      </c>
      <c r="E37" s="55" t="s">
        <v>828</v>
      </c>
      <c r="F37" s="56" t="s">
        <v>17</v>
      </c>
      <c r="G37" s="57" t="s">
        <v>131</v>
      </c>
      <c r="H37" s="55" t="s">
        <v>135</v>
      </c>
      <c r="I37" s="55">
        <v>7</v>
      </c>
      <c r="J37" s="58">
        <v>17.55</v>
      </c>
      <c r="K37" s="58">
        <v>122.85</v>
      </c>
    </row>
    <row r="38" spans="1:52" s="54" customFormat="1" x14ac:dyDescent="0.25">
      <c r="A38" s="74"/>
      <c r="B38" s="74"/>
      <c r="C38" s="317"/>
      <c r="D38" s="50" t="s">
        <v>2655</v>
      </c>
      <c r="E38" s="50" t="s">
        <v>829</v>
      </c>
      <c r="F38" s="51" t="s">
        <v>17</v>
      </c>
      <c r="G38" s="52" t="s">
        <v>132</v>
      </c>
      <c r="H38" s="50" t="s">
        <v>135</v>
      </c>
      <c r="I38" s="50">
        <v>1</v>
      </c>
      <c r="J38" s="53">
        <v>21.93</v>
      </c>
      <c r="K38" s="53">
        <v>21.93</v>
      </c>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row>
    <row r="39" spans="1:52" x14ac:dyDescent="0.25">
      <c r="C39" s="55"/>
      <c r="D39" s="55" t="s">
        <v>2655</v>
      </c>
      <c r="E39" s="55" t="s">
        <v>830</v>
      </c>
      <c r="F39" s="56" t="s">
        <v>18</v>
      </c>
      <c r="G39" s="57" t="s">
        <v>131</v>
      </c>
      <c r="H39" s="55" t="s">
        <v>135</v>
      </c>
      <c r="I39" s="55">
        <v>62</v>
      </c>
      <c r="J39" s="58">
        <v>53.65</v>
      </c>
      <c r="K39" s="58">
        <v>3326.3</v>
      </c>
    </row>
    <row r="40" spans="1:52" s="54" customFormat="1" x14ac:dyDescent="0.25">
      <c r="A40" s="74"/>
      <c r="B40" s="74"/>
      <c r="C40" s="317"/>
      <c r="D40" s="50" t="s">
        <v>2655</v>
      </c>
      <c r="E40" s="50" t="s">
        <v>831</v>
      </c>
      <c r="F40" s="51" t="s">
        <v>18</v>
      </c>
      <c r="G40" s="52" t="s">
        <v>132</v>
      </c>
      <c r="H40" s="50" t="s">
        <v>135</v>
      </c>
      <c r="I40" s="50">
        <v>1</v>
      </c>
      <c r="J40" s="53">
        <v>67.06</v>
      </c>
      <c r="K40" s="53">
        <v>67.06</v>
      </c>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row>
    <row r="41" spans="1:52" x14ac:dyDescent="0.25">
      <c r="C41" s="55"/>
      <c r="D41" s="55" t="s">
        <v>2655</v>
      </c>
      <c r="E41" s="55" t="s">
        <v>832</v>
      </c>
      <c r="F41" s="56" t="s">
        <v>19</v>
      </c>
      <c r="G41" s="57" t="s">
        <v>131</v>
      </c>
      <c r="H41" s="55" t="s">
        <v>135</v>
      </c>
      <c r="I41" s="55">
        <v>1</v>
      </c>
      <c r="J41" s="58">
        <v>99.06</v>
      </c>
      <c r="K41" s="58">
        <v>99.06</v>
      </c>
    </row>
    <row r="42" spans="1:52" s="54" customFormat="1" x14ac:dyDescent="0.25">
      <c r="A42" s="74"/>
      <c r="B42" s="74"/>
      <c r="C42" s="317"/>
      <c r="D42" s="50" t="s">
        <v>2655</v>
      </c>
      <c r="E42" s="50" t="s">
        <v>833</v>
      </c>
      <c r="F42" s="51" t="s">
        <v>19</v>
      </c>
      <c r="G42" s="52" t="s">
        <v>132</v>
      </c>
      <c r="H42" s="50" t="s">
        <v>135</v>
      </c>
      <c r="I42" s="50">
        <v>1</v>
      </c>
      <c r="J42" s="53">
        <v>123.82</v>
      </c>
      <c r="K42" s="53">
        <v>123.82</v>
      </c>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row>
    <row r="43" spans="1:52" x14ac:dyDescent="0.25">
      <c r="C43" s="55"/>
      <c r="D43" s="55" t="s">
        <v>2655</v>
      </c>
      <c r="E43" s="55" t="s">
        <v>834</v>
      </c>
      <c r="F43" s="56" t="s">
        <v>20</v>
      </c>
      <c r="G43" s="57" t="s">
        <v>131</v>
      </c>
      <c r="H43" s="55" t="s">
        <v>135</v>
      </c>
      <c r="I43" s="55">
        <v>870</v>
      </c>
      <c r="J43" s="58">
        <v>12.45</v>
      </c>
      <c r="K43" s="58">
        <v>10831.5</v>
      </c>
    </row>
    <row r="44" spans="1:52" s="54" customFormat="1" x14ac:dyDescent="0.25">
      <c r="A44" s="74"/>
      <c r="B44" s="74"/>
      <c r="C44" s="317"/>
      <c r="D44" s="50" t="s">
        <v>2655</v>
      </c>
      <c r="E44" s="50" t="s">
        <v>835</v>
      </c>
      <c r="F44" s="51" t="s">
        <v>20</v>
      </c>
      <c r="G44" s="52" t="s">
        <v>132</v>
      </c>
      <c r="H44" s="50" t="s">
        <v>135</v>
      </c>
      <c r="I44" s="50">
        <v>105</v>
      </c>
      <c r="J44" s="53">
        <v>15.57</v>
      </c>
      <c r="K44" s="53">
        <v>1634.85</v>
      </c>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row>
    <row r="45" spans="1:52" ht="30" x14ac:dyDescent="0.25">
      <c r="C45" s="55"/>
      <c r="D45" s="55" t="s">
        <v>2655</v>
      </c>
      <c r="E45" s="55" t="s">
        <v>836</v>
      </c>
      <c r="F45" s="56" t="s">
        <v>21</v>
      </c>
      <c r="G45" s="57" t="s">
        <v>131</v>
      </c>
      <c r="H45" s="55" t="s">
        <v>135</v>
      </c>
      <c r="I45" s="55">
        <v>629</v>
      </c>
      <c r="J45" s="58">
        <v>166.23</v>
      </c>
      <c r="K45" s="58">
        <v>104558.67</v>
      </c>
    </row>
    <row r="46" spans="1:52" s="54" customFormat="1" ht="30" x14ac:dyDescent="0.25">
      <c r="A46" s="74"/>
      <c r="B46" s="74"/>
      <c r="C46" s="317"/>
      <c r="D46" s="50" t="s">
        <v>2655</v>
      </c>
      <c r="E46" s="50" t="s">
        <v>837</v>
      </c>
      <c r="F46" s="51" t="s">
        <v>21</v>
      </c>
      <c r="G46" s="52" t="s">
        <v>132</v>
      </c>
      <c r="H46" s="50" t="s">
        <v>135</v>
      </c>
      <c r="I46" s="50">
        <v>29</v>
      </c>
      <c r="J46" s="53">
        <v>207.79</v>
      </c>
      <c r="K46" s="53">
        <v>6025.91</v>
      </c>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row>
    <row r="47" spans="1:52" ht="30" x14ac:dyDescent="0.25">
      <c r="C47" s="55"/>
      <c r="D47" s="55" t="s">
        <v>2655</v>
      </c>
      <c r="E47" s="55" t="s">
        <v>838</v>
      </c>
      <c r="F47" s="56" t="s">
        <v>22</v>
      </c>
      <c r="G47" s="57" t="s">
        <v>131</v>
      </c>
      <c r="H47" s="55" t="s">
        <v>135</v>
      </c>
      <c r="I47" s="55">
        <v>2245</v>
      </c>
      <c r="J47" s="58">
        <v>55.36</v>
      </c>
      <c r="K47" s="58">
        <v>124283.2</v>
      </c>
    </row>
    <row r="48" spans="1:52" s="54" customFormat="1" ht="30" x14ac:dyDescent="0.25">
      <c r="A48" s="74"/>
      <c r="B48" s="74"/>
      <c r="C48" s="317"/>
      <c r="D48" s="50" t="s">
        <v>2655</v>
      </c>
      <c r="E48" s="50" t="s">
        <v>839</v>
      </c>
      <c r="F48" s="51" t="s">
        <v>23</v>
      </c>
      <c r="G48" s="52" t="s">
        <v>132</v>
      </c>
      <c r="H48" s="50" t="s">
        <v>135</v>
      </c>
      <c r="I48" s="50">
        <v>4</v>
      </c>
      <c r="J48" s="53">
        <v>69.2</v>
      </c>
      <c r="K48" s="53">
        <v>276.8</v>
      </c>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row>
    <row r="49" spans="1:52" x14ac:dyDescent="0.25">
      <c r="C49" s="55"/>
      <c r="D49" s="55" t="s">
        <v>2655</v>
      </c>
      <c r="E49" s="55" t="s">
        <v>840</v>
      </c>
      <c r="F49" s="56" t="s">
        <v>24</v>
      </c>
      <c r="G49" s="57" t="s">
        <v>131</v>
      </c>
      <c r="H49" s="55" t="s">
        <v>135</v>
      </c>
      <c r="I49" s="55">
        <v>40</v>
      </c>
      <c r="J49" s="58">
        <v>182.9</v>
      </c>
      <c r="K49" s="58">
        <v>7316</v>
      </c>
    </row>
    <row r="50" spans="1:52" s="54" customFormat="1" x14ac:dyDescent="0.25">
      <c r="A50" s="74"/>
      <c r="B50" s="74"/>
      <c r="C50" s="317"/>
      <c r="D50" s="50" t="s">
        <v>2655</v>
      </c>
      <c r="E50" s="50" t="s">
        <v>841</v>
      </c>
      <c r="F50" s="51" t="s">
        <v>24</v>
      </c>
      <c r="G50" s="52" t="s">
        <v>132</v>
      </c>
      <c r="H50" s="50" t="s">
        <v>135</v>
      </c>
      <c r="I50" s="50">
        <v>1</v>
      </c>
      <c r="J50" s="53">
        <v>228.62</v>
      </c>
      <c r="K50" s="53">
        <v>228.62</v>
      </c>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row>
    <row r="51" spans="1:52" x14ac:dyDescent="0.25">
      <c r="C51" s="55"/>
      <c r="D51" s="55" t="s">
        <v>2655</v>
      </c>
      <c r="E51" s="55" t="s">
        <v>842</v>
      </c>
      <c r="F51" s="56" t="s">
        <v>25</v>
      </c>
      <c r="G51" s="57" t="s">
        <v>131</v>
      </c>
      <c r="H51" s="55" t="s">
        <v>136</v>
      </c>
      <c r="I51" s="55">
        <v>140</v>
      </c>
      <c r="J51" s="58">
        <v>11.43</v>
      </c>
      <c r="K51" s="58">
        <v>1600.2</v>
      </c>
    </row>
    <row r="52" spans="1:52" s="54" customFormat="1" x14ac:dyDescent="0.25">
      <c r="A52" s="74"/>
      <c r="B52" s="74"/>
      <c r="C52" s="317"/>
      <c r="D52" s="50" t="s">
        <v>2655</v>
      </c>
      <c r="E52" s="50" t="s">
        <v>843</v>
      </c>
      <c r="F52" s="51" t="s">
        <v>25</v>
      </c>
      <c r="G52" s="52" t="s">
        <v>132</v>
      </c>
      <c r="H52" s="50" t="s">
        <v>136</v>
      </c>
      <c r="I52" s="50">
        <v>1</v>
      </c>
      <c r="J52" s="53">
        <v>14.29</v>
      </c>
      <c r="K52" s="53">
        <v>14.29</v>
      </c>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row>
    <row r="53" spans="1:52" x14ac:dyDescent="0.25">
      <c r="C53" s="55"/>
      <c r="D53" s="55" t="s">
        <v>2655</v>
      </c>
      <c r="E53" s="55" t="s">
        <v>844</v>
      </c>
      <c r="F53" s="56" t="s">
        <v>26</v>
      </c>
      <c r="G53" s="57" t="s">
        <v>131</v>
      </c>
      <c r="H53" s="55" t="s">
        <v>136</v>
      </c>
      <c r="I53" s="55">
        <v>17</v>
      </c>
      <c r="J53" s="58">
        <v>27.53</v>
      </c>
      <c r="K53" s="58">
        <v>468.01</v>
      </c>
    </row>
    <row r="54" spans="1:52" s="54" customFormat="1" x14ac:dyDescent="0.25">
      <c r="A54" s="74"/>
      <c r="B54" s="74"/>
      <c r="C54" s="317"/>
      <c r="D54" s="50" t="s">
        <v>2655</v>
      </c>
      <c r="E54" s="50" t="s">
        <v>845</v>
      </c>
      <c r="F54" s="51" t="s">
        <v>26</v>
      </c>
      <c r="G54" s="52" t="s">
        <v>132</v>
      </c>
      <c r="H54" s="50" t="s">
        <v>136</v>
      </c>
      <c r="I54" s="50">
        <v>1</v>
      </c>
      <c r="J54" s="53">
        <v>34.42</v>
      </c>
      <c r="K54" s="53">
        <v>34.42</v>
      </c>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row>
    <row r="55" spans="1:52" x14ac:dyDescent="0.25">
      <c r="C55" s="55"/>
      <c r="D55" s="55" t="s">
        <v>2655</v>
      </c>
      <c r="E55" s="55" t="s">
        <v>846</v>
      </c>
      <c r="F55" s="56" t="s">
        <v>27</v>
      </c>
      <c r="G55" s="57" t="s">
        <v>131</v>
      </c>
      <c r="H55" s="55" t="s">
        <v>136</v>
      </c>
      <c r="I55" s="55">
        <v>5</v>
      </c>
      <c r="J55" s="58">
        <v>43.92</v>
      </c>
      <c r="K55" s="58">
        <v>219.6</v>
      </c>
    </row>
    <row r="56" spans="1:52" s="54" customFormat="1" x14ac:dyDescent="0.25">
      <c r="A56" s="74"/>
      <c r="B56" s="74"/>
      <c r="C56" s="317"/>
      <c r="D56" s="50" t="s">
        <v>2655</v>
      </c>
      <c r="E56" s="50" t="s">
        <v>847</v>
      </c>
      <c r="F56" s="51" t="s">
        <v>28</v>
      </c>
      <c r="G56" s="52" t="s">
        <v>132</v>
      </c>
      <c r="H56" s="50" t="s">
        <v>136</v>
      </c>
      <c r="I56" s="50">
        <v>1</v>
      </c>
      <c r="J56" s="53">
        <v>54.9</v>
      </c>
      <c r="K56" s="53">
        <v>54.9</v>
      </c>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row>
    <row r="57" spans="1:52" x14ac:dyDescent="0.25">
      <c r="C57" s="55"/>
      <c r="D57" s="55" t="s">
        <v>2655</v>
      </c>
      <c r="E57" s="55" t="s">
        <v>848</v>
      </c>
      <c r="F57" s="56" t="s">
        <v>29</v>
      </c>
      <c r="G57" s="57" t="s">
        <v>131</v>
      </c>
      <c r="H57" s="55" t="s">
        <v>136</v>
      </c>
      <c r="I57" s="55">
        <v>1</v>
      </c>
      <c r="J57" s="58">
        <v>64.83</v>
      </c>
      <c r="K57" s="58">
        <v>64.83</v>
      </c>
    </row>
    <row r="58" spans="1:52" s="54" customFormat="1" x14ac:dyDescent="0.25">
      <c r="A58" s="74"/>
      <c r="B58" s="74"/>
      <c r="C58" s="317"/>
      <c r="D58" s="50" t="s">
        <v>2655</v>
      </c>
      <c r="E58" s="50" t="s">
        <v>849</v>
      </c>
      <c r="F58" s="51" t="s">
        <v>29</v>
      </c>
      <c r="G58" s="52" t="s">
        <v>132</v>
      </c>
      <c r="H58" s="50" t="s">
        <v>136</v>
      </c>
      <c r="I58" s="50">
        <v>1</v>
      </c>
      <c r="J58" s="53">
        <v>81.040000000000006</v>
      </c>
      <c r="K58" s="53">
        <v>81.040000000000006</v>
      </c>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row>
    <row r="59" spans="1:52" x14ac:dyDescent="0.25">
      <c r="C59" s="55"/>
      <c r="D59" s="55" t="s">
        <v>2655</v>
      </c>
      <c r="E59" s="55" t="s">
        <v>850</v>
      </c>
      <c r="F59" s="56" t="s">
        <v>30</v>
      </c>
      <c r="G59" s="57" t="s">
        <v>131</v>
      </c>
      <c r="H59" s="55" t="s">
        <v>134</v>
      </c>
      <c r="I59" s="55">
        <v>62</v>
      </c>
      <c r="J59" s="58">
        <v>12.25</v>
      </c>
      <c r="K59" s="58">
        <v>759.5</v>
      </c>
    </row>
    <row r="60" spans="1:52" s="54" customFormat="1" x14ac:dyDescent="0.25">
      <c r="A60" s="74"/>
      <c r="B60" s="74"/>
      <c r="C60" s="317"/>
      <c r="D60" s="50" t="s">
        <v>2655</v>
      </c>
      <c r="E60" s="50" t="s">
        <v>851</v>
      </c>
      <c r="F60" s="51" t="s">
        <v>30</v>
      </c>
      <c r="G60" s="52" t="s">
        <v>132</v>
      </c>
      <c r="H60" s="50" t="s">
        <v>134</v>
      </c>
      <c r="I60" s="50">
        <v>10</v>
      </c>
      <c r="J60" s="53">
        <v>15.32</v>
      </c>
      <c r="K60" s="53">
        <v>153.19999999999999</v>
      </c>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row>
    <row r="61" spans="1:52" x14ac:dyDescent="0.25">
      <c r="C61" s="55"/>
      <c r="D61" s="55" t="s">
        <v>2655</v>
      </c>
      <c r="E61" s="55" t="s">
        <v>852</v>
      </c>
      <c r="F61" s="56" t="s">
        <v>31</v>
      </c>
      <c r="G61" s="57" t="s">
        <v>131</v>
      </c>
      <c r="H61" s="55" t="s">
        <v>137</v>
      </c>
      <c r="I61" s="55">
        <v>79</v>
      </c>
      <c r="J61" s="58">
        <v>113.63</v>
      </c>
      <c r="K61" s="58">
        <v>8976.77</v>
      </c>
    </row>
    <row r="62" spans="1:52" s="54" customFormat="1" x14ac:dyDescent="0.25">
      <c r="A62" s="74"/>
      <c r="B62" s="74"/>
      <c r="C62" s="317"/>
      <c r="D62" s="50" t="s">
        <v>2655</v>
      </c>
      <c r="E62" s="50" t="s">
        <v>853</v>
      </c>
      <c r="F62" s="51" t="s">
        <v>31</v>
      </c>
      <c r="G62" s="52" t="s">
        <v>132</v>
      </c>
      <c r="H62" s="50" t="s">
        <v>137</v>
      </c>
      <c r="I62" s="50">
        <v>27</v>
      </c>
      <c r="J62" s="53">
        <v>142.03</v>
      </c>
      <c r="K62" s="53">
        <v>3834.81</v>
      </c>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row>
    <row r="63" spans="1:52" x14ac:dyDescent="0.25">
      <c r="C63" s="55"/>
      <c r="D63" s="55" t="s">
        <v>2655</v>
      </c>
      <c r="E63" s="55" t="s">
        <v>854</v>
      </c>
      <c r="F63" s="56" t="s">
        <v>32</v>
      </c>
      <c r="G63" s="57" t="s">
        <v>131</v>
      </c>
      <c r="H63" s="55" t="s">
        <v>138</v>
      </c>
      <c r="I63" s="55">
        <v>10</v>
      </c>
      <c r="J63" s="58">
        <v>549.49</v>
      </c>
      <c r="K63" s="58">
        <v>5494.9</v>
      </c>
    </row>
    <row r="64" spans="1:52" s="54" customFormat="1" x14ac:dyDescent="0.25">
      <c r="A64" s="74"/>
      <c r="B64" s="74"/>
      <c r="C64" s="317"/>
      <c r="D64" s="50" t="s">
        <v>2655</v>
      </c>
      <c r="E64" s="50" t="s">
        <v>855</v>
      </c>
      <c r="F64" s="51" t="s">
        <v>32</v>
      </c>
      <c r="G64" s="52" t="s">
        <v>132</v>
      </c>
      <c r="H64" s="50" t="s">
        <v>138</v>
      </c>
      <c r="I64" s="50">
        <v>3</v>
      </c>
      <c r="J64" s="53">
        <v>686.86</v>
      </c>
      <c r="K64" s="53">
        <v>2060.58</v>
      </c>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row>
    <row r="65" spans="1:52" x14ac:dyDescent="0.25">
      <c r="C65" s="55"/>
      <c r="D65" s="55" t="s">
        <v>2655</v>
      </c>
      <c r="E65" s="55" t="s">
        <v>856</v>
      </c>
      <c r="F65" s="56" t="s">
        <v>33</v>
      </c>
      <c r="G65" s="57" t="s">
        <v>131</v>
      </c>
      <c r="H65" s="55" t="s">
        <v>135</v>
      </c>
      <c r="I65" s="55">
        <v>1</v>
      </c>
      <c r="J65" s="58">
        <v>212.58</v>
      </c>
      <c r="K65" s="58">
        <v>212.58</v>
      </c>
    </row>
    <row r="66" spans="1:52" s="54" customFormat="1" x14ac:dyDescent="0.25">
      <c r="A66" s="74"/>
      <c r="B66" s="74"/>
      <c r="C66" s="317"/>
      <c r="D66" s="50" t="s">
        <v>2655</v>
      </c>
      <c r="E66" s="50" t="s">
        <v>857</v>
      </c>
      <c r="F66" s="51" t="s">
        <v>33</v>
      </c>
      <c r="G66" s="52" t="s">
        <v>132</v>
      </c>
      <c r="H66" s="50" t="s">
        <v>135</v>
      </c>
      <c r="I66" s="50">
        <v>4</v>
      </c>
      <c r="J66" s="53">
        <v>265.73</v>
      </c>
      <c r="K66" s="53">
        <v>1062.92</v>
      </c>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row>
    <row r="67" spans="1:52" x14ac:dyDescent="0.25">
      <c r="C67" s="55"/>
      <c r="D67" s="55" t="s">
        <v>2655</v>
      </c>
      <c r="E67" s="55" t="s">
        <v>858</v>
      </c>
      <c r="F67" s="56" t="s">
        <v>34</v>
      </c>
      <c r="G67" s="57" t="s">
        <v>131</v>
      </c>
      <c r="H67" s="55" t="s">
        <v>136</v>
      </c>
      <c r="I67" s="55">
        <v>47</v>
      </c>
      <c r="J67" s="58">
        <v>80.08</v>
      </c>
      <c r="K67" s="58">
        <v>3763.76</v>
      </c>
    </row>
    <row r="68" spans="1:52" s="54" customFormat="1" x14ac:dyDescent="0.25">
      <c r="A68" s="74"/>
      <c r="B68" s="74"/>
      <c r="C68" s="317"/>
      <c r="D68" s="50" t="s">
        <v>2655</v>
      </c>
      <c r="E68" s="50" t="s">
        <v>859</v>
      </c>
      <c r="F68" s="51" t="s">
        <v>35</v>
      </c>
      <c r="G68" s="52" t="s">
        <v>132</v>
      </c>
      <c r="H68" s="50" t="s">
        <v>135</v>
      </c>
      <c r="I68" s="50">
        <v>1</v>
      </c>
      <c r="J68" s="53">
        <v>47.21</v>
      </c>
      <c r="K68" s="53">
        <v>47.21</v>
      </c>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row>
    <row r="69" spans="1:52" x14ac:dyDescent="0.25">
      <c r="C69" s="55"/>
      <c r="D69" s="55" t="s">
        <v>2655</v>
      </c>
      <c r="E69" s="55" t="s">
        <v>860</v>
      </c>
      <c r="F69" s="56" t="s">
        <v>36</v>
      </c>
      <c r="G69" s="57" t="s">
        <v>131</v>
      </c>
      <c r="H69" s="55" t="s">
        <v>139</v>
      </c>
      <c r="I69" s="55">
        <v>496</v>
      </c>
      <c r="J69" s="58">
        <v>18.8</v>
      </c>
      <c r="K69" s="58">
        <v>9324.7999999999993</v>
      </c>
    </row>
    <row r="70" spans="1:52" s="54" customFormat="1" x14ac:dyDescent="0.25">
      <c r="A70" s="74"/>
      <c r="B70" s="74"/>
      <c r="C70" s="317"/>
      <c r="D70" s="50" t="s">
        <v>2655</v>
      </c>
      <c r="E70" s="50" t="s">
        <v>861</v>
      </c>
      <c r="F70" s="51" t="s">
        <v>37</v>
      </c>
      <c r="G70" s="52" t="s">
        <v>131</v>
      </c>
      <c r="H70" s="50" t="s">
        <v>135</v>
      </c>
      <c r="I70" s="50">
        <v>18</v>
      </c>
      <c r="J70" s="53">
        <v>728.26</v>
      </c>
      <c r="K70" s="53">
        <v>13108.68</v>
      </c>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row>
    <row r="71" spans="1:52" x14ac:dyDescent="0.25">
      <c r="C71" s="55"/>
      <c r="D71" s="55" t="s">
        <v>2655</v>
      </c>
      <c r="E71" s="55" t="s">
        <v>862</v>
      </c>
      <c r="F71" s="56" t="s">
        <v>38</v>
      </c>
      <c r="G71" s="57" t="s">
        <v>131</v>
      </c>
      <c r="H71" s="55" t="s">
        <v>136</v>
      </c>
      <c r="I71" s="55">
        <v>7</v>
      </c>
      <c r="J71" s="58">
        <v>77.98</v>
      </c>
      <c r="K71" s="58">
        <v>545.86</v>
      </c>
    </row>
    <row r="72" spans="1:52" s="54" customFormat="1" x14ac:dyDescent="0.25">
      <c r="A72" s="74"/>
      <c r="B72" s="74"/>
      <c r="C72" s="317"/>
      <c r="D72" s="50" t="s">
        <v>2655</v>
      </c>
      <c r="E72" s="50" t="s">
        <v>863</v>
      </c>
      <c r="F72" s="51" t="s">
        <v>39</v>
      </c>
      <c r="G72" s="52" t="s">
        <v>131</v>
      </c>
      <c r="H72" s="50" t="s">
        <v>136</v>
      </c>
      <c r="I72" s="50">
        <v>6</v>
      </c>
      <c r="J72" s="53">
        <v>153.22</v>
      </c>
      <c r="K72" s="53">
        <v>919.32</v>
      </c>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row>
    <row r="73" spans="1:52" x14ac:dyDescent="0.25">
      <c r="C73" s="55"/>
      <c r="D73" s="55" t="s">
        <v>2655</v>
      </c>
      <c r="E73" s="55" t="s">
        <v>864</v>
      </c>
      <c r="F73" s="56" t="s">
        <v>40</v>
      </c>
      <c r="G73" s="57" t="s">
        <v>131</v>
      </c>
      <c r="H73" s="55" t="s">
        <v>136</v>
      </c>
      <c r="I73" s="55">
        <v>92</v>
      </c>
      <c r="J73" s="58">
        <v>46.2</v>
      </c>
      <c r="K73" s="58">
        <v>4250.3999999999996</v>
      </c>
    </row>
    <row r="74" spans="1:52" s="54" customFormat="1" x14ac:dyDescent="0.25">
      <c r="A74" s="74"/>
      <c r="B74" s="74"/>
      <c r="C74" s="317"/>
      <c r="D74" s="50" t="s">
        <v>2655</v>
      </c>
      <c r="E74" s="50" t="s">
        <v>865</v>
      </c>
      <c r="F74" s="51" t="s">
        <v>41</v>
      </c>
      <c r="G74" s="52" t="s">
        <v>131</v>
      </c>
      <c r="H74" s="50" t="s">
        <v>136</v>
      </c>
      <c r="I74" s="50">
        <v>6</v>
      </c>
      <c r="J74" s="53">
        <v>72.180000000000007</v>
      </c>
      <c r="K74" s="53">
        <v>433.08</v>
      </c>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row>
    <row r="75" spans="1:52" x14ac:dyDescent="0.25">
      <c r="C75" s="55"/>
      <c r="D75" s="55" t="s">
        <v>2655</v>
      </c>
      <c r="E75" s="55" t="s">
        <v>866</v>
      </c>
      <c r="F75" s="56" t="s">
        <v>42</v>
      </c>
      <c r="G75" s="57" t="s">
        <v>131</v>
      </c>
      <c r="H75" s="55" t="s">
        <v>136</v>
      </c>
      <c r="I75" s="55">
        <v>12</v>
      </c>
      <c r="J75" s="58">
        <v>845.24</v>
      </c>
      <c r="K75" s="58">
        <v>10142.879999999999</v>
      </c>
    </row>
    <row r="76" spans="1:52" s="54" customFormat="1" x14ac:dyDescent="0.25">
      <c r="A76" s="74"/>
      <c r="B76" s="74"/>
      <c r="C76" s="317"/>
      <c r="D76" s="50" t="s">
        <v>2655</v>
      </c>
      <c r="E76" s="50" t="s">
        <v>867</v>
      </c>
      <c r="F76" s="51" t="s">
        <v>43</v>
      </c>
      <c r="G76" s="52" t="s">
        <v>131</v>
      </c>
      <c r="H76" s="50" t="s">
        <v>136</v>
      </c>
      <c r="I76" s="50">
        <v>90</v>
      </c>
      <c r="J76" s="53">
        <v>8</v>
      </c>
      <c r="K76" s="53">
        <v>720</v>
      </c>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row>
    <row r="77" spans="1:52" x14ac:dyDescent="0.25">
      <c r="C77" s="55"/>
      <c r="D77" s="55" t="s">
        <v>2655</v>
      </c>
      <c r="E77" s="55" t="s">
        <v>868</v>
      </c>
      <c r="F77" s="56" t="s">
        <v>44</v>
      </c>
      <c r="G77" s="57" t="s">
        <v>131</v>
      </c>
      <c r="H77" s="55" t="s">
        <v>136</v>
      </c>
      <c r="I77" s="55">
        <v>6</v>
      </c>
      <c r="J77" s="58">
        <v>76.3</v>
      </c>
      <c r="K77" s="58">
        <v>457.8</v>
      </c>
    </row>
    <row r="78" spans="1:52" s="54" customFormat="1" x14ac:dyDescent="0.25">
      <c r="A78" s="74"/>
      <c r="B78" s="74"/>
      <c r="C78" s="317"/>
      <c r="D78" s="50" t="s">
        <v>2655</v>
      </c>
      <c r="E78" s="50" t="s">
        <v>869</v>
      </c>
      <c r="F78" s="51" t="s">
        <v>45</v>
      </c>
      <c r="G78" s="52" t="s">
        <v>131</v>
      </c>
      <c r="H78" s="50" t="s">
        <v>136</v>
      </c>
      <c r="I78" s="50">
        <v>1</v>
      </c>
      <c r="J78" s="53">
        <v>590.44000000000005</v>
      </c>
      <c r="K78" s="53">
        <v>590.44000000000005</v>
      </c>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row>
    <row r="79" spans="1:52" x14ac:dyDescent="0.25">
      <c r="C79" s="55"/>
      <c r="D79" s="55" t="s">
        <v>2655</v>
      </c>
      <c r="E79" s="55" t="s">
        <v>870</v>
      </c>
      <c r="F79" s="56" t="s">
        <v>46</v>
      </c>
      <c r="G79" s="57" t="s">
        <v>131</v>
      </c>
      <c r="H79" s="55" t="s">
        <v>140</v>
      </c>
      <c r="I79" s="55">
        <v>30</v>
      </c>
      <c r="J79" s="58">
        <v>315.02999999999997</v>
      </c>
      <c r="K79" s="58">
        <v>9450.9</v>
      </c>
    </row>
    <row r="80" spans="1:52" s="54" customFormat="1" x14ac:dyDescent="0.25">
      <c r="A80" s="74"/>
      <c r="B80" s="74"/>
      <c r="C80" s="317"/>
      <c r="D80" s="50" t="s">
        <v>2655</v>
      </c>
      <c r="E80" s="50" t="s">
        <v>871</v>
      </c>
      <c r="F80" s="51" t="s">
        <v>47</v>
      </c>
      <c r="G80" s="52" t="s">
        <v>131</v>
      </c>
      <c r="H80" s="50" t="s">
        <v>136</v>
      </c>
      <c r="I80" s="50">
        <v>1</v>
      </c>
      <c r="J80" s="53">
        <v>24.17</v>
      </c>
      <c r="K80" s="53">
        <v>24.17</v>
      </c>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row>
    <row r="81" spans="1:52" x14ac:dyDescent="0.25">
      <c r="C81" s="55"/>
      <c r="D81" s="55" t="s">
        <v>2655</v>
      </c>
      <c r="E81" s="55" t="s">
        <v>872</v>
      </c>
      <c r="F81" s="56" t="s">
        <v>48</v>
      </c>
      <c r="G81" s="57" t="s">
        <v>131</v>
      </c>
      <c r="H81" s="55" t="s">
        <v>136</v>
      </c>
      <c r="I81" s="55">
        <v>100</v>
      </c>
      <c r="J81" s="58">
        <v>39.659999999999997</v>
      </c>
      <c r="K81" s="58">
        <v>3966</v>
      </c>
    </row>
    <row r="82" spans="1:52" s="54" customFormat="1" x14ac:dyDescent="0.25">
      <c r="A82" s="74"/>
      <c r="B82" s="74"/>
      <c r="C82" s="317"/>
      <c r="D82" s="50" t="s">
        <v>2655</v>
      </c>
      <c r="E82" s="50" t="s">
        <v>873</v>
      </c>
      <c r="F82" s="51" t="s">
        <v>49</v>
      </c>
      <c r="G82" s="52" t="s">
        <v>131</v>
      </c>
      <c r="H82" s="50" t="s">
        <v>136</v>
      </c>
      <c r="I82" s="50">
        <v>4</v>
      </c>
      <c r="J82" s="53">
        <v>17.41</v>
      </c>
      <c r="K82" s="53">
        <v>69.64</v>
      </c>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row>
    <row r="83" spans="1:52" x14ac:dyDescent="0.25">
      <c r="C83" s="55"/>
      <c r="D83" s="55" t="s">
        <v>2655</v>
      </c>
      <c r="E83" s="55" t="s">
        <v>874</v>
      </c>
      <c r="F83" s="56" t="s">
        <v>50</v>
      </c>
      <c r="G83" s="57" t="s">
        <v>131</v>
      </c>
      <c r="H83" s="55" t="s">
        <v>136</v>
      </c>
      <c r="I83" s="55">
        <v>4</v>
      </c>
      <c r="J83" s="58">
        <v>78.91</v>
      </c>
      <c r="K83" s="58">
        <v>315.64</v>
      </c>
    </row>
    <row r="84" spans="1:52" s="54" customFormat="1" x14ac:dyDescent="0.25">
      <c r="A84" s="74"/>
      <c r="B84" s="74"/>
      <c r="C84" s="317"/>
      <c r="D84" s="50" t="s">
        <v>2655</v>
      </c>
      <c r="E84" s="50" t="s">
        <v>875</v>
      </c>
      <c r="F84" s="51" t="s">
        <v>51</v>
      </c>
      <c r="G84" s="52" t="s">
        <v>131</v>
      </c>
      <c r="H84" s="50" t="s">
        <v>140</v>
      </c>
      <c r="I84" s="50">
        <v>12</v>
      </c>
      <c r="J84" s="53">
        <v>99.38</v>
      </c>
      <c r="K84" s="53">
        <v>1192.56</v>
      </c>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row>
    <row r="85" spans="1:52" ht="30" x14ac:dyDescent="0.25">
      <c r="C85" s="55"/>
      <c r="D85" s="55" t="s">
        <v>2655</v>
      </c>
      <c r="E85" s="55" t="s">
        <v>876</v>
      </c>
      <c r="F85" s="56" t="s">
        <v>52</v>
      </c>
      <c r="G85" s="57" t="s">
        <v>131</v>
      </c>
      <c r="H85" s="55" t="s">
        <v>137</v>
      </c>
      <c r="I85" s="55">
        <v>1</v>
      </c>
      <c r="J85" s="58">
        <v>800.15</v>
      </c>
      <c r="K85" s="58">
        <v>800.15</v>
      </c>
    </row>
    <row r="86" spans="1:52" s="54" customFormat="1" ht="30" x14ac:dyDescent="0.25">
      <c r="A86" s="74"/>
      <c r="B86" s="74"/>
      <c r="C86" s="317"/>
      <c r="D86" s="50" t="s">
        <v>2655</v>
      </c>
      <c r="E86" s="50" t="s">
        <v>877</v>
      </c>
      <c r="F86" s="51" t="s">
        <v>53</v>
      </c>
      <c r="G86" s="52" t="s">
        <v>131</v>
      </c>
      <c r="H86" s="50" t="s">
        <v>137</v>
      </c>
      <c r="I86" s="50">
        <v>4</v>
      </c>
      <c r="J86" s="53">
        <v>838.77</v>
      </c>
      <c r="K86" s="53">
        <v>3355.08</v>
      </c>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row>
    <row r="87" spans="1:52" ht="30" x14ac:dyDescent="0.25">
      <c r="C87" s="55"/>
      <c r="D87" s="55" t="s">
        <v>2655</v>
      </c>
      <c r="E87" s="55" t="s">
        <v>878</v>
      </c>
      <c r="F87" s="56" t="s">
        <v>54</v>
      </c>
      <c r="G87" s="57" t="s">
        <v>131</v>
      </c>
      <c r="H87" s="55" t="s">
        <v>137</v>
      </c>
      <c r="I87" s="55">
        <v>1</v>
      </c>
      <c r="J87" s="58">
        <v>3282.23</v>
      </c>
      <c r="K87" s="58">
        <v>3282.23</v>
      </c>
    </row>
    <row r="88" spans="1:52" s="54" customFormat="1" ht="30" x14ac:dyDescent="0.25">
      <c r="A88" s="74"/>
      <c r="B88" s="74"/>
      <c r="C88" s="317"/>
      <c r="D88" s="50" t="s">
        <v>2655</v>
      </c>
      <c r="E88" s="50" t="s">
        <v>879</v>
      </c>
      <c r="F88" s="51" t="s">
        <v>55</v>
      </c>
      <c r="G88" s="52" t="s">
        <v>131</v>
      </c>
      <c r="H88" s="50" t="s">
        <v>137</v>
      </c>
      <c r="I88" s="50">
        <v>1</v>
      </c>
      <c r="J88" s="53">
        <v>4088.62</v>
      </c>
      <c r="K88" s="53">
        <v>4088.62</v>
      </c>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row>
    <row r="89" spans="1:52" ht="30" x14ac:dyDescent="0.25">
      <c r="C89" s="55"/>
      <c r="D89" s="55" t="s">
        <v>2655</v>
      </c>
      <c r="E89" s="55" t="s">
        <v>880</v>
      </c>
      <c r="F89" s="56" t="s">
        <v>56</v>
      </c>
      <c r="G89" s="57" t="s">
        <v>131</v>
      </c>
      <c r="H89" s="55" t="s">
        <v>137</v>
      </c>
      <c r="I89" s="55">
        <v>1</v>
      </c>
      <c r="J89" s="58">
        <v>7379.57</v>
      </c>
      <c r="K89" s="58">
        <v>7379.57</v>
      </c>
    </row>
    <row r="90" spans="1:52" s="54" customFormat="1" ht="30" x14ac:dyDescent="0.25">
      <c r="A90" s="74"/>
      <c r="B90" s="74"/>
      <c r="C90" s="317"/>
      <c r="D90" s="50" t="s">
        <v>2655</v>
      </c>
      <c r="E90" s="50" t="s">
        <v>881</v>
      </c>
      <c r="F90" s="51" t="s">
        <v>57</v>
      </c>
      <c r="G90" s="52" t="s">
        <v>131</v>
      </c>
      <c r="H90" s="50" t="s">
        <v>137</v>
      </c>
      <c r="I90" s="50">
        <v>6</v>
      </c>
      <c r="J90" s="53">
        <v>2013.77</v>
      </c>
      <c r="K90" s="53">
        <v>12082.62</v>
      </c>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row>
    <row r="91" spans="1:52" ht="30" x14ac:dyDescent="0.25">
      <c r="C91" s="55"/>
      <c r="D91" s="55" t="s">
        <v>2655</v>
      </c>
      <c r="E91" s="55" t="s">
        <v>882</v>
      </c>
      <c r="F91" s="56" t="s">
        <v>58</v>
      </c>
      <c r="G91" s="57" t="s">
        <v>131</v>
      </c>
      <c r="H91" s="55" t="s">
        <v>137</v>
      </c>
      <c r="I91" s="55">
        <v>7</v>
      </c>
      <c r="J91" s="58">
        <v>3375.39</v>
      </c>
      <c r="K91" s="58">
        <v>23627.73</v>
      </c>
    </row>
    <row r="92" spans="1:52" s="54" customFormat="1" ht="30" x14ac:dyDescent="0.25">
      <c r="A92" s="74"/>
      <c r="B92" s="74"/>
      <c r="C92" s="317"/>
      <c r="D92" s="50" t="s">
        <v>2655</v>
      </c>
      <c r="E92" s="50" t="s">
        <v>883</v>
      </c>
      <c r="F92" s="51" t="s">
        <v>59</v>
      </c>
      <c r="G92" s="52" t="s">
        <v>131</v>
      </c>
      <c r="H92" s="50" t="s">
        <v>136</v>
      </c>
      <c r="I92" s="50">
        <v>25</v>
      </c>
      <c r="J92" s="53">
        <v>524.72</v>
      </c>
      <c r="K92" s="53">
        <v>13118</v>
      </c>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row>
    <row r="93" spans="1:52" ht="30" x14ac:dyDescent="0.25">
      <c r="C93" s="55"/>
      <c r="D93" s="55" t="s">
        <v>2655</v>
      </c>
      <c r="E93" s="55" t="s">
        <v>884</v>
      </c>
      <c r="F93" s="56" t="s">
        <v>60</v>
      </c>
      <c r="G93" s="57" t="s">
        <v>131</v>
      </c>
      <c r="H93" s="55" t="s">
        <v>135</v>
      </c>
      <c r="I93" s="55">
        <v>11</v>
      </c>
      <c r="J93" s="58">
        <v>2423.91</v>
      </c>
      <c r="K93" s="58">
        <v>26663.01</v>
      </c>
    </row>
    <row r="94" spans="1:52" s="54" customFormat="1" ht="30" x14ac:dyDescent="0.25">
      <c r="A94" s="74"/>
      <c r="B94" s="74"/>
      <c r="C94" s="317"/>
      <c r="D94" s="50" t="s">
        <v>2655</v>
      </c>
      <c r="E94" s="50" t="s">
        <v>885</v>
      </c>
      <c r="F94" s="51" t="s">
        <v>61</v>
      </c>
      <c r="G94" s="52" t="s">
        <v>131</v>
      </c>
      <c r="H94" s="50" t="s">
        <v>140</v>
      </c>
      <c r="I94" s="50">
        <v>7</v>
      </c>
      <c r="J94" s="53">
        <v>195.95</v>
      </c>
      <c r="K94" s="53">
        <v>1371.65</v>
      </c>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row>
    <row r="95" spans="1:52" ht="30" x14ac:dyDescent="0.25">
      <c r="C95" s="55"/>
      <c r="D95" s="55" t="s">
        <v>2655</v>
      </c>
      <c r="E95" s="55" t="s">
        <v>886</v>
      </c>
      <c r="F95" s="56" t="s">
        <v>62</v>
      </c>
      <c r="G95" s="57" t="s">
        <v>131</v>
      </c>
      <c r="H95" s="55" t="s">
        <v>140</v>
      </c>
      <c r="I95" s="55">
        <v>4</v>
      </c>
      <c r="J95" s="58">
        <v>357.08</v>
      </c>
      <c r="K95" s="58">
        <v>1428.32</v>
      </c>
    </row>
    <row r="96" spans="1:52" s="54" customFormat="1" ht="30" x14ac:dyDescent="0.25">
      <c r="A96" s="74"/>
      <c r="B96" s="74"/>
      <c r="C96" s="317"/>
      <c r="D96" s="50" t="s">
        <v>2655</v>
      </c>
      <c r="E96" s="50" t="s">
        <v>887</v>
      </c>
      <c r="F96" s="51" t="s">
        <v>63</v>
      </c>
      <c r="G96" s="52" t="s">
        <v>131</v>
      </c>
      <c r="H96" s="50" t="s">
        <v>140</v>
      </c>
      <c r="I96" s="50">
        <v>4</v>
      </c>
      <c r="J96" s="53">
        <v>567.13</v>
      </c>
      <c r="K96" s="53">
        <v>2268.52</v>
      </c>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row>
    <row r="97" spans="1:52" ht="30" x14ac:dyDescent="0.25">
      <c r="C97" s="55"/>
      <c r="D97" s="55" t="s">
        <v>2655</v>
      </c>
      <c r="E97" s="55" t="s">
        <v>888</v>
      </c>
      <c r="F97" s="56" t="s">
        <v>64</v>
      </c>
      <c r="G97" s="57" t="s">
        <v>131</v>
      </c>
      <c r="H97" s="55" t="s">
        <v>140</v>
      </c>
      <c r="I97" s="55">
        <v>4</v>
      </c>
      <c r="J97" s="58">
        <v>732.99</v>
      </c>
      <c r="K97" s="58">
        <v>2931.96</v>
      </c>
    </row>
    <row r="98" spans="1:52" s="54" customFormat="1" x14ac:dyDescent="0.25">
      <c r="A98" s="74"/>
      <c r="B98" s="74"/>
      <c r="C98" s="317"/>
      <c r="D98" s="50" t="s">
        <v>2655</v>
      </c>
      <c r="E98" s="50" t="s">
        <v>889</v>
      </c>
      <c r="F98" s="51" t="s">
        <v>65</v>
      </c>
      <c r="G98" s="52" t="s">
        <v>131</v>
      </c>
      <c r="H98" s="50" t="s">
        <v>140</v>
      </c>
      <c r="I98" s="50">
        <v>6</v>
      </c>
      <c r="J98" s="53">
        <v>135.06</v>
      </c>
      <c r="K98" s="53">
        <v>810.36</v>
      </c>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row>
    <row r="99" spans="1:52" x14ac:dyDescent="0.25">
      <c r="C99" s="55"/>
      <c r="D99" s="55" t="s">
        <v>2655</v>
      </c>
      <c r="E99" s="55" t="s">
        <v>890</v>
      </c>
      <c r="F99" s="56" t="s">
        <v>66</v>
      </c>
      <c r="G99" s="57" t="s">
        <v>131</v>
      </c>
      <c r="H99" s="55" t="s">
        <v>140</v>
      </c>
      <c r="I99" s="55">
        <v>2</v>
      </c>
      <c r="J99" s="58">
        <v>261.33999999999997</v>
      </c>
      <c r="K99" s="58">
        <v>522.67999999999995</v>
      </c>
    </row>
    <row r="100" spans="1:52" s="54" customFormat="1" x14ac:dyDescent="0.25">
      <c r="A100" s="74"/>
      <c r="B100" s="74"/>
      <c r="C100" s="317"/>
      <c r="D100" s="50" t="s">
        <v>2655</v>
      </c>
      <c r="E100" s="50" t="s">
        <v>891</v>
      </c>
      <c r="F100" s="51" t="s">
        <v>67</v>
      </c>
      <c r="G100" s="52" t="s">
        <v>131</v>
      </c>
      <c r="H100" s="50" t="s">
        <v>140</v>
      </c>
      <c r="I100" s="50">
        <v>4</v>
      </c>
      <c r="J100" s="53">
        <v>434.82</v>
      </c>
      <c r="K100" s="53">
        <v>1739.28</v>
      </c>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row>
    <row r="101" spans="1:52" x14ac:dyDescent="0.25">
      <c r="C101" s="55"/>
      <c r="D101" s="55" t="s">
        <v>2655</v>
      </c>
      <c r="E101" s="55" t="s">
        <v>892</v>
      </c>
      <c r="F101" s="56" t="s">
        <v>68</v>
      </c>
      <c r="G101" s="57" t="s">
        <v>131</v>
      </c>
      <c r="H101" s="55" t="s">
        <v>140</v>
      </c>
      <c r="I101" s="55">
        <v>3</v>
      </c>
      <c r="J101" s="58">
        <v>560.01</v>
      </c>
      <c r="K101" s="58">
        <v>1680.03</v>
      </c>
    </row>
    <row r="102" spans="1:52" s="54" customFormat="1" x14ac:dyDescent="0.25">
      <c r="A102" s="74"/>
      <c r="B102" s="74"/>
      <c r="C102" s="317"/>
      <c r="D102" s="50" t="s">
        <v>2655</v>
      </c>
      <c r="E102" s="50" t="s">
        <v>893</v>
      </c>
      <c r="F102" s="51" t="s">
        <v>69</v>
      </c>
      <c r="G102" s="52" t="s">
        <v>131</v>
      </c>
      <c r="H102" s="50" t="s">
        <v>140</v>
      </c>
      <c r="I102" s="50">
        <v>1735</v>
      </c>
      <c r="J102" s="53">
        <v>3.13</v>
      </c>
      <c r="K102" s="53">
        <v>5430.55</v>
      </c>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row>
    <row r="103" spans="1:52" x14ac:dyDescent="0.25">
      <c r="C103" s="55"/>
      <c r="D103" s="55" t="s">
        <v>2655</v>
      </c>
      <c r="E103" s="55" t="s">
        <v>894</v>
      </c>
      <c r="F103" s="56" t="s">
        <v>70</v>
      </c>
      <c r="G103" s="57" t="s">
        <v>131</v>
      </c>
      <c r="H103" s="55" t="s">
        <v>136</v>
      </c>
      <c r="I103" s="55">
        <v>666</v>
      </c>
      <c r="J103" s="58">
        <v>187.71</v>
      </c>
      <c r="K103" s="58">
        <v>125014.86</v>
      </c>
    </row>
    <row r="104" spans="1:52" s="54" customFormat="1" x14ac:dyDescent="0.25">
      <c r="A104" s="74"/>
      <c r="B104" s="74"/>
      <c r="C104" s="317"/>
      <c r="D104" s="50" t="s">
        <v>2655</v>
      </c>
      <c r="E104" s="50" t="s">
        <v>895</v>
      </c>
      <c r="F104" s="51" t="s">
        <v>71</v>
      </c>
      <c r="G104" s="52" t="s">
        <v>131</v>
      </c>
      <c r="H104" s="50" t="s">
        <v>136</v>
      </c>
      <c r="I104" s="50">
        <v>20</v>
      </c>
      <c r="J104" s="53">
        <v>66.400000000000006</v>
      </c>
      <c r="K104" s="53">
        <v>1328</v>
      </c>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row>
    <row r="105" spans="1:52" x14ac:dyDescent="0.25">
      <c r="C105" s="55"/>
      <c r="D105" s="55" t="s">
        <v>2655</v>
      </c>
      <c r="E105" s="55" t="s">
        <v>896</v>
      </c>
      <c r="F105" s="56" t="s">
        <v>72</v>
      </c>
      <c r="G105" s="57" t="s">
        <v>131</v>
      </c>
      <c r="H105" s="55" t="s">
        <v>136</v>
      </c>
      <c r="I105" s="55">
        <v>5</v>
      </c>
      <c r="J105" s="58">
        <v>72.040000000000006</v>
      </c>
      <c r="K105" s="58">
        <v>360.2</v>
      </c>
    </row>
    <row r="106" spans="1:52" s="54" customFormat="1" x14ac:dyDescent="0.25">
      <c r="A106" s="74"/>
      <c r="B106" s="74"/>
      <c r="C106" s="317"/>
      <c r="D106" s="50" t="s">
        <v>2655</v>
      </c>
      <c r="E106" s="50" t="s">
        <v>897</v>
      </c>
      <c r="F106" s="51" t="s">
        <v>73</v>
      </c>
      <c r="G106" s="52" t="s">
        <v>131</v>
      </c>
      <c r="H106" s="50" t="s">
        <v>136</v>
      </c>
      <c r="I106" s="50">
        <v>669</v>
      </c>
      <c r="J106" s="53">
        <v>26.59</v>
      </c>
      <c r="K106" s="53">
        <v>17788.71</v>
      </c>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row>
    <row r="107" spans="1:52" x14ac:dyDescent="0.25">
      <c r="C107" s="55"/>
      <c r="D107" s="55" t="s">
        <v>2655</v>
      </c>
      <c r="E107" s="55" t="s">
        <v>898</v>
      </c>
      <c r="F107" s="56" t="s">
        <v>74</v>
      </c>
      <c r="G107" s="57" t="s">
        <v>131</v>
      </c>
      <c r="H107" s="55" t="s">
        <v>136</v>
      </c>
      <c r="I107" s="55">
        <v>60</v>
      </c>
      <c r="J107" s="58">
        <v>66.17</v>
      </c>
      <c r="K107" s="58">
        <v>3970.2</v>
      </c>
    </row>
    <row r="108" spans="1:52" s="54" customFormat="1" x14ac:dyDescent="0.25">
      <c r="A108" s="74"/>
      <c r="B108" s="74"/>
      <c r="C108" s="317"/>
      <c r="D108" s="50" t="s">
        <v>2655</v>
      </c>
      <c r="E108" s="50" t="s">
        <v>899</v>
      </c>
      <c r="F108" s="51" t="s">
        <v>75</v>
      </c>
      <c r="G108" s="52" t="s">
        <v>131</v>
      </c>
      <c r="H108" s="50" t="s">
        <v>136</v>
      </c>
      <c r="I108" s="50">
        <v>9</v>
      </c>
      <c r="J108" s="53">
        <v>60.75</v>
      </c>
      <c r="K108" s="53">
        <v>546.75</v>
      </c>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row>
    <row r="109" spans="1:52" x14ac:dyDescent="0.25">
      <c r="C109" s="55"/>
      <c r="D109" s="55" t="s">
        <v>2655</v>
      </c>
      <c r="E109" s="55" t="s">
        <v>900</v>
      </c>
      <c r="F109" s="56" t="s">
        <v>76</v>
      </c>
      <c r="G109" s="57" t="s">
        <v>131</v>
      </c>
      <c r="H109" s="55" t="s">
        <v>136</v>
      </c>
      <c r="I109" s="55">
        <v>1</v>
      </c>
      <c r="J109" s="58">
        <v>119.21</v>
      </c>
      <c r="K109" s="58">
        <v>119.21</v>
      </c>
    </row>
    <row r="110" spans="1:52" s="54" customFormat="1" x14ac:dyDescent="0.25">
      <c r="A110" s="74"/>
      <c r="B110" s="74"/>
      <c r="C110" s="317"/>
      <c r="D110" s="50" t="s">
        <v>2655</v>
      </c>
      <c r="E110" s="50" t="s">
        <v>901</v>
      </c>
      <c r="F110" s="51" t="s">
        <v>77</v>
      </c>
      <c r="G110" s="52" t="s">
        <v>131</v>
      </c>
      <c r="H110" s="50" t="s">
        <v>136</v>
      </c>
      <c r="I110" s="50">
        <v>11</v>
      </c>
      <c r="J110" s="53">
        <v>66.400000000000006</v>
      </c>
      <c r="K110" s="53">
        <v>730.4</v>
      </c>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row>
    <row r="111" spans="1:52" x14ac:dyDescent="0.25">
      <c r="C111" s="55"/>
      <c r="D111" s="55" t="s">
        <v>2655</v>
      </c>
      <c r="E111" s="55" t="s">
        <v>902</v>
      </c>
      <c r="F111" s="56" t="s">
        <v>78</v>
      </c>
      <c r="G111" s="57" t="s">
        <v>131</v>
      </c>
      <c r="H111" s="55" t="s">
        <v>136</v>
      </c>
      <c r="I111" s="55">
        <v>1</v>
      </c>
      <c r="J111" s="58">
        <v>68.13</v>
      </c>
      <c r="K111" s="58">
        <v>68.13</v>
      </c>
    </row>
    <row r="112" spans="1:52" s="54" customFormat="1" x14ac:dyDescent="0.25">
      <c r="A112" s="74"/>
      <c r="B112" s="74"/>
      <c r="C112" s="317"/>
      <c r="D112" s="50" t="s">
        <v>2655</v>
      </c>
      <c r="E112" s="50" t="s">
        <v>903</v>
      </c>
      <c r="F112" s="51" t="s">
        <v>79</v>
      </c>
      <c r="G112" s="52" t="s">
        <v>131</v>
      </c>
      <c r="H112" s="50" t="s">
        <v>136</v>
      </c>
      <c r="I112" s="50">
        <v>72</v>
      </c>
      <c r="J112" s="53">
        <v>65.36</v>
      </c>
      <c r="K112" s="53">
        <v>4705.92</v>
      </c>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row>
    <row r="113" spans="1:52" x14ac:dyDescent="0.25">
      <c r="C113" s="55"/>
      <c r="D113" s="55" t="s">
        <v>2655</v>
      </c>
      <c r="E113" s="55" t="s">
        <v>904</v>
      </c>
      <c r="F113" s="56" t="s">
        <v>80</v>
      </c>
      <c r="G113" s="57" t="s">
        <v>131</v>
      </c>
      <c r="H113" s="55" t="s">
        <v>136</v>
      </c>
      <c r="I113" s="55">
        <v>1</v>
      </c>
      <c r="J113" s="58">
        <v>74.349999999999994</v>
      </c>
      <c r="K113" s="58">
        <v>74.349999999999994</v>
      </c>
    </row>
    <row r="114" spans="1:52" s="54" customFormat="1" x14ac:dyDescent="0.25">
      <c r="A114" s="74"/>
      <c r="B114" s="74"/>
      <c r="C114" s="317"/>
      <c r="D114" s="50" t="s">
        <v>2655</v>
      </c>
      <c r="E114" s="50" t="s">
        <v>905</v>
      </c>
      <c r="F114" s="51" t="s">
        <v>81</v>
      </c>
      <c r="G114" s="52" t="s">
        <v>131</v>
      </c>
      <c r="H114" s="50" t="s">
        <v>136</v>
      </c>
      <c r="I114" s="50">
        <v>1</v>
      </c>
      <c r="J114" s="53">
        <v>57</v>
      </c>
      <c r="K114" s="53">
        <v>57</v>
      </c>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row>
    <row r="115" spans="1:52" x14ac:dyDescent="0.25">
      <c r="C115" s="55"/>
      <c r="D115" s="55" t="s">
        <v>2655</v>
      </c>
      <c r="E115" s="55" t="s">
        <v>906</v>
      </c>
      <c r="F115" s="56" t="s">
        <v>82</v>
      </c>
      <c r="G115" s="57" t="s">
        <v>131</v>
      </c>
      <c r="H115" s="55" t="s">
        <v>140</v>
      </c>
      <c r="I115" s="55">
        <v>30</v>
      </c>
      <c r="J115" s="58">
        <v>22.89</v>
      </c>
      <c r="K115" s="58">
        <v>686.7</v>
      </c>
    </row>
    <row r="116" spans="1:52" s="54" customFormat="1" x14ac:dyDescent="0.25">
      <c r="A116" s="74"/>
      <c r="B116" s="74"/>
      <c r="C116" s="317"/>
      <c r="D116" s="50" t="s">
        <v>2655</v>
      </c>
      <c r="E116" s="50" t="s">
        <v>907</v>
      </c>
      <c r="F116" s="51" t="s">
        <v>83</v>
      </c>
      <c r="G116" s="52" t="s">
        <v>131</v>
      </c>
      <c r="H116" s="50" t="s">
        <v>140</v>
      </c>
      <c r="I116" s="50">
        <v>32</v>
      </c>
      <c r="J116" s="53">
        <v>32.82</v>
      </c>
      <c r="K116" s="53">
        <v>1050.24</v>
      </c>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row>
    <row r="117" spans="1:52" x14ac:dyDescent="0.25">
      <c r="C117" s="55"/>
      <c r="D117" s="55" t="s">
        <v>2655</v>
      </c>
      <c r="E117" s="55" t="s">
        <v>908</v>
      </c>
      <c r="F117" s="56" t="s">
        <v>84</v>
      </c>
      <c r="G117" s="57" t="s">
        <v>131</v>
      </c>
      <c r="H117" s="55" t="s">
        <v>136</v>
      </c>
      <c r="I117" s="55">
        <v>1648</v>
      </c>
      <c r="J117" s="58">
        <v>23.09</v>
      </c>
      <c r="K117" s="58">
        <v>38052.32</v>
      </c>
    </row>
    <row r="118" spans="1:52" s="54" customFormat="1" ht="30" x14ac:dyDescent="0.25">
      <c r="A118" s="74"/>
      <c r="B118" s="74"/>
      <c r="C118" s="317"/>
      <c r="D118" s="50" t="s">
        <v>2655</v>
      </c>
      <c r="E118" s="50" t="s">
        <v>909</v>
      </c>
      <c r="F118" s="51" t="s">
        <v>85</v>
      </c>
      <c r="G118" s="52" t="s">
        <v>131</v>
      </c>
      <c r="H118" s="50" t="s">
        <v>136</v>
      </c>
      <c r="I118" s="50">
        <v>1</v>
      </c>
      <c r="J118" s="53">
        <v>125.26</v>
      </c>
      <c r="K118" s="53">
        <v>125.26</v>
      </c>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row>
    <row r="119" spans="1:52" x14ac:dyDescent="0.25">
      <c r="C119" s="55"/>
      <c r="D119" s="55" t="s">
        <v>2655</v>
      </c>
      <c r="E119" s="55" t="s">
        <v>910</v>
      </c>
      <c r="F119" s="56" t="s">
        <v>86</v>
      </c>
      <c r="G119" s="57" t="s">
        <v>131</v>
      </c>
      <c r="H119" s="55" t="s">
        <v>136</v>
      </c>
      <c r="I119" s="55">
        <v>14</v>
      </c>
      <c r="J119" s="58">
        <v>19.43</v>
      </c>
      <c r="K119" s="58">
        <v>272.02</v>
      </c>
    </row>
    <row r="120" spans="1:52" s="54" customFormat="1" x14ac:dyDescent="0.25">
      <c r="A120" s="74"/>
      <c r="B120" s="74"/>
      <c r="C120" s="317"/>
      <c r="D120" s="50" t="s">
        <v>2655</v>
      </c>
      <c r="E120" s="50" t="s">
        <v>911</v>
      </c>
      <c r="F120" s="51" t="s">
        <v>87</v>
      </c>
      <c r="G120" s="52" t="s">
        <v>131</v>
      </c>
      <c r="H120" s="50" t="s">
        <v>140</v>
      </c>
      <c r="I120" s="50">
        <v>326</v>
      </c>
      <c r="J120" s="53">
        <v>111.38</v>
      </c>
      <c r="K120" s="53">
        <v>36309.879999999997</v>
      </c>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row>
    <row r="121" spans="1:52" x14ac:dyDescent="0.25">
      <c r="C121" s="55"/>
      <c r="D121" s="55" t="s">
        <v>2655</v>
      </c>
      <c r="E121" s="55" t="s">
        <v>912</v>
      </c>
      <c r="F121" s="56" t="s">
        <v>88</v>
      </c>
      <c r="G121" s="57" t="s">
        <v>131</v>
      </c>
      <c r="H121" s="55" t="s">
        <v>137</v>
      </c>
      <c r="I121" s="55">
        <v>10</v>
      </c>
      <c r="J121" s="58">
        <v>1519.51</v>
      </c>
      <c r="K121" s="58">
        <v>15195.1</v>
      </c>
    </row>
    <row r="122" spans="1:52" s="54" customFormat="1" x14ac:dyDescent="0.25">
      <c r="A122" s="74"/>
      <c r="B122" s="74"/>
      <c r="C122" s="317"/>
      <c r="D122" s="50" t="s">
        <v>2655</v>
      </c>
      <c r="E122" s="50" t="s">
        <v>913</v>
      </c>
      <c r="F122" s="51" t="s">
        <v>89</v>
      </c>
      <c r="G122" s="52" t="s">
        <v>132</v>
      </c>
      <c r="H122" s="50" t="s">
        <v>141</v>
      </c>
      <c r="I122" s="50">
        <v>295</v>
      </c>
      <c r="J122" s="53">
        <v>181.56</v>
      </c>
      <c r="K122" s="53">
        <v>53560.2</v>
      </c>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row>
    <row r="123" spans="1:52" x14ac:dyDescent="0.25">
      <c r="C123" s="55"/>
      <c r="D123" s="55" t="s">
        <v>2655</v>
      </c>
      <c r="E123" s="55" t="s">
        <v>914</v>
      </c>
      <c r="F123" s="56" t="s">
        <v>90</v>
      </c>
      <c r="G123" s="57" t="s">
        <v>131</v>
      </c>
      <c r="H123" s="55" t="s">
        <v>137</v>
      </c>
      <c r="I123" s="55">
        <v>7</v>
      </c>
      <c r="J123" s="58">
        <v>1056.81</v>
      </c>
      <c r="K123" s="58">
        <v>7397.67</v>
      </c>
    </row>
    <row r="124" spans="1:52" s="54" customFormat="1" x14ac:dyDescent="0.25">
      <c r="A124" s="74"/>
      <c r="B124" s="74"/>
      <c r="C124" s="317"/>
      <c r="D124" s="50" t="s">
        <v>2655</v>
      </c>
      <c r="E124" s="50" t="s">
        <v>915</v>
      </c>
      <c r="F124" s="51" t="s">
        <v>90</v>
      </c>
      <c r="G124" s="52" t="s">
        <v>132</v>
      </c>
      <c r="H124" s="50" t="s">
        <v>141</v>
      </c>
      <c r="I124" s="50">
        <v>1</v>
      </c>
      <c r="J124" s="53">
        <v>1331.41</v>
      </c>
      <c r="K124" s="53">
        <v>1331.41</v>
      </c>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row>
    <row r="125" spans="1:52" x14ac:dyDescent="0.25">
      <c r="C125" s="55"/>
      <c r="D125" s="55" t="s">
        <v>2655</v>
      </c>
      <c r="E125" s="55" t="s">
        <v>916</v>
      </c>
      <c r="F125" s="56" t="s">
        <v>91</v>
      </c>
      <c r="G125" s="57" t="s">
        <v>131</v>
      </c>
      <c r="H125" s="55" t="s">
        <v>137</v>
      </c>
      <c r="I125" s="55">
        <v>1</v>
      </c>
      <c r="J125" s="58">
        <v>1457.02</v>
      </c>
      <c r="K125" s="58">
        <v>1457.02</v>
      </c>
    </row>
    <row r="126" spans="1:52" s="54" customFormat="1" x14ac:dyDescent="0.25">
      <c r="A126" s="74"/>
      <c r="B126" s="74"/>
      <c r="C126" s="317"/>
      <c r="D126" s="50" t="s">
        <v>2655</v>
      </c>
      <c r="E126" s="50" t="s">
        <v>917</v>
      </c>
      <c r="F126" s="51" t="s">
        <v>91</v>
      </c>
      <c r="G126" s="52" t="s">
        <v>132</v>
      </c>
      <c r="H126" s="50" t="s">
        <v>141</v>
      </c>
      <c r="I126" s="50">
        <v>1</v>
      </c>
      <c r="J126" s="53">
        <v>1831.68</v>
      </c>
      <c r="K126" s="53">
        <v>1831.68</v>
      </c>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row>
    <row r="127" spans="1:52" x14ac:dyDescent="0.25">
      <c r="C127" s="55"/>
      <c r="D127" s="55" t="s">
        <v>2655</v>
      </c>
      <c r="E127" s="55" t="s">
        <v>918</v>
      </c>
      <c r="F127" s="56" t="s">
        <v>92</v>
      </c>
      <c r="G127" s="57" t="s">
        <v>131</v>
      </c>
      <c r="H127" s="55" t="s">
        <v>137</v>
      </c>
      <c r="I127" s="55">
        <v>1</v>
      </c>
      <c r="J127" s="58">
        <v>3606.04</v>
      </c>
      <c r="K127" s="58">
        <v>3606.04</v>
      </c>
    </row>
    <row r="128" spans="1:52" s="54" customFormat="1" x14ac:dyDescent="0.25">
      <c r="A128" s="74"/>
      <c r="B128" s="74"/>
      <c r="C128" s="317"/>
      <c r="D128" s="50" t="s">
        <v>2655</v>
      </c>
      <c r="E128" s="50" t="s">
        <v>919</v>
      </c>
      <c r="F128" s="51" t="s">
        <v>92</v>
      </c>
      <c r="G128" s="52" t="s">
        <v>132</v>
      </c>
      <c r="H128" s="50" t="s">
        <v>141</v>
      </c>
      <c r="I128" s="50">
        <v>1</v>
      </c>
      <c r="J128" s="53">
        <v>4517.95</v>
      </c>
      <c r="K128" s="53">
        <v>4517.95</v>
      </c>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row>
    <row r="129" spans="1:52" x14ac:dyDescent="0.25">
      <c r="C129" s="55"/>
      <c r="D129" s="55" t="s">
        <v>2655</v>
      </c>
      <c r="E129" s="55" t="s">
        <v>920</v>
      </c>
      <c r="F129" s="56" t="s">
        <v>93</v>
      </c>
      <c r="G129" s="57" t="s">
        <v>131</v>
      </c>
      <c r="H129" s="55" t="s">
        <v>137</v>
      </c>
      <c r="I129" s="55">
        <v>142</v>
      </c>
      <c r="J129" s="58">
        <v>521.76</v>
      </c>
      <c r="K129" s="58">
        <v>74089.919999999998</v>
      </c>
    </row>
    <row r="130" spans="1:52" s="54" customFormat="1" x14ac:dyDescent="0.25">
      <c r="A130" s="74"/>
      <c r="B130" s="74"/>
      <c r="C130" s="317"/>
      <c r="D130" s="50" t="s">
        <v>2655</v>
      </c>
      <c r="E130" s="50" t="s">
        <v>921</v>
      </c>
      <c r="F130" s="51" t="s">
        <v>93</v>
      </c>
      <c r="G130" s="52" t="s">
        <v>132</v>
      </c>
      <c r="H130" s="50" t="s">
        <v>141</v>
      </c>
      <c r="I130" s="50">
        <v>4</v>
      </c>
      <c r="J130" s="53">
        <v>662.6</v>
      </c>
      <c r="K130" s="53">
        <v>2650.4</v>
      </c>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row>
    <row r="131" spans="1:52" ht="30" x14ac:dyDescent="0.25">
      <c r="C131" s="55"/>
      <c r="D131" s="55" t="s">
        <v>2655</v>
      </c>
      <c r="E131" s="55" t="s">
        <v>922</v>
      </c>
      <c r="F131" s="56" t="s">
        <v>94</v>
      </c>
      <c r="G131" s="57" t="s">
        <v>131</v>
      </c>
      <c r="H131" s="55" t="s">
        <v>137</v>
      </c>
      <c r="I131" s="55">
        <v>9</v>
      </c>
      <c r="J131" s="58">
        <v>1190.21</v>
      </c>
      <c r="K131" s="58">
        <v>10711.89</v>
      </c>
    </row>
    <row r="132" spans="1:52" s="54" customFormat="1" ht="30" x14ac:dyDescent="0.25">
      <c r="A132" s="74"/>
      <c r="B132" s="74"/>
      <c r="C132" s="317"/>
      <c r="D132" s="50" t="s">
        <v>2655</v>
      </c>
      <c r="E132" s="50" t="s">
        <v>923</v>
      </c>
      <c r="F132" s="51" t="s">
        <v>94</v>
      </c>
      <c r="G132" s="52" t="s">
        <v>132</v>
      </c>
      <c r="H132" s="50" t="s">
        <v>141</v>
      </c>
      <c r="I132" s="50">
        <v>1</v>
      </c>
      <c r="J132" s="53">
        <v>1498.16</v>
      </c>
      <c r="K132" s="53">
        <v>1498.16</v>
      </c>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row>
    <row r="133" spans="1:52" x14ac:dyDescent="0.25">
      <c r="C133" s="55"/>
      <c r="D133" s="55" t="s">
        <v>2655</v>
      </c>
      <c r="E133" s="55" t="s">
        <v>924</v>
      </c>
      <c r="F133" s="56" t="s">
        <v>95</v>
      </c>
      <c r="G133" s="57" t="s">
        <v>131</v>
      </c>
      <c r="H133" s="55" t="s">
        <v>141</v>
      </c>
      <c r="I133" s="55">
        <v>2</v>
      </c>
      <c r="J133" s="58">
        <v>588.97</v>
      </c>
      <c r="K133" s="58">
        <v>1177.94</v>
      </c>
    </row>
    <row r="134" spans="1:52" s="54" customFormat="1" x14ac:dyDescent="0.25">
      <c r="A134" s="74"/>
      <c r="B134" s="74"/>
      <c r="C134" s="317"/>
      <c r="D134" s="50" t="s">
        <v>2655</v>
      </c>
      <c r="E134" s="50" t="s">
        <v>925</v>
      </c>
      <c r="F134" s="51" t="s">
        <v>95</v>
      </c>
      <c r="G134" s="52" t="s">
        <v>132</v>
      </c>
      <c r="H134" s="50" t="s">
        <v>141</v>
      </c>
      <c r="I134" s="50">
        <v>1</v>
      </c>
      <c r="J134" s="53">
        <v>746.61</v>
      </c>
      <c r="K134" s="53">
        <v>746.61</v>
      </c>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row>
    <row r="135" spans="1:52" x14ac:dyDescent="0.25">
      <c r="C135" s="55"/>
      <c r="D135" s="55" t="s">
        <v>2655</v>
      </c>
      <c r="E135" s="55" t="s">
        <v>926</v>
      </c>
      <c r="F135" s="56" t="s">
        <v>96</v>
      </c>
      <c r="G135" s="57" t="s">
        <v>131</v>
      </c>
      <c r="H135" s="55" t="s">
        <v>141</v>
      </c>
      <c r="I135" s="55">
        <v>1</v>
      </c>
      <c r="J135" s="58">
        <v>984.21</v>
      </c>
      <c r="K135" s="58">
        <v>984.21</v>
      </c>
    </row>
    <row r="136" spans="1:52" s="54" customFormat="1" x14ac:dyDescent="0.25">
      <c r="A136" s="74"/>
      <c r="B136" s="74"/>
      <c r="C136" s="317"/>
      <c r="D136" s="50" t="s">
        <v>2655</v>
      </c>
      <c r="E136" s="50" t="s">
        <v>927</v>
      </c>
      <c r="F136" s="51" t="s">
        <v>96</v>
      </c>
      <c r="G136" s="52" t="s">
        <v>132</v>
      </c>
      <c r="H136" s="50" t="s">
        <v>141</v>
      </c>
      <c r="I136" s="50">
        <v>1</v>
      </c>
      <c r="J136" s="53">
        <v>1240.67</v>
      </c>
      <c r="K136" s="53">
        <v>1240.67</v>
      </c>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row>
    <row r="137" spans="1:52" x14ac:dyDescent="0.25">
      <c r="C137" s="55"/>
      <c r="D137" s="55" t="s">
        <v>2655</v>
      </c>
      <c r="E137" s="55" t="s">
        <v>928</v>
      </c>
      <c r="F137" s="56" t="s">
        <v>97</v>
      </c>
      <c r="G137" s="57" t="s">
        <v>131</v>
      </c>
      <c r="H137" s="55" t="s">
        <v>141</v>
      </c>
      <c r="I137" s="55">
        <v>1</v>
      </c>
      <c r="J137" s="58">
        <v>1900.82</v>
      </c>
      <c r="K137" s="58">
        <v>1900.82</v>
      </c>
    </row>
    <row r="138" spans="1:52" s="54" customFormat="1" x14ac:dyDescent="0.25">
      <c r="A138" s="74"/>
      <c r="B138" s="74"/>
      <c r="C138" s="317"/>
      <c r="D138" s="50" t="s">
        <v>2655</v>
      </c>
      <c r="E138" s="50" t="s">
        <v>929</v>
      </c>
      <c r="F138" s="51" t="s">
        <v>97</v>
      </c>
      <c r="G138" s="52" t="s">
        <v>132</v>
      </c>
      <c r="H138" s="50" t="s">
        <v>141</v>
      </c>
      <c r="I138" s="50">
        <v>1</v>
      </c>
      <c r="J138" s="53">
        <v>2386.42</v>
      </c>
      <c r="K138" s="53">
        <v>2386.42</v>
      </c>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row>
    <row r="139" spans="1:52" x14ac:dyDescent="0.25">
      <c r="C139" s="55"/>
      <c r="D139" s="55" t="s">
        <v>2655</v>
      </c>
      <c r="E139" s="55" t="s">
        <v>930</v>
      </c>
      <c r="F139" s="56" t="s">
        <v>98</v>
      </c>
      <c r="G139" s="57" t="s">
        <v>131</v>
      </c>
      <c r="H139" s="55" t="s">
        <v>141</v>
      </c>
      <c r="I139" s="55">
        <v>2</v>
      </c>
      <c r="J139" s="58">
        <v>1450.9</v>
      </c>
      <c r="K139" s="58">
        <v>2901.8</v>
      </c>
    </row>
    <row r="140" spans="1:52" s="54" customFormat="1" x14ac:dyDescent="0.25">
      <c r="A140" s="74"/>
      <c r="B140" s="74"/>
      <c r="C140" s="317"/>
      <c r="D140" s="50" t="s">
        <v>2655</v>
      </c>
      <c r="E140" s="50" t="s">
        <v>931</v>
      </c>
      <c r="F140" s="51" t="s">
        <v>98</v>
      </c>
      <c r="G140" s="52" t="s">
        <v>132</v>
      </c>
      <c r="H140" s="50" t="s">
        <v>141</v>
      </c>
      <c r="I140" s="50">
        <v>1</v>
      </c>
      <c r="J140" s="53">
        <v>1824.03</v>
      </c>
      <c r="K140" s="53">
        <v>1824.03</v>
      </c>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row>
    <row r="141" spans="1:52" x14ac:dyDescent="0.25">
      <c r="C141" s="55"/>
      <c r="D141" s="55" t="s">
        <v>2655</v>
      </c>
      <c r="E141" s="55" t="s">
        <v>932</v>
      </c>
      <c r="F141" s="56" t="s">
        <v>99</v>
      </c>
      <c r="G141" s="57" t="s">
        <v>131</v>
      </c>
      <c r="H141" s="55" t="s">
        <v>141</v>
      </c>
      <c r="I141" s="55">
        <v>1</v>
      </c>
      <c r="J141" s="58">
        <v>2100.2199999999998</v>
      </c>
      <c r="K141" s="58">
        <v>2100.2199999999998</v>
      </c>
    </row>
    <row r="142" spans="1:52" s="54" customFormat="1" x14ac:dyDescent="0.25">
      <c r="A142" s="74"/>
      <c r="B142" s="74"/>
      <c r="C142" s="317"/>
      <c r="D142" s="50" t="s">
        <v>2655</v>
      </c>
      <c r="E142" s="50" t="s">
        <v>933</v>
      </c>
      <c r="F142" s="51" t="s">
        <v>99</v>
      </c>
      <c r="G142" s="52" t="s">
        <v>132</v>
      </c>
      <c r="H142" s="50" t="s">
        <v>141</v>
      </c>
      <c r="I142" s="50">
        <v>1</v>
      </c>
      <c r="J142" s="53">
        <v>2635.68</v>
      </c>
      <c r="K142" s="53">
        <v>2635.68</v>
      </c>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row>
    <row r="143" spans="1:52" x14ac:dyDescent="0.25">
      <c r="C143" s="55"/>
      <c r="D143" s="55" t="s">
        <v>2655</v>
      </c>
      <c r="E143" s="55" t="s">
        <v>934</v>
      </c>
      <c r="F143" s="56" t="s">
        <v>100</v>
      </c>
      <c r="G143" s="57" t="s">
        <v>131</v>
      </c>
      <c r="H143" s="55" t="s">
        <v>141</v>
      </c>
      <c r="I143" s="55">
        <v>1</v>
      </c>
      <c r="J143" s="58">
        <v>3420.52</v>
      </c>
      <c r="K143" s="58">
        <v>3420.52</v>
      </c>
    </row>
    <row r="144" spans="1:52" s="54" customFormat="1" x14ac:dyDescent="0.25">
      <c r="A144" s="74"/>
      <c r="B144" s="74"/>
      <c r="C144" s="317"/>
      <c r="D144" s="50" t="s">
        <v>2655</v>
      </c>
      <c r="E144" s="50" t="s">
        <v>935</v>
      </c>
      <c r="F144" s="51" t="s">
        <v>100</v>
      </c>
      <c r="G144" s="52" t="s">
        <v>132</v>
      </c>
      <c r="H144" s="50" t="s">
        <v>141</v>
      </c>
      <c r="I144" s="50">
        <v>1</v>
      </c>
      <c r="J144" s="53">
        <v>4286.05</v>
      </c>
      <c r="K144" s="53">
        <v>4286.05</v>
      </c>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row>
    <row r="145" spans="1:52" x14ac:dyDescent="0.25">
      <c r="C145" s="55"/>
      <c r="D145" s="55" t="s">
        <v>2655</v>
      </c>
      <c r="E145" s="55" t="s">
        <v>936</v>
      </c>
      <c r="F145" s="56" t="s">
        <v>101</v>
      </c>
      <c r="G145" s="57" t="s">
        <v>131</v>
      </c>
      <c r="H145" s="55" t="s">
        <v>141</v>
      </c>
      <c r="I145" s="55">
        <v>2248</v>
      </c>
      <c r="J145" s="58">
        <v>72.22</v>
      </c>
      <c r="K145" s="58">
        <v>162350.56</v>
      </c>
    </row>
    <row r="146" spans="1:52" s="54" customFormat="1" x14ac:dyDescent="0.25">
      <c r="A146" s="74"/>
      <c r="B146" s="74"/>
      <c r="C146" s="317"/>
      <c r="D146" s="50" t="s">
        <v>2655</v>
      </c>
      <c r="E146" s="50" t="s">
        <v>937</v>
      </c>
      <c r="F146" s="51" t="s">
        <v>102</v>
      </c>
      <c r="G146" s="52" t="s">
        <v>131</v>
      </c>
      <c r="H146" s="50" t="s">
        <v>141</v>
      </c>
      <c r="I146" s="50">
        <v>272</v>
      </c>
      <c r="J146" s="53">
        <v>203.54</v>
      </c>
      <c r="K146" s="53">
        <v>55362.879999999997</v>
      </c>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row>
    <row r="147" spans="1:52" x14ac:dyDescent="0.25">
      <c r="C147" s="55"/>
      <c r="D147" s="55" t="s">
        <v>2655</v>
      </c>
      <c r="E147" s="55" t="s">
        <v>938</v>
      </c>
      <c r="F147" s="56" t="s">
        <v>103</v>
      </c>
      <c r="G147" s="57" t="s">
        <v>131</v>
      </c>
      <c r="H147" s="55" t="s">
        <v>141</v>
      </c>
      <c r="I147" s="55">
        <v>205</v>
      </c>
      <c r="J147" s="58">
        <v>591.45000000000005</v>
      </c>
      <c r="K147" s="58">
        <v>121247.25</v>
      </c>
    </row>
    <row r="148" spans="1:52" s="54" customFormat="1" x14ac:dyDescent="0.25">
      <c r="A148" s="74"/>
      <c r="B148" s="74"/>
      <c r="C148" s="317"/>
      <c r="D148" s="50" t="s">
        <v>2655</v>
      </c>
      <c r="E148" s="50" t="s">
        <v>939</v>
      </c>
      <c r="F148" s="51" t="s">
        <v>104</v>
      </c>
      <c r="G148" s="52" t="s">
        <v>131</v>
      </c>
      <c r="H148" s="50" t="s">
        <v>141</v>
      </c>
      <c r="I148" s="50">
        <v>54</v>
      </c>
      <c r="J148" s="53">
        <v>2927.35</v>
      </c>
      <c r="K148" s="53">
        <v>158076.9</v>
      </c>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row>
    <row r="149" spans="1:52" x14ac:dyDescent="0.25">
      <c r="C149" s="55"/>
      <c r="D149" s="55" t="s">
        <v>2655</v>
      </c>
      <c r="E149" s="55" t="s">
        <v>940</v>
      </c>
      <c r="F149" s="56" t="s">
        <v>105</v>
      </c>
      <c r="G149" s="57" t="s">
        <v>132</v>
      </c>
      <c r="H149" s="55" t="s">
        <v>141</v>
      </c>
      <c r="I149" s="55">
        <v>11</v>
      </c>
      <c r="J149" s="58">
        <v>8080.41</v>
      </c>
      <c r="K149" s="58">
        <v>88884.51</v>
      </c>
    </row>
    <row r="150" spans="1:52" s="54" customFormat="1" x14ac:dyDescent="0.25">
      <c r="A150" s="74"/>
      <c r="B150" s="74"/>
      <c r="C150" s="317"/>
      <c r="D150" s="50" t="s">
        <v>2655</v>
      </c>
      <c r="E150" s="50" t="s">
        <v>941</v>
      </c>
      <c r="F150" s="51" t="s">
        <v>106</v>
      </c>
      <c r="G150" s="52" t="s">
        <v>132</v>
      </c>
      <c r="H150" s="50" t="s">
        <v>141</v>
      </c>
      <c r="I150" s="50">
        <v>10</v>
      </c>
      <c r="J150" s="53">
        <v>16610.099999999999</v>
      </c>
      <c r="K150" s="53">
        <v>166101</v>
      </c>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row>
    <row r="151" spans="1:52" x14ac:dyDescent="0.25">
      <c r="C151" s="55"/>
      <c r="D151" s="55" t="s">
        <v>2655</v>
      </c>
      <c r="E151" s="55" t="s">
        <v>942</v>
      </c>
      <c r="F151" s="56" t="s">
        <v>107</v>
      </c>
      <c r="G151" s="57" t="s">
        <v>131</v>
      </c>
      <c r="H151" s="55" t="s">
        <v>140</v>
      </c>
      <c r="I151" s="55">
        <v>219608</v>
      </c>
      <c r="J151" s="58">
        <v>5.56</v>
      </c>
      <c r="K151" s="58">
        <v>1221020.48</v>
      </c>
    </row>
    <row r="152" spans="1:52" s="54" customFormat="1" ht="30" x14ac:dyDescent="0.25">
      <c r="A152" s="74"/>
      <c r="B152" s="74"/>
      <c r="C152" s="317"/>
      <c r="D152" s="50" t="s">
        <v>2655</v>
      </c>
      <c r="E152" s="50" t="s">
        <v>943</v>
      </c>
      <c r="F152" s="51" t="s">
        <v>108</v>
      </c>
      <c r="G152" s="52" t="s">
        <v>131</v>
      </c>
      <c r="H152" s="50" t="s">
        <v>134</v>
      </c>
      <c r="I152" s="50">
        <v>2185</v>
      </c>
      <c r="J152" s="53">
        <v>440.99</v>
      </c>
      <c r="K152" s="53">
        <v>963563.15</v>
      </c>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row>
    <row r="153" spans="1:52" ht="30" x14ac:dyDescent="0.25">
      <c r="C153" s="55"/>
      <c r="D153" s="55" t="s">
        <v>2655</v>
      </c>
      <c r="E153" s="55" t="s">
        <v>944</v>
      </c>
      <c r="F153" s="56" t="s">
        <v>108</v>
      </c>
      <c r="G153" s="57" t="s">
        <v>132</v>
      </c>
      <c r="H153" s="55" t="s">
        <v>134</v>
      </c>
      <c r="I153" s="55">
        <v>448</v>
      </c>
      <c r="J153" s="58">
        <v>561.64</v>
      </c>
      <c r="K153" s="58">
        <v>251614.72</v>
      </c>
    </row>
    <row r="154" spans="1:52" s="54" customFormat="1" x14ac:dyDescent="0.25">
      <c r="A154" s="74"/>
      <c r="B154" s="74"/>
      <c r="C154" s="317"/>
      <c r="D154" s="50" t="s">
        <v>2655</v>
      </c>
      <c r="E154" s="50" t="s">
        <v>945</v>
      </c>
      <c r="F154" s="51" t="s">
        <v>109</v>
      </c>
      <c r="G154" s="52" t="s">
        <v>131</v>
      </c>
      <c r="H154" s="50" t="s">
        <v>141</v>
      </c>
      <c r="I154" s="50">
        <v>18</v>
      </c>
      <c r="J154" s="53">
        <v>1632</v>
      </c>
      <c r="K154" s="53">
        <v>29376</v>
      </c>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row>
    <row r="155" spans="1:52" x14ac:dyDescent="0.25">
      <c r="C155" s="55"/>
      <c r="D155" s="55" t="s">
        <v>2655</v>
      </c>
      <c r="E155" s="55" t="s">
        <v>946</v>
      </c>
      <c r="F155" s="56" t="s">
        <v>110</v>
      </c>
      <c r="G155" s="57" t="s">
        <v>131</v>
      </c>
      <c r="H155" s="55" t="s">
        <v>141</v>
      </c>
      <c r="I155" s="55">
        <v>32</v>
      </c>
      <c r="J155" s="58">
        <v>867.15</v>
      </c>
      <c r="K155" s="58">
        <v>27748.799999999999</v>
      </c>
    </row>
    <row r="156" spans="1:52" s="54" customFormat="1" x14ac:dyDescent="0.25">
      <c r="A156" s="74"/>
      <c r="B156" s="74"/>
      <c r="C156" s="317"/>
      <c r="D156" s="50" t="s">
        <v>2655</v>
      </c>
      <c r="E156" s="50" t="s">
        <v>947</v>
      </c>
      <c r="F156" s="51" t="s">
        <v>111</v>
      </c>
      <c r="G156" s="52" t="s">
        <v>131</v>
      </c>
      <c r="H156" s="50" t="s">
        <v>141</v>
      </c>
      <c r="I156" s="50">
        <v>2</v>
      </c>
      <c r="J156" s="53">
        <v>565.51</v>
      </c>
      <c r="K156" s="53">
        <v>1131.02</v>
      </c>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row>
    <row r="157" spans="1:52" x14ac:dyDescent="0.25">
      <c r="C157" s="55"/>
      <c r="D157" s="55" t="s">
        <v>2655</v>
      </c>
      <c r="E157" s="55" t="s">
        <v>948</v>
      </c>
      <c r="F157" s="56" t="s">
        <v>112</v>
      </c>
      <c r="G157" s="57" t="s">
        <v>131</v>
      </c>
      <c r="H157" s="55" t="s">
        <v>141</v>
      </c>
      <c r="I157" s="55">
        <v>15</v>
      </c>
      <c r="J157" s="58">
        <v>499.33</v>
      </c>
      <c r="K157" s="58">
        <v>7489.95</v>
      </c>
    </row>
    <row r="158" spans="1:52" s="54" customFormat="1" x14ac:dyDescent="0.25">
      <c r="A158" s="74"/>
      <c r="B158" s="74"/>
      <c r="C158" s="317"/>
      <c r="D158" s="50" t="s">
        <v>2655</v>
      </c>
      <c r="E158" s="50" t="s">
        <v>949</v>
      </c>
      <c r="F158" s="51" t="s">
        <v>113</v>
      </c>
      <c r="G158" s="52" t="s">
        <v>131</v>
      </c>
      <c r="H158" s="50" t="s">
        <v>141</v>
      </c>
      <c r="I158" s="50">
        <v>8</v>
      </c>
      <c r="J158" s="53">
        <v>694.47</v>
      </c>
      <c r="K158" s="53">
        <v>5555.76</v>
      </c>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row>
    <row r="159" spans="1:52" x14ac:dyDescent="0.25">
      <c r="C159" s="55"/>
      <c r="D159" s="55" t="s">
        <v>2655</v>
      </c>
      <c r="E159" s="55" t="s">
        <v>950</v>
      </c>
      <c r="F159" s="56" t="s">
        <v>114</v>
      </c>
      <c r="G159" s="57" t="s">
        <v>131</v>
      </c>
      <c r="H159" s="55" t="s">
        <v>141</v>
      </c>
      <c r="I159" s="55">
        <v>3</v>
      </c>
      <c r="J159" s="58">
        <v>796.98</v>
      </c>
      <c r="K159" s="58">
        <v>2390.94</v>
      </c>
    </row>
    <row r="160" spans="1:52" s="54" customFormat="1" x14ac:dyDescent="0.25">
      <c r="A160" s="74"/>
      <c r="B160" s="74"/>
      <c r="C160" s="317"/>
      <c r="D160" s="50" t="s">
        <v>2655</v>
      </c>
      <c r="E160" s="50" t="s">
        <v>951</v>
      </c>
      <c r="F160" s="51" t="s">
        <v>115</v>
      </c>
      <c r="G160" s="52" t="s">
        <v>131</v>
      </c>
      <c r="H160" s="50" t="s">
        <v>141</v>
      </c>
      <c r="I160" s="50">
        <v>8</v>
      </c>
      <c r="J160" s="53">
        <v>1689.32</v>
      </c>
      <c r="K160" s="53">
        <v>13514.56</v>
      </c>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row>
    <row r="161" spans="1:52" x14ac:dyDescent="0.25">
      <c r="C161" s="55"/>
      <c r="D161" s="55" t="s">
        <v>2655</v>
      </c>
      <c r="E161" s="55" t="s">
        <v>952</v>
      </c>
      <c r="F161" s="56" t="s">
        <v>116</v>
      </c>
      <c r="G161" s="57" t="s">
        <v>131</v>
      </c>
      <c r="H161" s="55" t="s">
        <v>141</v>
      </c>
      <c r="I161" s="55">
        <v>25</v>
      </c>
      <c r="J161" s="58">
        <v>97.48</v>
      </c>
      <c r="K161" s="58">
        <v>2437</v>
      </c>
    </row>
    <row r="162" spans="1:52" s="54" customFormat="1" x14ac:dyDescent="0.25">
      <c r="A162" s="74"/>
      <c r="B162" s="74"/>
      <c r="C162" s="317"/>
      <c r="D162" s="50" t="s">
        <v>2655</v>
      </c>
      <c r="E162" s="50" t="s">
        <v>953</v>
      </c>
      <c r="F162" s="51" t="s">
        <v>117</v>
      </c>
      <c r="G162" s="52" t="s">
        <v>131</v>
      </c>
      <c r="H162" s="50" t="s">
        <v>134</v>
      </c>
      <c r="I162" s="50">
        <v>196</v>
      </c>
      <c r="J162" s="53">
        <v>416.91</v>
      </c>
      <c r="K162" s="53">
        <v>81714.36</v>
      </c>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row>
    <row r="163" spans="1:52" x14ac:dyDescent="0.25">
      <c r="C163" s="55"/>
      <c r="D163" s="55" t="s">
        <v>2655</v>
      </c>
      <c r="E163" s="55" t="s">
        <v>954</v>
      </c>
      <c r="F163" s="56" t="s">
        <v>118</v>
      </c>
      <c r="G163" s="57" t="s">
        <v>131</v>
      </c>
      <c r="H163" s="55" t="s">
        <v>141</v>
      </c>
      <c r="I163" s="55">
        <v>3623</v>
      </c>
      <c r="J163" s="58">
        <v>92.82</v>
      </c>
      <c r="K163" s="58">
        <v>336286.86</v>
      </c>
    </row>
    <row r="164" spans="1:52" s="54" customFormat="1" x14ac:dyDescent="0.25">
      <c r="A164" s="74"/>
      <c r="B164" s="74"/>
      <c r="C164" s="317"/>
      <c r="D164" s="50" t="s">
        <v>2655</v>
      </c>
      <c r="E164" s="50" t="s">
        <v>955</v>
      </c>
      <c r="F164" s="51" t="s">
        <v>119</v>
      </c>
      <c r="G164" s="52" t="s">
        <v>131</v>
      </c>
      <c r="H164" s="50" t="s">
        <v>140</v>
      </c>
      <c r="I164" s="50">
        <v>2895</v>
      </c>
      <c r="J164" s="53">
        <v>23.35</v>
      </c>
      <c r="K164" s="53">
        <v>67598.25</v>
      </c>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row>
    <row r="165" spans="1:52" x14ac:dyDescent="0.25">
      <c r="C165" s="55"/>
      <c r="D165" s="55" t="s">
        <v>2655</v>
      </c>
      <c r="E165" s="55" t="s">
        <v>956</v>
      </c>
      <c r="F165" s="56" t="s">
        <v>120</v>
      </c>
      <c r="G165" s="57" t="s">
        <v>131</v>
      </c>
      <c r="H165" s="55" t="s">
        <v>140</v>
      </c>
      <c r="I165" s="55">
        <v>28954</v>
      </c>
      <c r="J165" s="58">
        <v>3.4224888397433348</v>
      </c>
      <c r="K165" s="58">
        <v>99094.74</v>
      </c>
    </row>
    <row r="166" spans="1:52" s="54" customFormat="1" x14ac:dyDescent="0.25">
      <c r="A166" s="74"/>
      <c r="B166" s="74"/>
      <c r="C166" s="317"/>
      <c r="D166" s="50" t="s">
        <v>2655</v>
      </c>
      <c r="E166" s="50" t="s">
        <v>957</v>
      </c>
      <c r="F166" s="51" t="s">
        <v>121</v>
      </c>
      <c r="G166" s="52" t="s">
        <v>131</v>
      </c>
      <c r="H166" s="50" t="s">
        <v>141</v>
      </c>
      <c r="I166" s="50">
        <v>1</v>
      </c>
      <c r="J166" s="53">
        <v>1212.9341611295029</v>
      </c>
      <c r="K166" s="53">
        <v>1212.93</v>
      </c>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row>
    <row r="167" spans="1:52" x14ac:dyDescent="0.25">
      <c r="C167" s="55"/>
      <c r="D167" s="55" t="s">
        <v>2655</v>
      </c>
      <c r="E167" s="55" t="s">
        <v>958</v>
      </c>
      <c r="F167" s="56" t="s">
        <v>122</v>
      </c>
      <c r="G167" s="57" t="s">
        <v>131</v>
      </c>
      <c r="H167" s="55" t="s">
        <v>141</v>
      </c>
      <c r="I167" s="55">
        <v>1</v>
      </c>
      <c r="J167" s="58">
        <v>3187.733544715572</v>
      </c>
      <c r="K167" s="58">
        <v>3187.73</v>
      </c>
    </row>
    <row r="168" spans="1:52" s="54" customFormat="1" x14ac:dyDescent="0.25">
      <c r="A168" s="74"/>
      <c r="B168" s="74"/>
      <c r="C168" s="317"/>
      <c r="D168" s="50" t="s">
        <v>2655</v>
      </c>
      <c r="E168" s="50" t="s">
        <v>959</v>
      </c>
      <c r="F168" s="51" t="s">
        <v>123</v>
      </c>
      <c r="G168" s="52" t="s">
        <v>131</v>
      </c>
      <c r="H168" s="50" t="s">
        <v>141</v>
      </c>
      <c r="I168" s="50">
        <v>1</v>
      </c>
      <c r="J168" s="53">
        <v>6541.7754951905245</v>
      </c>
      <c r="K168" s="53">
        <v>6541.78</v>
      </c>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row>
    <row r="169" spans="1:52" x14ac:dyDescent="0.25">
      <c r="C169" s="55"/>
      <c r="D169" s="55" t="s">
        <v>2655</v>
      </c>
      <c r="E169" s="55" t="s">
        <v>960</v>
      </c>
      <c r="F169" s="56" t="s">
        <v>124</v>
      </c>
      <c r="G169" s="57" t="s">
        <v>131</v>
      </c>
      <c r="H169" s="55" t="s">
        <v>141</v>
      </c>
      <c r="I169" s="55">
        <v>4</v>
      </c>
      <c r="J169" s="58">
        <v>1916.180251547022</v>
      </c>
      <c r="K169" s="58">
        <v>7664.72</v>
      </c>
    </row>
    <row r="170" spans="1:52" s="54" customFormat="1" x14ac:dyDescent="0.25">
      <c r="A170" s="74"/>
      <c r="B170" s="74"/>
      <c r="C170" s="317"/>
      <c r="D170" s="50" t="s">
        <v>2655</v>
      </c>
      <c r="E170" s="50" t="s">
        <v>961</v>
      </c>
      <c r="F170" s="51" t="s">
        <v>125</v>
      </c>
      <c r="G170" s="52" t="s">
        <v>131</v>
      </c>
      <c r="H170" s="50" t="s">
        <v>141</v>
      </c>
      <c r="I170" s="50">
        <v>1</v>
      </c>
      <c r="J170" s="53">
        <v>3987.2909299640201</v>
      </c>
      <c r="K170" s="53">
        <v>3987.29</v>
      </c>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row>
    <row r="171" spans="1:52" x14ac:dyDescent="0.25">
      <c r="C171" s="55"/>
      <c r="D171" s="55" t="s">
        <v>2655</v>
      </c>
      <c r="E171" s="55" t="s">
        <v>962</v>
      </c>
      <c r="F171" s="56" t="s">
        <v>126</v>
      </c>
      <c r="G171" s="57" t="s">
        <v>131</v>
      </c>
      <c r="H171" s="55" t="s">
        <v>141</v>
      </c>
      <c r="I171" s="55">
        <v>1</v>
      </c>
      <c r="J171" s="58">
        <v>8182.690756749259</v>
      </c>
      <c r="K171" s="58">
        <v>8182.69</v>
      </c>
    </row>
    <row r="172" spans="1:52" s="54" customFormat="1" x14ac:dyDescent="0.25">
      <c r="A172" s="74"/>
      <c r="B172" s="74"/>
      <c r="C172" s="317"/>
      <c r="D172" s="50" t="s">
        <v>2655</v>
      </c>
      <c r="E172" s="50" t="s">
        <v>963</v>
      </c>
      <c r="F172" s="51" t="s">
        <v>127</v>
      </c>
      <c r="G172" s="52" t="s">
        <v>131</v>
      </c>
      <c r="H172" s="50" t="s">
        <v>141</v>
      </c>
      <c r="I172" s="50">
        <v>1</v>
      </c>
      <c r="J172" s="53">
        <v>1859.1678695422565</v>
      </c>
      <c r="K172" s="53">
        <v>1859.17</v>
      </c>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row>
    <row r="173" spans="1:52" x14ac:dyDescent="0.25">
      <c r="C173" s="55"/>
      <c r="D173" s="55" t="s">
        <v>2655</v>
      </c>
      <c r="E173" s="55" t="s">
        <v>964</v>
      </c>
      <c r="F173" s="56" t="s">
        <v>128</v>
      </c>
      <c r="G173" s="57" t="s">
        <v>132</v>
      </c>
      <c r="H173" s="55" t="s">
        <v>141</v>
      </c>
      <c r="I173" s="55">
        <v>1</v>
      </c>
      <c r="J173" s="58">
        <v>2323.9598369278206</v>
      </c>
      <c r="K173" s="58">
        <v>2323.96</v>
      </c>
    </row>
    <row r="174" spans="1:52" s="54" customFormat="1" x14ac:dyDescent="0.25">
      <c r="A174" s="74"/>
      <c r="B174" s="74"/>
      <c r="C174" s="317"/>
      <c r="D174" s="50" t="s">
        <v>2655</v>
      </c>
      <c r="E174" s="50" t="s">
        <v>965</v>
      </c>
      <c r="F174" s="51" t="s">
        <v>129</v>
      </c>
      <c r="G174" s="52" t="s">
        <v>131</v>
      </c>
      <c r="H174" s="50" t="s">
        <v>141</v>
      </c>
      <c r="I174" s="50">
        <v>1</v>
      </c>
      <c r="J174" s="53">
        <v>2323.9598369278206</v>
      </c>
      <c r="K174" s="53">
        <v>2323.96</v>
      </c>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row>
    <row r="175" spans="1:52" x14ac:dyDescent="0.25">
      <c r="C175" s="55"/>
      <c r="D175" s="55" t="s">
        <v>2655</v>
      </c>
      <c r="E175" s="55" t="s">
        <v>966</v>
      </c>
      <c r="F175" s="56" t="s">
        <v>129</v>
      </c>
      <c r="G175" s="57" t="s">
        <v>132</v>
      </c>
      <c r="H175" s="55" t="s">
        <v>141</v>
      </c>
      <c r="I175" s="55">
        <v>1</v>
      </c>
      <c r="J175" s="58">
        <v>2904.9497961597758</v>
      </c>
      <c r="K175" s="58">
        <v>2904.95</v>
      </c>
    </row>
    <row r="176" spans="1:52" s="54" customFormat="1" x14ac:dyDescent="0.25">
      <c r="A176" s="74"/>
      <c r="B176" s="74"/>
      <c r="C176" s="317"/>
      <c r="D176" s="50" t="s">
        <v>2655</v>
      </c>
      <c r="E176" s="50" t="s">
        <v>967</v>
      </c>
      <c r="F176" s="51" t="s">
        <v>130</v>
      </c>
      <c r="G176" s="52" t="s">
        <v>131</v>
      </c>
      <c r="H176" s="50" t="s">
        <v>141</v>
      </c>
      <c r="I176" s="50">
        <v>1</v>
      </c>
      <c r="J176" s="53">
        <v>2788.7518043133841</v>
      </c>
      <c r="K176" s="53">
        <v>2788.75</v>
      </c>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row>
    <row r="177" spans="1:52" x14ac:dyDescent="0.25">
      <c r="C177" s="55"/>
      <c r="D177" s="55" t="s">
        <v>2655</v>
      </c>
      <c r="E177" s="55" t="s">
        <v>968</v>
      </c>
      <c r="F177" s="56" t="s">
        <v>130</v>
      </c>
      <c r="G177" s="57" t="s">
        <v>132</v>
      </c>
      <c r="H177" s="55" t="s">
        <v>141</v>
      </c>
      <c r="I177" s="55">
        <v>1</v>
      </c>
      <c r="J177" s="58">
        <v>3485.9397553917302</v>
      </c>
      <c r="K177" s="58">
        <v>3485.94</v>
      </c>
    </row>
    <row r="178" spans="1:52" x14ac:dyDescent="0.25">
      <c r="C178" s="55"/>
      <c r="D178" s="55"/>
      <c r="E178" s="55"/>
      <c r="F178" s="56"/>
      <c r="G178" s="57"/>
      <c r="H178" s="55"/>
      <c r="I178" s="55"/>
      <c r="J178" s="58"/>
      <c r="K178" s="58"/>
    </row>
    <row r="179" spans="1:52" s="49" customFormat="1" x14ac:dyDescent="0.25">
      <c r="A179" s="76"/>
      <c r="B179" s="76"/>
      <c r="C179" s="59"/>
      <c r="D179" s="59"/>
      <c r="E179" s="59"/>
      <c r="F179" s="60" t="s">
        <v>1326</v>
      </c>
      <c r="G179" s="61"/>
      <c r="H179" s="61"/>
      <c r="I179" s="61"/>
      <c r="J179" s="61" t="s">
        <v>4</v>
      </c>
      <c r="K179" s="62">
        <f>K180+K182+K297+K539+K604+K704+K761+K779+K800</f>
        <v>5284478.4162226776</v>
      </c>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45"/>
    </row>
    <row r="180" spans="1:52" s="54" customFormat="1" x14ac:dyDescent="0.25">
      <c r="A180" s="74"/>
      <c r="B180" s="74"/>
      <c r="C180" s="50"/>
      <c r="D180" s="50"/>
      <c r="E180" s="50">
        <v>1</v>
      </c>
      <c r="F180" s="31" t="s">
        <v>796</v>
      </c>
      <c r="G180" s="52"/>
      <c r="H180" s="52"/>
      <c r="I180" s="52"/>
      <c r="J180" s="53"/>
      <c r="K180" s="53">
        <f>SUM(K181)</f>
        <v>20534.88</v>
      </c>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row>
    <row r="181" spans="1:52" ht="30" x14ac:dyDescent="0.25">
      <c r="C181" s="55" t="s">
        <v>2079</v>
      </c>
      <c r="D181" s="55" t="s">
        <v>2080</v>
      </c>
      <c r="E181" s="55" t="s">
        <v>969</v>
      </c>
      <c r="F181" s="32" t="s">
        <v>142</v>
      </c>
      <c r="G181" s="57"/>
      <c r="H181" s="33" t="s">
        <v>805</v>
      </c>
      <c r="I181" s="33">
        <v>12</v>
      </c>
      <c r="J181" s="34">
        <v>1711.24</v>
      </c>
      <c r="K181" s="34">
        <v>20534.88</v>
      </c>
    </row>
    <row r="182" spans="1:52" s="54" customFormat="1" x14ac:dyDescent="0.25">
      <c r="A182" s="74"/>
      <c r="B182" s="74"/>
      <c r="C182" s="50"/>
      <c r="D182" s="50"/>
      <c r="E182" s="50">
        <v>2</v>
      </c>
      <c r="F182" s="31" t="s">
        <v>797</v>
      </c>
      <c r="G182" s="52"/>
      <c r="H182" s="35"/>
      <c r="I182" s="35"/>
      <c r="J182" s="36"/>
      <c r="K182" s="53">
        <f>SUM(K183:K296)</f>
        <v>2143174.36</v>
      </c>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row>
    <row r="183" spans="1:52" x14ac:dyDescent="0.25">
      <c r="C183" s="315" t="s">
        <v>2081</v>
      </c>
      <c r="D183" s="55" t="s">
        <v>2656</v>
      </c>
      <c r="E183" s="55" t="s">
        <v>970</v>
      </c>
      <c r="F183" s="32" t="s">
        <v>146</v>
      </c>
      <c r="G183" s="57"/>
      <c r="H183" s="33" t="s">
        <v>2</v>
      </c>
      <c r="I183" s="33">
        <v>550</v>
      </c>
      <c r="J183" s="34">
        <v>202.43</v>
      </c>
      <c r="K183" s="34">
        <v>111336.5</v>
      </c>
    </row>
    <row r="184" spans="1:52" s="64" customFormat="1" x14ac:dyDescent="0.25">
      <c r="A184" s="74"/>
      <c r="B184" s="74"/>
      <c r="C184" s="318" t="s">
        <v>2082</v>
      </c>
      <c r="D184" s="65" t="s">
        <v>2656</v>
      </c>
      <c r="E184" s="65" t="s">
        <v>972</v>
      </c>
      <c r="F184" s="37" t="s">
        <v>147</v>
      </c>
      <c r="G184" s="63"/>
      <c r="H184" s="38" t="s">
        <v>2</v>
      </c>
      <c r="I184" s="38">
        <v>45</v>
      </c>
      <c r="J184" s="39">
        <v>253.04</v>
      </c>
      <c r="K184" s="39">
        <v>11386.8</v>
      </c>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row>
    <row r="185" spans="1:52" x14ac:dyDescent="0.25">
      <c r="C185" s="315" t="s">
        <v>2083</v>
      </c>
      <c r="D185" s="55" t="s">
        <v>2656</v>
      </c>
      <c r="E185" s="55" t="s">
        <v>973</v>
      </c>
      <c r="F185" s="32" t="s">
        <v>148</v>
      </c>
      <c r="G185" s="57"/>
      <c r="H185" s="33" t="s">
        <v>2</v>
      </c>
      <c r="I185" s="33">
        <v>180</v>
      </c>
      <c r="J185" s="34">
        <v>228.46</v>
      </c>
      <c r="K185" s="34">
        <v>41122.800000000003</v>
      </c>
    </row>
    <row r="186" spans="1:52" s="64" customFormat="1" x14ac:dyDescent="0.25">
      <c r="A186" s="74"/>
      <c r="B186" s="74"/>
      <c r="C186" s="318" t="s">
        <v>2084</v>
      </c>
      <c r="D186" s="65" t="s">
        <v>2656</v>
      </c>
      <c r="E186" s="65" t="s">
        <v>974</v>
      </c>
      <c r="F186" s="37" t="s">
        <v>149</v>
      </c>
      <c r="G186" s="63"/>
      <c r="H186" s="38" t="s">
        <v>2</v>
      </c>
      <c r="I186" s="38">
        <v>15</v>
      </c>
      <c r="J186" s="39">
        <v>285.58</v>
      </c>
      <c r="K186" s="39">
        <v>4283.7</v>
      </c>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row>
    <row r="187" spans="1:52" x14ac:dyDescent="0.25">
      <c r="C187" s="315" t="s">
        <v>2085</v>
      </c>
      <c r="D187" s="55" t="s">
        <v>2656</v>
      </c>
      <c r="E187" s="55" t="s">
        <v>1365</v>
      </c>
      <c r="F187" s="32" t="s">
        <v>150</v>
      </c>
      <c r="G187" s="57"/>
      <c r="H187" s="33" t="s">
        <v>2</v>
      </c>
      <c r="I187" s="33">
        <v>24</v>
      </c>
      <c r="J187" s="34">
        <v>254.5</v>
      </c>
      <c r="K187" s="34">
        <v>6108</v>
      </c>
    </row>
    <row r="188" spans="1:52" s="64" customFormat="1" x14ac:dyDescent="0.25">
      <c r="A188" s="74"/>
      <c r="B188" s="74"/>
      <c r="C188" s="318" t="s">
        <v>2086</v>
      </c>
      <c r="D188" s="65" t="s">
        <v>2656</v>
      </c>
      <c r="E188" s="65" t="s">
        <v>1366</v>
      </c>
      <c r="F188" s="37" t="s">
        <v>151</v>
      </c>
      <c r="G188" s="63"/>
      <c r="H188" s="38" t="s">
        <v>2</v>
      </c>
      <c r="I188" s="38">
        <v>4</v>
      </c>
      <c r="J188" s="39">
        <v>318.13</v>
      </c>
      <c r="K188" s="39">
        <v>1272.52</v>
      </c>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row>
    <row r="189" spans="1:52" x14ac:dyDescent="0.25">
      <c r="C189" s="315" t="s">
        <v>2087</v>
      </c>
      <c r="D189" s="55" t="s">
        <v>2656</v>
      </c>
      <c r="E189" s="55" t="s">
        <v>1367</v>
      </c>
      <c r="F189" s="32" t="s">
        <v>152</v>
      </c>
      <c r="G189" s="57"/>
      <c r="H189" s="33" t="s">
        <v>2</v>
      </c>
      <c r="I189" s="33">
        <v>12</v>
      </c>
      <c r="J189" s="34">
        <v>306.52</v>
      </c>
      <c r="K189" s="34">
        <v>3678.24</v>
      </c>
    </row>
    <row r="190" spans="1:52" s="64" customFormat="1" x14ac:dyDescent="0.25">
      <c r="A190" s="74"/>
      <c r="B190" s="74"/>
      <c r="C190" s="318" t="s">
        <v>2088</v>
      </c>
      <c r="D190" s="65" t="s">
        <v>2656</v>
      </c>
      <c r="E190" s="65" t="s">
        <v>1368</v>
      </c>
      <c r="F190" s="37" t="s">
        <v>153</v>
      </c>
      <c r="G190" s="63"/>
      <c r="H190" s="38" t="s">
        <v>2</v>
      </c>
      <c r="I190" s="38">
        <v>2</v>
      </c>
      <c r="J190" s="39">
        <v>383.15</v>
      </c>
      <c r="K190" s="39">
        <v>766.3</v>
      </c>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row>
    <row r="191" spans="1:52" x14ac:dyDescent="0.25">
      <c r="C191" s="315" t="s">
        <v>2089</v>
      </c>
      <c r="D191" s="55" t="s">
        <v>2656</v>
      </c>
      <c r="E191" s="55" t="s">
        <v>1369</v>
      </c>
      <c r="F191" s="32" t="s">
        <v>154</v>
      </c>
      <c r="G191" s="57"/>
      <c r="H191" s="33" t="s">
        <v>2</v>
      </c>
      <c r="I191" s="33">
        <v>100</v>
      </c>
      <c r="J191" s="34">
        <v>398.75</v>
      </c>
      <c r="K191" s="34">
        <v>39875</v>
      </c>
    </row>
    <row r="192" spans="1:52" s="64" customFormat="1" x14ac:dyDescent="0.25">
      <c r="A192" s="74"/>
      <c r="B192" s="74"/>
      <c r="C192" s="318" t="s">
        <v>2090</v>
      </c>
      <c r="D192" s="65" t="s">
        <v>2656</v>
      </c>
      <c r="E192" s="65" t="s">
        <v>1370</v>
      </c>
      <c r="F192" s="37" t="s">
        <v>155</v>
      </c>
      <c r="G192" s="63"/>
      <c r="H192" s="38" t="s">
        <v>2</v>
      </c>
      <c r="I192" s="38">
        <v>10</v>
      </c>
      <c r="J192" s="39">
        <v>498.44</v>
      </c>
      <c r="K192" s="39">
        <v>4984.3999999999996</v>
      </c>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row>
    <row r="193" spans="1:52" x14ac:dyDescent="0.25">
      <c r="C193" s="315" t="s">
        <v>2091</v>
      </c>
      <c r="D193" s="55" t="s">
        <v>2656</v>
      </c>
      <c r="E193" s="55" t="s">
        <v>1371</v>
      </c>
      <c r="F193" s="32" t="s">
        <v>156</v>
      </c>
      <c r="G193" s="57"/>
      <c r="H193" s="33" t="s">
        <v>2</v>
      </c>
      <c r="I193" s="33">
        <v>250</v>
      </c>
      <c r="J193" s="34">
        <v>262.87</v>
      </c>
      <c r="K193" s="34">
        <v>65717.5</v>
      </c>
    </row>
    <row r="194" spans="1:52" s="64" customFormat="1" x14ac:dyDescent="0.25">
      <c r="A194" s="74"/>
      <c r="B194" s="74"/>
      <c r="C194" s="318" t="s">
        <v>2092</v>
      </c>
      <c r="D194" s="65" t="s">
        <v>2656</v>
      </c>
      <c r="E194" s="65" t="s">
        <v>1372</v>
      </c>
      <c r="F194" s="37" t="s">
        <v>157</v>
      </c>
      <c r="G194" s="63"/>
      <c r="H194" s="38" t="s">
        <v>2</v>
      </c>
      <c r="I194" s="38">
        <v>20</v>
      </c>
      <c r="J194" s="39">
        <v>328.59</v>
      </c>
      <c r="K194" s="39">
        <v>6571.7999999999993</v>
      </c>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row>
    <row r="195" spans="1:52" x14ac:dyDescent="0.25">
      <c r="C195" s="315" t="s">
        <v>2093</v>
      </c>
      <c r="D195" s="55" t="s">
        <v>2656</v>
      </c>
      <c r="E195" s="55" t="s">
        <v>1373</v>
      </c>
      <c r="F195" s="32" t="s">
        <v>158</v>
      </c>
      <c r="G195" s="57"/>
      <c r="H195" s="33" t="s">
        <v>2</v>
      </c>
      <c r="I195" s="33">
        <v>250</v>
      </c>
      <c r="J195" s="34">
        <v>75.38</v>
      </c>
      <c r="K195" s="34">
        <v>18845</v>
      </c>
    </row>
    <row r="196" spans="1:52" s="64" customFormat="1" x14ac:dyDescent="0.25">
      <c r="A196" s="74"/>
      <c r="B196" s="74"/>
      <c r="C196" s="318" t="s">
        <v>2094</v>
      </c>
      <c r="D196" s="65" t="s">
        <v>2656</v>
      </c>
      <c r="E196" s="65" t="s">
        <v>1374</v>
      </c>
      <c r="F196" s="37" t="s">
        <v>159</v>
      </c>
      <c r="G196" s="63"/>
      <c r="H196" s="38" t="s">
        <v>2</v>
      </c>
      <c r="I196" s="38">
        <v>30</v>
      </c>
      <c r="J196" s="39">
        <v>94.23</v>
      </c>
      <c r="K196" s="39">
        <v>2826.9</v>
      </c>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row>
    <row r="197" spans="1:52" x14ac:dyDescent="0.25">
      <c r="C197" s="315" t="s">
        <v>2095</v>
      </c>
      <c r="D197" s="55" t="s">
        <v>2656</v>
      </c>
      <c r="E197" s="55" t="s">
        <v>1375</v>
      </c>
      <c r="F197" s="32" t="s">
        <v>160</v>
      </c>
      <c r="G197" s="57"/>
      <c r="H197" s="33" t="s">
        <v>2</v>
      </c>
      <c r="I197" s="33">
        <v>20</v>
      </c>
      <c r="J197" s="34">
        <v>468.23</v>
      </c>
      <c r="K197" s="34">
        <v>9364.6</v>
      </c>
    </row>
    <row r="198" spans="1:52" s="64" customFormat="1" x14ac:dyDescent="0.25">
      <c r="A198" s="74"/>
      <c r="B198" s="74"/>
      <c r="C198" s="318" t="s">
        <v>2096</v>
      </c>
      <c r="D198" s="65" t="s">
        <v>2656</v>
      </c>
      <c r="E198" s="65" t="s">
        <v>1376</v>
      </c>
      <c r="F198" s="37" t="s">
        <v>161</v>
      </c>
      <c r="G198" s="63"/>
      <c r="H198" s="38" t="s">
        <v>2</v>
      </c>
      <c r="I198" s="38">
        <v>2</v>
      </c>
      <c r="J198" s="39">
        <v>585.29</v>
      </c>
      <c r="K198" s="39">
        <v>1170.58</v>
      </c>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row>
    <row r="199" spans="1:52" x14ac:dyDescent="0.25">
      <c r="C199" s="315" t="s">
        <v>2097</v>
      </c>
      <c r="D199" s="55" t="s">
        <v>2656</v>
      </c>
      <c r="E199" s="55" t="s">
        <v>1377</v>
      </c>
      <c r="F199" s="32" t="s">
        <v>162</v>
      </c>
      <c r="G199" s="57"/>
      <c r="H199" s="33" t="s">
        <v>2</v>
      </c>
      <c r="I199" s="33">
        <v>20</v>
      </c>
      <c r="J199" s="34">
        <v>240.48</v>
      </c>
      <c r="K199" s="34">
        <v>4809.5999999999995</v>
      </c>
    </row>
    <row r="200" spans="1:52" s="64" customFormat="1" x14ac:dyDescent="0.25">
      <c r="A200" s="74"/>
      <c r="B200" s="74"/>
      <c r="C200" s="318" t="s">
        <v>2098</v>
      </c>
      <c r="D200" s="65" t="s">
        <v>2656</v>
      </c>
      <c r="E200" s="65" t="s">
        <v>1378</v>
      </c>
      <c r="F200" s="37" t="s">
        <v>163</v>
      </c>
      <c r="G200" s="63"/>
      <c r="H200" s="38" t="s">
        <v>2</v>
      </c>
      <c r="I200" s="38">
        <v>2</v>
      </c>
      <c r="J200" s="39">
        <v>300.60000000000002</v>
      </c>
      <c r="K200" s="39">
        <v>601.20000000000005</v>
      </c>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row>
    <row r="201" spans="1:52" x14ac:dyDescent="0.25">
      <c r="C201" s="315" t="s">
        <v>2099</v>
      </c>
      <c r="D201" s="55" t="s">
        <v>2656</v>
      </c>
      <c r="E201" s="55" t="s">
        <v>1379</v>
      </c>
      <c r="F201" s="32" t="s">
        <v>164</v>
      </c>
      <c r="G201" s="57"/>
      <c r="H201" s="33" t="s">
        <v>2</v>
      </c>
      <c r="I201" s="33">
        <v>10</v>
      </c>
      <c r="J201" s="34">
        <v>692.87</v>
      </c>
      <c r="K201" s="34">
        <v>6928.7</v>
      </c>
    </row>
    <row r="202" spans="1:52" s="64" customFormat="1" x14ac:dyDescent="0.25">
      <c r="A202" s="74"/>
      <c r="B202" s="74"/>
      <c r="C202" s="318" t="s">
        <v>2100</v>
      </c>
      <c r="D202" s="65" t="s">
        <v>2656</v>
      </c>
      <c r="E202" s="65" t="s">
        <v>1380</v>
      </c>
      <c r="F202" s="37" t="s">
        <v>165</v>
      </c>
      <c r="G202" s="63"/>
      <c r="H202" s="38" t="s">
        <v>2</v>
      </c>
      <c r="I202" s="38">
        <v>2</v>
      </c>
      <c r="J202" s="39">
        <v>866.08</v>
      </c>
      <c r="K202" s="39">
        <v>1732.16</v>
      </c>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row>
    <row r="203" spans="1:52" x14ac:dyDescent="0.25">
      <c r="C203" s="315" t="s">
        <v>2101</v>
      </c>
      <c r="D203" s="55" t="s">
        <v>2656</v>
      </c>
      <c r="E203" s="55" t="s">
        <v>1381</v>
      </c>
      <c r="F203" s="32" t="s">
        <v>166</v>
      </c>
      <c r="G203" s="57"/>
      <c r="H203" s="33" t="s">
        <v>2</v>
      </c>
      <c r="I203" s="33">
        <v>500</v>
      </c>
      <c r="J203" s="34">
        <v>96.33</v>
      </c>
      <c r="K203" s="34">
        <v>48165</v>
      </c>
    </row>
    <row r="204" spans="1:52" s="64" customFormat="1" x14ac:dyDescent="0.25">
      <c r="A204" s="74"/>
      <c r="B204" s="74"/>
      <c r="C204" s="318" t="s">
        <v>2102</v>
      </c>
      <c r="D204" s="65" t="s">
        <v>2656</v>
      </c>
      <c r="E204" s="65" t="s">
        <v>1382</v>
      </c>
      <c r="F204" s="37" t="s">
        <v>167</v>
      </c>
      <c r="G204" s="63"/>
      <c r="H204" s="38" t="s">
        <v>2</v>
      </c>
      <c r="I204" s="38">
        <v>45</v>
      </c>
      <c r="J204" s="39">
        <v>120.42</v>
      </c>
      <c r="K204" s="39">
        <v>5418.9</v>
      </c>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row>
    <row r="205" spans="1:52" x14ac:dyDescent="0.25">
      <c r="C205" s="315" t="s">
        <v>2103</v>
      </c>
      <c r="D205" s="55" t="s">
        <v>2656</v>
      </c>
      <c r="E205" s="55" t="s">
        <v>1383</v>
      </c>
      <c r="F205" s="32" t="s">
        <v>168</v>
      </c>
      <c r="G205" s="57"/>
      <c r="H205" s="33" t="s">
        <v>2</v>
      </c>
      <c r="I205" s="33">
        <v>12</v>
      </c>
      <c r="J205" s="34">
        <v>152.08000000000001</v>
      </c>
      <c r="K205" s="34">
        <v>1824.96</v>
      </c>
    </row>
    <row r="206" spans="1:52" s="64" customFormat="1" x14ac:dyDescent="0.25">
      <c r="A206" s="74"/>
      <c r="B206" s="74"/>
      <c r="C206" s="318" t="s">
        <v>2104</v>
      </c>
      <c r="D206" s="65" t="s">
        <v>2656</v>
      </c>
      <c r="E206" s="65" t="s">
        <v>1384</v>
      </c>
      <c r="F206" s="37" t="s">
        <v>169</v>
      </c>
      <c r="G206" s="63"/>
      <c r="H206" s="38" t="s">
        <v>2</v>
      </c>
      <c r="I206" s="38">
        <v>2</v>
      </c>
      <c r="J206" s="39">
        <v>190.1</v>
      </c>
      <c r="K206" s="39">
        <v>380.2</v>
      </c>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row>
    <row r="207" spans="1:52" x14ac:dyDescent="0.25">
      <c r="C207" s="315" t="s">
        <v>2105</v>
      </c>
      <c r="D207" s="55" t="s">
        <v>2656</v>
      </c>
      <c r="E207" s="55" t="s">
        <v>1385</v>
      </c>
      <c r="F207" s="32" t="s">
        <v>170</v>
      </c>
      <c r="G207" s="57"/>
      <c r="H207" s="33" t="s">
        <v>2</v>
      </c>
      <c r="I207" s="33">
        <v>40</v>
      </c>
      <c r="J207" s="34">
        <v>215.46</v>
      </c>
      <c r="K207" s="34">
        <v>8618.4</v>
      </c>
    </row>
    <row r="208" spans="1:52" s="64" customFormat="1" x14ac:dyDescent="0.25">
      <c r="A208" s="74"/>
      <c r="B208" s="74"/>
      <c r="C208" s="318" t="s">
        <v>2106</v>
      </c>
      <c r="D208" s="65" t="s">
        <v>2656</v>
      </c>
      <c r="E208" s="65" t="s">
        <v>1386</v>
      </c>
      <c r="F208" s="37" t="s">
        <v>171</v>
      </c>
      <c r="G208" s="63"/>
      <c r="H208" s="38" t="s">
        <v>2</v>
      </c>
      <c r="I208" s="38">
        <v>10</v>
      </c>
      <c r="J208" s="39">
        <v>269.32</v>
      </c>
      <c r="K208" s="39">
        <v>2693.2</v>
      </c>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row>
    <row r="209" spans="1:52" x14ac:dyDescent="0.25">
      <c r="C209" s="315" t="s">
        <v>2107</v>
      </c>
      <c r="D209" s="55" t="s">
        <v>2656</v>
      </c>
      <c r="E209" s="55" t="s">
        <v>1387</v>
      </c>
      <c r="F209" s="32" t="s">
        <v>172</v>
      </c>
      <c r="G209" s="57"/>
      <c r="H209" s="33" t="s">
        <v>2</v>
      </c>
      <c r="I209" s="33">
        <v>30</v>
      </c>
      <c r="J209" s="34">
        <v>192.64</v>
      </c>
      <c r="K209" s="34">
        <v>5779.2</v>
      </c>
    </row>
    <row r="210" spans="1:52" s="64" customFormat="1" x14ac:dyDescent="0.25">
      <c r="A210" s="74"/>
      <c r="B210" s="74"/>
      <c r="C210" s="318" t="s">
        <v>2108</v>
      </c>
      <c r="D210" s="65" t="s">
        <v>2656</v>
      </c>
      <c r="E210" s="65" t="s">
        <v>1388</v>
      </c>
      <c r="F210" s="37" t="s">
        <v>173</v>
      </c>
      <c r="G210" s="63"/>
      <c r="H210" s="38" t="s">
        <v>2</v>
      </c>
      <c r="I210" s="38">
        <v>3</v>
      </c>
      <c r="J210" s="39">
        <v>240.81</v>
      </c>
      <c r="K210" s="39">
        <v>722.43000000000006</v>
      </c>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row>
    <row r="211" spans="1:52" x14ac:dyDescent="0.25">
      <c r="C211" s="315" t="s">
        <v>2109</v>
      </c>
      <c r="D211" s="55" t="s">
        <v>2656</v>
      </c>
      <c r="E211" s="55" t="s">
        <v>1389</v>
      </c>
      <c r="F211" s="32" t="s">
        <v>174</v>
      </c>
      <c r="G211" s="57"/>
      <c r="H211" s="33" t="s">
        <v>2</v>
      </c>
      <c r="I211" s="33">
        <v>12</v>
      </c>
      <c r="J211" s="34">
        <v>247.61</v>
      </c>
      <c r="K211" s="34">
        <v>2971.32</v>
      </c>
    </row>
    <row r="212" spans="1:52" s="64" customFormat="1" x14ac:dyDescent="0.25">
      <c r="A212" s="74"/>
      <c r="B212" s="74"/>
      <c r="C212" s="318" t="s">
        <v>2110</v>
      </c>
      <c r="D212" s="65" t="s">
        <v>2656</v>
      </c>
      <c r="E212" s="65" t="s">
        <v>1390</v>
      </c>
      <c r="F212" s="37" t="s">
        <v>175</v>
      </c>
      <c r="G212" s="63"/>
      <c r="H212" s="38" t="s">
        <v>2</v>
      </c>
      <c r="I212" s="38">
        <v>2</v>
      </c>
      <c r="J212" s="39">
        <v>309.52</v>
      </c>
      <c r="K212" s="39">
        <v>619.04</v>
      </c>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row>
    <row r="213" spans="1:52" x14ac:dyDescent="0.25">
      <c r="C213" s="315" t="s">
        <v>2111</v>
      </c>
      <c r="D213" s="55" t="s">
        <v>2656</v>
      </c>
      <c r="E213" s="55" t="s">
        <v>1391</v>
      </c>
      <c r="F213" s="32" t="s">
        <v>176</v>
      </c>
      <c r="G213" s="57"/>
      <c r="H213" s="33" t="s">
        <v>2</v>
      </c>
      <c r="I213" s="33">
        <v>12</v>
      </c>
      <c r="J213" s="34">
        <v>358.3</v>
      </c>
      <c r="K213" s="34">
        <v>4299.6000000000004</v>
      </c>
    </row>
    <row r="214" spans="1:52" s="64" customFormat="1" x14ac:dyDescent="0.25">
      <c r="A214" s="74"/>
      <c r="B214" s="74"/>
      <c r="C214" s="318" t="s">
        <v>2112</v>
      </c>
      <c r="D214" s="65" t="s">
        <v>2656</v>
      </c>
      <c r="E214" s="65" t="s">
        <v>1392</v>
      </c>
      <c r="F214" s="37" t="s">
        <v>177</v>
      </c>
      <c r="G214" s="63"/>
      <c r="H214" s="38" t="s">
        <v>2</v>
      </c>
      <c r="I214" s="38">
        <v>2</v>
      </c>
      <c r="J214" s="39">
        <v>447.88</v>
      </c>
      <c r="K214" s="39">
        <v>895.76</v>
      </c>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row>
    <row r="215" spans="1:52" x14ac:dyDescent="0.25">
      <c r="C215" s="315" t="s">
        <v>2113</v>
      </c>
      <c r="D215" s="55" t="s">
        <v>2656</v>
      </c>
      <c r="E215" s="55" t="s">
        <v>1393</v>
      </c>
      <c r="F215" s="32" t="s">
        <v>178</v>
      </c>
      <c r="G215" s="57"/>
      <c r="H215" s="33" t="s">
        <v>2</v>
      </c>
      <c r="I215" s="33">
        <v>2</v>
      </c>
      <c r="J215" s="34">
        <v>413.52</v>
      </c>
      <c r="K215" s="34">
        <v>827.04</v>
      </c>
    </row>
    <row r="216" spans="1:52" s="64" customFormat="1" x14ac:dyDescent="0.25">
      <c r="A216" s="74"/>
      <c r="B216" s="74"/>
      <c r="C216" s="318" t="s">
        <v>2114</v>
      </c>
      <c r="D216" s="65" t="s">
        <v>2656</v>
      </c>
      <c r="E216" s="65" t="s">
        <v>1394</v>
      </c>
      <c r="F216" s="37" t="s">
        <v>179</v>
      </c>
      <c r="G216" s="63"/>
      <c r="H216" s="38" t="s">
        <v>2</v>
      </c>
      <c r="I216" s="38">
        <v>2</v>
      </c>
      <c r="J216" s="39">
        <v>516.9</v>
      </c>
      <c r="K216" s="39">
        <v>1033.8</v>
      </c>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row>
    <row r="217" spans="1:52" x14ac:dyDescent="0.25">
      <c r="C217" s="315" t="s">
        <v>2115</v>
      </c>
      <c r="D217" s="55" t="s">
        <v>2656</v>
      </c>
      <c r="E217" s="55" t="s">
        <v>1395</v>
      </c>
      <c r="F217" s="32" t="s">
        <v>180</v>
      </c>
      <c r="G217" s="57"/>
      <c r="H217" s="33" t="s">
        <v>2</v>
      </c>
      <c r="I217" s="33">
        <v>60</v>
      </c>
      <c r="J217" s="34">
        <v>171.61</v>
      </c>
      <c r="K217" s="34">
        <v>10296.6</v>
      </c>
    </row>
    <row r="218" spans="1:52" s="64" customFormat="1" x14ac:dyDescent="0.25">
      <c r="A218" s="74"/>
      <c r="B218" s="74"/>
      <c r="C218" s="318" t="s">
        <v>2116</v>
      </c>
      <c r="D218" s="65" t="s">
        <v>2656</v>
      </c>
      <c r="E218" s="65" t="s">
        <v>1396</v>
      </c>
      <c r="F218" s="37" t="s">
        <v>181</v>
      </c>
      <c r="G218" s="63"/>
      <c r="H218" s="38" t="s">
        <v>2</v>
      </c>
      <c r="I218" s="38">
        <v>10</v>
      </c>
      <c r="J218" s="39">
        <v>214.51</v>
      </c>
      <c r="K218" s="39">
        <v>2145.1</v>
      </c>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row>
    <row r="219" spans="1:52" x14ac:dyDescent="0.25">
      <c r="C219" s="315" t="s">
        <v>2117</v>
      </c>
      <c r="D219" s="55" t="s">
        <v>2656</v>
      </c>
      <c r="E219" s="55" t="s">
        <v>1397</v>
      </c>
      <c r="F219" s="32" t="s">
        <v>182</v>
      </c>
      <c r="G219" s="57"/>
      <c r="H219" s="33" t="s">
        <v>2</v>
      </c>
      <c r="I219" s="33">
        <v>25</v>
      </c>
      <c r="J219" s="34">
        <v>365.23</v>
      </c>
      <c r="K219" s="34">
        <v>9130.75</v>
      </c>
    </row>
    <row r="220" spans="1:52" s="64" customFormat="1" x14ac:dyDescent="0.25">
      <c r="A220" s="74"/>
      <c r="B220" s="74"/>
      <c r="C220" s="318" t="s">
        <v>2118</v>
      </c>
      <c r="D220" s="65" t="s">
        <v>2656</v>
      </c>
      <c r="E220" s="65" t="s">
        <v>1398</v>
      </c>
      <c r="F220" s="37" t="s">
        <v>183</v>
      </c>
      <c r="G220" s="63"/>
      <c r="H220" s="38" t="s">
        <v>2</v>
      </c>
      <c r="I220" s="38">
        <v>2</v>
      </c>
      <c r="J220" s="39">
        <v>456.53</v>
      </c>
      <c r="K220" s="39">
        <v>913.06</v>
      </c>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row>
    <row r="221" spans="1:52" x14ac:dyDescent="0.25">
      <c r="C221" s="315" t="s">
        <v>2119</v>
      </c>
      <c r="D221" s="55" t="s">
        <v>2656</v>
      </c>
      <c r="E221" s="55" t="s">
        <v>1399</v>
      </c>
      <c r="F221" s="32" t="s">
        <v>184</v>
      </c>
      <c r="G221" s="57"/>
      <c r="H221" s="33" t="s">
        <v>2</v>
      </c>
      <c r="I221" s="33">
        <v>40</v>
      </c>
      <c r="J221" s="34">
        <v>347.38</v>
      </c>
      <c r="K221" s="34">
        <v>13895.2</v>
      </c>
    </row>
    <row r="222" spans="1:52" s="64" customFormat="1" x14ac:dyDescent="0.25">
      <c r="A222" s="74"/>
      <c r="B222" s="74"/>
      <c r="C222" s="318" t="s">
        <v>2120</v>
      </c>
      <c r="D222" s="65" t="s">
        <v>2656</v>
      </c>
      <c r="E222" s="65" t="s">
        <v>1400</v>
      </c>
      <c r="F222" s="37" t="s">
        <v>185</v>
      </c>
      <c r="G222" s="63"/>
      <c r="H222" s="38" t="s">
        <v>2</v>
      </c>
      <c r="I222" s="38">
        <v>4</v>
      </c>
      <c r="J222" s="39">
        <v>434.22</v>
      </c>
      <c r="K222" s="39">
        <v>1736.88</v>
      </c>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row>
    <row r="223" spans="1:52" x14ac:dyDescent="0.25">
      <c r="C223" s="315" t="s">
        <v>2121</v>
      </c>
      <c r="D223" s="55" t="s">
        <v>2656</v>
      </c>
      <c r="E223" s="55" t="s">
        <v>1401</v>
      </c>
      <c r="F223" s="32" t="s">
        <v>186</v>
      </c>
      <c r="G223" s="57"/>
      <c r="H223" s="33" t="s">
        <v>2</v>
      </c>
      <c r="I223" s="33">
        <v>40</v>
      </c>
      <c r="J223" s="34">
        <v>260.02</v>
      </c>
      <c r="K223" s="34">
        <v>10400.799999999999</v>
      </c>
    </row>
    <row r="224" spans="1:52" s="64" customFormat="1" x14ac:dyDescent="0.25">
      <c r="A224" s="74"/>
      <c r="B224" s="74"/>
      <c r="C224" s="318" t="s">
        <v>2122</v>
      </c>
      <c r="D224" s="65" t="s">
        <v>2656</v>
      </c>
      <c r="E224" s="65" t="s">
        <v>1402</v>
      </c>
      <c r="F224" s="37" t="s">
        <v>187</v>
      </c>
      <c r="G224" s="63"/>
      <c r="H224" s="38" t="s">
        <v>2</v>
      </c>
      <c r="I224" s="38">
        <v>5</v>
      </c>
      <c r="J224" s="39">
        <v>325.02</v>
      </c>
      <c r="K224" s="39">
        <v>1625.1</v>
      </c>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row>
    <row r="225" spans="1:52" x14ac:dyDescent="0.25">
      <c r="C225" s="315" t="s">
        <v>2123</v>
      </c>
      <c r="D225" s="55" t="s">
        <v>2656</v>
      </c>
      <c r="E225" s="55" t="s">
        <v>1403</v>
      </c>
      <c r="F225" s="32" t="s">
        <v>188</v>
      </c>
      <c r="G225" s="57"/>
      <c r="H225" s="33" t="s">
        <v>2</v>
      </c>
      <c r="I225" s="33">
        <v>20</v>
      </c>
      <c r="J225" s="34">
        <v>308.55</v>
      </c>
      <c r="K225" s="34">
        <v>6171</v>
      </c>
    </row>
    <row r="226" spans="1:52" s="64" customFormat="1" x14ac:dyDescent="0.25">
      <c r="A226" s="74"/>
      <c r="B226" s="74"/>
      <c r="C226" s="318" t="s">
        <v>2124</v>
      </c>
      <c r="D226" s="65" t="s">
        <v>2656</v>
      </c>
      <c r="E226" s="65" t="s">
        <v>1404</v>
      </c>
      <c r="F226" s="37" t="s">
        <v>189</v>
      </c>
      <c r="G226" s="63"/>
      <c r="H226" s="38" t="s">
        <v>2</v>
      </c>
      <c r="I226" s="38">
        <v>4</v>
      </c>
      <c r="J226" s="39">
        <v>385.69</v>
      </c>
      <c r="K226" s="39">
        <v>1542.76</v>
      </c>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row>
    <row r="227" spans="1:52" ht="30" x14ac:dyDescent="0.25">
      <c r="C227" s="315" t="s">
        <v>2125</v>
      </c>
      <c r="D227" s="55" t="s">
        <v>2656</v>
      </c>
      <c r="E227" s="55" t="s">
        <v>1405</v>
      </c>
      <c r="F227" s="32" t="s">
        <v>190</v>
      </c>
      <c r="G227" s="57"/>
      <c r="H227" s="33" t="s">
        <v>2</v>
      </c>
      <c r="I227" s="33">
        <v>300</v>
      </c>
      <c r="J227" s="34">
        <v>182.61</v>
      </c>
      <c r="K227" s="34">
        <v>54783.000000000007</v>
      </c>
    </row>
    <row r="228" spans="1:52" s="64" customFormat="1" ht="30" x14ac:dyDescent="0.25">
      <c r="A228" s="74"/>
      <c r="B228" s="74"/>
      <c r="C228" s="318" t="s">
        <v>2126</v>
      </c>
      <c r="D228" s="65" t="s">
        <v>2656</v>
      </c>
      <c r="E228" s="65" t="s">
        <v>1406</v>
      </c>
      <c r="F228" s="37" t="s">
        <v>191</v>
      </c>
      <c r="G228" s="63"/>
      <c r="H228" s="38" t="s">
        <v>2</v>
      </c>
      <c r="I228" s="38">
        <v>30</v>
      </c>
      <c r="J228" s="39">
        <v>228.26</v>
      </c>
      <c r="K228" s="39">
        <v>6847.7999999999993</v>
      </c>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row>
    <row r="229" spans="1:52" ht="30" x14ac:dyDescent="0.25">
      <c r="C229" s="315" t="s">
        <v>2127</v>
      </c>
      <c r="D229" s="55" t="s">
        <v>2656</v>
      </c>
      <c r="E229" s="55" t="s">
        <v>1407</v>
      </c>
      <c r="F229" s="32" t="s">
        <v>192</v>
      </c>
      <c r="G229" s="57"/>
      <c r="H229" s="33" t="s">
        <v>2</v>
      </c>
      <c r="I229" s="33">
        <v>100</v>
      </c>
      <c r="J229" s="34">
        <v>190.9</v>
      </c>
      <c r="K229" s="34">
        <v>19090</v>
      </c>
    </row>
    <row r="230" spans="1:52" s="64" customFormat="1" ht="30" x14ac:dyDescent="0.25">
      <c r="A230" s="74"/>
      <c r="B230" s="74"/>
      <c r="C230" s="318" t="s">
        <v>2128</v>
      </c>
      <c r="D230" s="65" t="s">
        <v>2656</v>
      </c>
      <c r="E230" s="65" t="s">
        <v>1408</v>
      </c>
      <c r="F230" s="37" t="s">
        <v>193</v>
      </c>
      <c r="G230" s="63"/>
      <c r="H230" s="38" t="s">
        <v>2</v>
      </c>
      <c r="I230" s="38">
        <v>4</v>
      </c>
      <c r="J230" s="39">
        <v>238.63</v>
      </c>
      <c r="K230" s="39">
        <v>954.52</v>
      </c>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row>
    <row r="231" spans="1:52" ht="30" x14ac:dyDescent="0.25">
      <c r="C231" s="315" t="s">
        <v>2129</v>
      </c>
      <c r="D231" s="55" t="s">
        <v>2656</v>
      </c>
      <c r="E231" s="55" t="s">
        <v>1409</v>
      </c>
      <c r="F231" s="32" t="s">
        <v>194</v>
      </c>
      <c r="G231" s="57"/>
      <c r="H231" s="33" t="s">
        <v>2</v>
      </c>
      <c r="I231" s="33">
        <v>50</v>
      </c>
      <c r="J231" s="34">
        <v>199.19</v>
      </c>
      <c r="K231" s="34">
        <v>9959.5</v>
      </c>
    </row>
    <row r="232" spans="1:52" s="64" customFormat="1" ht="30" x14ac:dyDescent="0.25">
      <c r="A232" s="74"/>
      <c r="B232" s="74"/>
      <c r="C232" s="318" t="s">
        <v>2130</v>
      </c>
      <c r="D232" s="65" t="s">
        <v>2656</v>
      </c>
      <c r="E232" s="65" t="s">
        <v>1410</v>
      </c>
      <c r="F232" s="37" t="s">
        <v>195</v>
      </c>
      <c r="G232" s="63"/>
      <c r="H232" s="38" t="s">
        <v>2</v>
      </c>
      <c r="I232" s="38">
        <v>24</v>
      </c>
      <c r="J232" s="39">
        <v>248.99</v>
      </c>
      <c r="K232" s="39">
        <v>5975.76</v>
      </c>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row>
    <row r="233" spans="1:52" ht="30" x14ac:dyDescent="0.25">
      <c r="C233" s="315" t="s">
        <v>2131</v>
      </c>
      <c r="D233" s="55" t="s">
        <v>2656</v>
      </c>
      <c r="E233" s="55" t="s">
        <v>1411</v>
      </c>
      <c r="F233" s="32" t="s">
        <v>196</v>
      </c>
      <c r="G233" s="57"/>
      <c r="H233" s="33" t="s">
        <v>2</v>
      </c>
      <c r="I233" s="33">
        <v>15</v>
      </c>
      <c r="J233" s="34">
        <v>211.62</v>
      </c>
      <c r="K233" s="34">
        <v>3174.3</v>
      </c>
    </row>
    <row r="234" spans="1:52" s="64" customFormat="1" ht="30" x14ac:dyDescent="0.25">
      <c r="A234" s="74"/>
      <c r="B234" s="74"/>
      <c r="C234" s="318" t="s">
        <v>2132</v>
      </c>
      <c r="D234" s="65" t="s">
        <v>2656</v>
      </c>
      <c r="E234" s="65" t="s">
        <v>1412</v>
      </c>
      <c r="F234" s="37" t="s">
        <v>197</v>
      </c>
      <c r="G234" s="63"/>
      <c r="H234" s="38" t="s">
        <v>2</v>
      </c>
      <c r="I234" s="38">
        <v>2</v>
      </c>
      <c r="J234" s="39">
        <v>264.52999999999997</v>
      </c>
      <c r="K234" s="39">
        <v>529.05999999999995</v>
      </c>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row>
    <row r="235" spans="1:52" x14ac:dyDescent="0.25">
      <c r="C235" s="315" t="s">
        <v>2133</v>
      </c>
      <c r="D235" s="55" t="s">
        <v>2656</v>
      </c>
      <c r="E235" s="55" t="s">
        <v>1413</v>
      </c>
      <c r="F235" s="32" t="s">
        <v>198</v>
      </c>
      <c r="G235" s="57"/>
      <c r="H235" s="33" t="s">
        <v>2</v>
      </c>
      <c r="I235" s="33">
        <v>25</v>
      </c>
      <c r="J235" s="34">
        <v>596.21</v>
      </c>
      <c r="K235" s="34">
        <v>14905.25</v>
      </c>
    </row>
    <row r="236" spans="1:52" s="64" customFormat="1" x14ac:dyDescent="0.25">
      <c r="A236" s="74"/>
      <c r="B236" s="74"/>
      <c r="C236" s="318" t="s">
        <v>2134</v>
      </c>
      <c r="D236" s="65" t="s">
        <v>2656</v>
      </c>
      <c r="E236" s="65" t="s">
        <v>1414</v>
      </c>
      <c r="F236" s="37" t="s">
        <v>199</v>
      </c>
      <c r="G236" s="63"/>
      <c r="H236" s="38" t="s">
        <v>2</v>
      </c>
      <c r="I236" s="38">
        <v>5</v>
      </c>
      <c r="J236" s="39">
        <v>745.27</v>
      </c>
      <c r="K236" s="39">
        <v>3726.35</v>
      </c>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row>
    <row r="237" spans="1:52" x14ac:dyDescent="0.25">
      <c r="C237" s="315" t="s">
        <v>2135</v>
      </c>
      <c r="D237" s="55" t="s">
        <v>2656</v>
      </c>
      <c r="E237" s="55" t="s">
        <v>1415</v>
      </c>
      <c r="F237" s="32" t="s">
        <v>200</v>
      </c>
      <c r="G237" s="57"/>
      <c r="H237" s="33" t="s">
        <v>2</v>
      </c>
      <c r="I237" s="33">
        <v>25</v>
      </c>
      <c r="J237" s="34">
        <v>596.21</v>
      </c>
      <c r="K237" s="34">
        <v>14905.25</v>
      </c>
    </row>
    <row r="238" spans="1:52" s="64" customFormat="1" x14ac:dyDescent="0.25">
      <c r="A238" s="74"/>
      <c r="B238" s="74"/>
      <c r="C238" s="318" t="s">
        <v>2136</v>
      </c>
      <c r="D238" s="65" t="s">
        <v>2656</v>
      </c>
      <c r="E238" s="65" t="s">
        <v>1416</v>
      </c>
      <c r="F238" s="37" t="s">
        <v>201</v>
      </c>
      <c r="G238" s="63"/>
      <c r="H238" s="38" t="s">
        <v>2</v>
      </c>
      <c r="I238" s="38">
        <v>5</v>
      </c>
      <c r="J238" s="39">
        <v>745.27</v>
      </c>
      <c r="K238" s="39">
        <v>3726.35</v>
      </c>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row>
    <row r="239" spans="1:52" x14ac:dyDescent="0.25">
      <c r="C239" s="315" t="s">
        <v>2137</v>
      </c>
      <c r="D239" s="55" t="s">
        <v>2656</v>
      </c>
      <c r="E239" s="55" t="s">
        <v>1417</v>
      </c>
      <c r="F239" s="32" t="s">
        <v>202</v>
      </c>
      <c r="G239" s="57"/>
      <c r="H239" s="33" t="s">
        <v>2</v>
      </c>
      <c r="I239" s="33">
        <v>25</v>
      </c>
      <c r="J239" s="34">
        <v>846.42</v>
      </c>
      <c r="K239" s="34">
        <v>21160.5</v>
      </c>
    </row>
    <row r="240" spans="1:52" s="64" customFormat="1" x14ac:dyDescent="0.25">
      <c r="A240" s="74"/>
      <c r="B240" s="74"/>
      <c r="C240" s="318" t="s">
        <v>2138</v>
      </c>
      <c r="D240" s="65" t="s">
        <v>2656</v>
      </c>
      <c r="E240" s="65" t="s">
        <v>1418</v>
      </c>
      <c r="F240" s="37" t="s">
        <v>203</v>
      </c>
      <c r="G240" s="63"/>
      <c r="H240" s="38" t="s">
        <v>2</v>
      </c>
      <c r="I240" s="38">
        <v>5</v>
      </c>
      <c r="J240" s="39">
        <v>1058.02</v>
      </c>
      <c r="K240" s="39">
        <v>5290.1</v>
      </c>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row>
    <row r="241" spans="1:52" x14ac:dyDescent="0.25">
      <c r="C241" s="315" t="s">
        <v>2139</v>
      </c>
      <c r="D241" s="55" t="s">
        <v>2656</v>
      </c>
      <c r="E241" s="55" t="s">
        <v>1419</v>
      </c>
      <c r="F241" s="32" t="s">
        <v>204</v>
      </c>
      <c r="G241" s="57"/>
      <c r="H241" s="33" t="s">
        <v>2</v>
      </c>
      <c r="I241" s="33">
        <v>25</v>
      </c>
      <c r="J241" s="34">
        <v>846.42</v>
      </c>
      <c r="K241" s="34">
        <v>21160.5</v>
      </c>
    </row>
    <row r="242" spans="1:52" s="64" customFormat="1" x14ac:dyDescent="0.25">
      <c r="A242" s="74"/>
      <c r="B242" s="74"/>
      <c r="C242" s="318" t="s">
        <v>2140</v>
      </c>
      <c r="D242" s="65" t="s">
        <v>2656</v>
      </c>
      <c r="E242" s="65" t="s">
        <v>1420</v>
      </c>
      <c r="F242" s="37" t="s">
        <v>205</v>
      </c>
      <c r="G242" s="63"/>
      <c r="H242" s="38" t="s">
        <v>2</v>
      </c>
      <c r="I242" s="38">
        <v>5</v>
      </c>
      <c r="J242" s="39">
        <v>1058.02</v>
      </c>
      <c r="K242" s="39">
        <v>5290.1</v>
      </c>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row>
    <row r="243" spans="1:52" x14ac:dyDescent="0.25">
      <c r="C243" s="315" t="s">
        <v>2141</v>
      </c>
      <c r="D243" s="55" t="s">
        <v>2656</v>
      </c>
      <c r="E243" s="55" t="s">
        <v>1421</v>
      </c>
      <c r="F243" s="32" t="s">
        <v>206</v>
      </c>
      <c r="G243" s="57"/>
      <c r="H243" s="33" t="s">
        <v>2</v>
      </c>
      <c r="I243" s="33">
        <v>20</v>
      </c>
      <c r="J243" s="34">
        <v>1394.61</v>
      </c>
      <c r="K243" s="34">
        <v>27892.199999999997</v>
      </c>
    </row>
    <row r="244" spans="1:52" s="64" customFormat="1" x14ac:dyDescent="0.25">
      <c r="A244" s="74"/>
      <c r="B244" s="74"/>
      <c r="C244" s="318" t="s">
        <v>2142</v>
      </c>
      <c r="D244" s="65" t="s">
        <v>2656</v>
      </c>
      <c r="E244" s="65" t="s">
        <v>1422</v>
      </c>
      <c r="F244" s="37" t="s">
        <v>207</v>
      </c>
      <c r="G244" s="63"/>
      <c r="H244" s="38" t="s">
        <v>2</v>
      </c>
      <c r="I244" s="38">
        <v>5</v>
      </c>
      <c r="J244" s="39">
        <v>1743.27</v>
      </c>
      <c r="K244" s="39">
        <v>8716.35</v>
      </c>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row>
    <row r="245" spans="1:52" x14ac:dyDescent="0.25">
      <c r="C245" s="315" t="s">
        <v>2143</v>
      </c>
      <c r="D245" s="55" t="s">
        <v>2656</v>
      </c>
      <c r="E245" s="55" t="s">
        <v>1423</v>
      </c>
      <c r="F245" s="32" t="s">
        <v>208</v>
      </c>
      <c r="G245" s="57"/>
      <c r="H245" s="33" t="s">
        <v>2</v>
      </c>
      <c r="I245" s="33">
        <v>20</v>
      </c>
      <c r="J245" s="34">
        <v>1394.61</v>
      </c>
      <c r="K245" s="34">
        <v>27892.199999999997</v>
      </c>
    </row>
    <row r="246" spans="1:52" s="64" customFormat="1" x14ac:dyDescent="0.25">
      <c r="A246" s="74"/>
      <c r="B246" s="74"/>
      <c r="C246" s="318" t="s">
        <v>2144</v>
      </c>
      <c r="D246" s="65" t="s">
        <v>2656</v>
      </c>
      <c r="E246" s="65" t="s">
        <v>1424</v>
      </c>
      <c r="F246" s="37" t="s">
        <v>209</v>
      </c>
      <c r="G246" s="63"/>
      <c r="H246" s="38" t="s">
        <v>2</v>
      </c>
      <c r="I246" s="38">
        <v>5</v>
      </c>
      <c r="J246" s="39">
        <v>1743.27</v>
      </c>
      <c r="K246" s="39">
        <v>8716.35</v>
      </c>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row>
    <row r="247" spans="1:52" x14ac:dyDescent="0.25">
      <c r="C247" s="315" t="s">
        <v>2145</v>
      </c>
      <c r="D247" s="55" t="s">
        <v>2656</v>
      </c>
      <c r="E247" s="55" t="s">
        <v>1425</v>
      </c>
      <c r="F247" s="32" t="s">
        <v>210</v>
      </c>
      <c r="G247" s="57"/>
      <c r="H247" s="33" t="s">
        <v>2</v>
      </c>
      <c r="I247" s="33">
        <v>20</v>
      </c>
      <c r="J247" s="34">
        <v>1761.74</v>
      </c>
      <c r="K247" s="34">
        <v>35234.800000000003</v>
      </c>
    </row>
    <row r="248" spans="1:52" s="64" customFormat="1" x14ac:dyDescent="0.25">
      <c r="A248" s="74"/>
      <c r="B248" s="74"/>
      <c r="C248" s="318" t="s">
        <v>2146</v>
      </c>
      <c r="D248" s="65" t="s">
        <v>2656</v>
      </c>
      <c r="E248" s="65" t="s">
        <v>1426</v>
      </c>
      <c r="F248" s="37" t="s">
        <v>211</v>
      </c>
      <c r="G248" s="63"/>
      <c r="H248" s="38" t="s">
        <v>2</v>
      </c>
      <c r="I248" s="38">
        <v>5</v>
      </c>
      <c r="J248" s="39">
        <v>2202.1799999999998</v>
      </c>
      <c r="K248" s="39">
        <v>11010.9</v>
      </c>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row>
    <row r="249" spans="1:52" x14ac:dyDescent="0.25">
      <c r="C249" s="315" t="s">
        <v>2147</v>
      </c>
      <c r="D249" s="55" t="s">
        <v>2656</v>
      </c>
      <c r="E249" s="55" t="s">
        <v>1427</v>
      </c>
      <c r="F249" s="32" t="s">
        <v>212</v>
      </c>
      <c r="G249" s="57"/>
      <c r="H249" s="33" t="s">
        <v>2</v>
      </c>
      <c r="I249" s="33">
        <v>20</v>
      </c>
      <c r="J249" s="34">
        <v>1761.74</v>
      </c>
      <c r="K249" s="34">
        <v>35234.800000000003</v>
      </c>
    </row>
    <row r="250" spans="1:52" s="64" customFormat="1" x14ac:dyDescent="0.25">
      <c r="A250" s="74"/>
      <c r="B250" s="74"/>
      <c r="C250" s="318" t="s">
        <v>2148</v>
      </c>
      <c r="D250" s="65" t="s">
        <v>2656</v>
      </c>
      <c r="E250" s="65" t="s">
        <v>1428</v>
      </c>
      <c r="F250" s="37" t="s">
        <v>213</v>
      </c>
      <c r="G250" s="63"/>
      <c r="H250" s="38" t="s">
        <v>2</v>
      </c>
      <c r="I250" s="38">
        <v>5</v>
      </c>
      <c r="J250" s="39">
        <v>2202.1799999999998</v>
      </c>
      <c r="K250" s="39">
        <v>11010.9</v>
      </c>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row>
    <row r="251" spans="1:52" x14ac:dyDescent="0.25">
      <c r="C251" s="315" t="s">
        <v>2149</v>
      </c>
      <c r="D251" s="55" t="s">
        <v>2656</v>
      </c>
      <c r="E251" s="55" t="s">
        <v>1429</v>
      </c>
      <c r="F251" s="32" t="s">
        <v>214</v>
      </c>
      <c r="G251" s="57"/>
      <c r="H251" s="33" t="s">
        <v>2</v>
      </c>
      <c r="I251" s="33">
        <v>20</v>
      </c>
      <c r="J251" s="34">
        <v>2162.91</v>
      </c>
      <c r="K251" s="34">
        <v>43258.2</v>
      </c>
    </row>
    <row r="252" spans="1:52" s="64" customFormat="1" x14ac:dyDescent="0.25">
      <c r="A252" s="74"/>
      <c r="B252" s="74"/>
      <c r="C252" s="318" t="s">
        <v>2150</v>
      </c>
      <c r="D252" s="65" t="s">
        <v>2656</v>
      </c>
      <c r="E252" s="65" t="s">
        <v>1430</v>
      </c>
      <c r="F252" s="37" t="s">
        <v>215</v>
      </c>
      <c r="G252" s="63"/>
      <c r="H252" s="38" t="s">
        <v>2</v>
      </c>
      <c r="I252" s="38">
        <v>5</v>
      </c>
      <c r="J252" s="39">
        <v>2703.64</v>
      </c>
      <c r="K252" s="39">
        <v>13518.199999999999</v>
      </c>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row>
    <row r="253" spans="1:52" x14ac:dyDescent="0.25">
      <c r="C253" s="315" t="s">
        <v>2151</v>
      </c>
      <c r="D253" s="55" t="s">
        <v>2656</v>
      </c>
      <c r="E253" s="55" t="s">
        <v>1431</v>
      </c>
      <c r="F253" s="32" t="s">
        <v>216</v>
      </c>
      <c r="G253" s="57"/>
      <c r="H253" s="33" t="s">
        <v>2</v>
      </c>
      <c r="I253" s="33">
        <v>20</v>
      </c>
      <c r="J253" s="34">
        <v>2162.91</v>
      </c>
      <c r="K253" s="34">
        <v>43258.2</v>
      </c>
    </row>
    <row r="254" spans="1:52" s="64" customFormat="1" x14ac:dyDescent="0.25">
      <c r="A254" s="74"/>
      <c r="B254" s="74"/>
      <c r="C254" s="318" t="s">
        <v>2152</v>
      </c>
      <c r="D254" s="65" t="s">
        <v>2656</v>
      </c>
      <c r="E254" s="65" t="s">
        <v>1432</v>
      </c>
      <c r="F254" s="37" t="s">
        <v>217</v>
      </c>
      <c r="G254" s="63"/>
      <c r="H254" s="38" t="s">
        <v>2</v>
      </c>
      <c r="I254" s="38">
        <v>5</v>
      </c>
      <c r="J254" s="39">
        <v>2703.64</v>
      </c>
      <c r="K254" s="39">
        <v>13518.199999999999</v>
      </c>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row>
    <row r="255" spans="1:52" ht="45" x14ac:dyDescent="0.25">
      <c r="C255" s="315" t="s">
        <v>2153</v>
      </c>
      <c r="D255" s="55" t="s">
        <v>2656</v>
      </c>
      <c r="E255" s="55" t="s">
        <v>1433</v>
      </c>
      <c r="F255" s="32" t="s">
        <v>218</v>
      </c>
      <c r="G255" s="57"/>
      <c r="H255" s="33" t="s">
        <v>2</v>
      </c>
      <c r="I255" s="33">
        <v>100</v>
      </c>
      <c r="J255" s="34">
        <v>44.57</v>
      </c>
      <c r="K255" s="34">
        <v>4457</v>
      </c>
    </row>
    <row r="256" spans="1:52" s="64" customFormat="1" ht="45" x14ac:dyDescent="0.25">
      <c r="A256" s="74"/>
      <c r="B256" s="74"/>
      <c r="C256" s="318" t="s">
        <v>2154</v>
      </c>
      <c r="D256" s="65" t="s">
        <v>2656</v>
      </c>
      <c r="E256" s="65" t="s">
        <v>1434</v>
      </c>
      <c r="F256" s="37" t="s">
        <v>219</v>
      </c>
      <c r="G256" s="63"/>
      <c r="H256" s="38" t="s">
        <v>2</v>
      </c>
      <c r="I256" s="38">
        <v>10</v>
      </c>
      <c r="J256" s="39">
        <v>55.71</v>
      </c>
      <c r="K256" s="39">
        <v>557.1</v>
      </c>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row>
    <row r="257" spans="1:52" x14ac:dyDescent="0.25">
      <c r="C257" s="315" t="s">
        <v>2155</v>
      </c>
      <c r="D257" s="55" t="s">
        <v>2656</v>
      </c>
      <c r="E257" s="55" t="s">
        <v>1435</v>
      </c>
      <c r="F257" s="32" t="s">
        <v>220</v>
      </c>
      <c r="G257" s="57"/>
      <c r="H257" s="33" t="s">
        <v>2</v>
      </c>
      <c r="I257" s="33">
        <v>85</v>
      </c>
      <c r="J257" s="34">
        <v>99.37</v>
      </c>
      <c r="K257" s="34">
        <v>8446.4500000000007</v>
      </c>
    </row>
    <row r="258" spans="1:52" s="64" customFormat="1" x14ac:dyDescent="0.25">
      <c r="A258" s="74"/>
      <c r="B258" s="74"/>
      <c r="C258" s="318" t="s">
        <v>2156</v>
      </c>
      <c r="D258" s="65" t="s">
        <v>2656</v>
      </c>
      <c r="E258" s="65" t="s">
        <v>1436</v>
      </c>
      <c r="F258" s="37" t="s">
        <v>221</v>
      </c>
      <c r="G258" s="63"/>
      <c r="H258" s="38" t="s">
        <v>2</v>
      </c>
      <c r="I258" s="38">
        <v>8</v>
      </c>
      <c r="J258" s="39">
        <v>124.21</v>
      </c>
      <c r="K258" s="39">
        <v>993.68</v>
      </c>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row>
    <row r="259" spans="1:52" x14ac:dyDescent="0.25">
      <c r="C259" s="315" t="s">
        <v>2157</v>
      </c>
      <c r="D259" s="55" t="s">
        <v>2656</v>
      </c>
      <c r="E259" s="55" t="s">
        <v>1437</v>
      </c>
      <c r="F259" s="32" t="s">
        <v>222</v>
      </c>
      <c r="G259" s="57"/>
      <c r="H259" s="33" t="s">
        <v>2</v>
      </c>
      <c r="I259" s="33">
        <v>25</v>
      </c>
      <c r="J259" s="34">
        <v>188.35</v>
      </c>
      <c r="K259" s="34">
        <v>4708.75</v>
      </c>
    </row>
    <row r="260" spans="1:52" s="64" customFormat="1" x14ac:dyDescent="0.25">
      <c r="A260" s="74"/>
      <c r="B260" s="74"/>
      <c r="C260" s="318" t="s">
        <v>2158</v>
      </c>
      <c r="D260" s="65" t="s">
        <v>2656</v>
      </c>
      <c r="E260" s="65" t="s">
        <v>1438</v>
      </c>
      <c r="F260" s="37" t="s">
        <v>223</v>
      </c>
      <c r="G260" s="63"/>
      <c r="H260" s="38" t="s">
        <v>2</v>
      </c>
      <c r="I260" s="38">
        <v>4</v>
      </c>
      <c r="J260" s="39">
        <v>235.43</v>
      </c>
      <c r="K260" s="39">
        <v>941.72</v>
      </c>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row>
    <row r="261" spans="1:52" x14ac:dyDescent="0.25">
      <c r="C261" s="315" t="s">
        <v>2159</v>
      </c>
      <c r="D261" s="55" t="s">
        <v>2656</v>
      </c>
      <c r="E261" s="55" t="s">
        <v>1439</v>
      </c>
      <c r="F261" s="32" t="s">
        <v>224</v>
      </c>
      <c r="G261" s="57"/>
      <c r="H261" s="33" t="s">
        <v>2</v>
      </c>
      <c r="I261" s="33">
        <v>100</v>
      </c>
      <c r="J261" s="34">
        <v>188.35</v>
      </c>
      <c r="K261" s="34">
        <v>18835</v>
      </c>
    </row>
    <row r="262" spans="1:52" s="64" customFormat="1" x14ac:dyDescent="0.25">
      <c r="A262" s="74"/>
      <c r="B262" s="74"/>
      <c r="C262" s="318" t="s">
        <v>2160</v>
      </c>
      <c r="D262" s="65" t="s">
        <v>2656</v>
      </c>
      <c r="E262" s="65" t="s">
        <v>1440</v>
      </c>
      <c r="F262" s="37" t="s">
        <v>225</v>
      </c>
      <c r="G262" s="63"/>
      <c r="H262" s="38" t="s">
        <v>2</v>
      </c>
      <c r="I262" s="38">
        <v>10</v>
      </c>
      <c r="J262" s="39">
        <v>235.43</v>
      </c>
      <c r="K262" s="39">
        <v>2354.3000000000002</v>
      </c>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row>
    <row r="263" spans="1:52" x14ac:dyDescent="0.25">
      <c r="C263" s="315" t="s">
        <v>2161</v>
      </c>
      <c r="D263" s="55" t="s">
        <v>2656</v>
      </c>
      <c r="E263" s="55" t="s">
        <v>1441</v>
      </c>
      <c r="F263" s="32" t="s">
        <v>226</v>
      </c>
      <c r="G263" s="57"/>
      <c r="H263" s="33" t="s">
        <v>2</v>
      </c>
      <c r="I263" s="33">
        <v>15</v>
      </c>
      <c r="J263" s="34">
        <v>171.77</v>
      </c>
      <c r="K263" s="34">
        <v>2576.5500000000002</v>
      </c>
    </row>
    <row r="264" spans="1:52" s="64" customFormat="1" x14ac:dyDescent="0.25">
      <c r="A264" s="74"/>
      <c r="B264" s="74"/>
      <c r="C264" s="318" t="s">
        <v>2162</v>
      </c>
      <c r="D264" s="65" t="s">
        <v>2656</v>
      </c>
      <c r="E264" s="65" t="s">
        <v>1442</v>
      </c>
      <c r="F264" s="37" t="s">
        <v>227</v>
      </c>
      <c r="G264" s="63"/>
      <c r="H264" s="38" t="s">
        <v>2</v>
      </c>
      <c r="I264" s="38">
        <v>2</v>
      </c>
      <c r="J264" s="39">
        <v>214.71</v>
      </c>
      <c r="K264" s="39">
        <v>429.42</v>
      </c>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row>
    <row r="265" spans="1:52" x14ac:dyDescent="0.25">
      <c r="C265" s="315" t="s">
        <v>2163</v>
      </c>
      <c r="D265" s="55" t="s">
        <v>2656</v>
      </c>
      <c r="E265" s="55" t="s">
        <v>1443</v>
      </c>
      <c r="F265" s="32" t="s">
        <v>228</v>
      </c>
      <c r="G265" s="57"/>
      <c r="H265" s="33" t="s">
        <v>2</v>
      </c>
      <c r="I265" s="33">
        <v>30</v>
      </c>
      <c r="J265" s="34">
        <v>208.21</v>
      </c>
      <c r="K265" s="34">
        <v>6246.3</v>
      </c>
    </row>
    <row r="266" spans="1:52" s="64" customFormat="1" x14ac:dyDescent="0.25">
      <c r="A266" s="74"/>
      <c r="B266" s="74"/>
      <c r="C266" s="318" t="s">
        <v>2164</v>
      </c>
      <c r="D266" s="65" t="s">
        <v>2656</v>
      </c>
      <c r="E266" s="65" t="s">
        <v>1444</v>
      </c>
      <c r="F266" s="37" t="s">
        <v>229</v>
      </c>
      <c r="G266" s="63"/>
      <c r="H266" s="38" t="s">
        <v>2</v>
      </c>
      <c r="I266" s="38">
        <v>3</v>
      </c>
      <c r="J266" s="39">
        <v>260.26</v>
      </c>
      <c r="K266" s="39">
        <v>780.78</v>
      </c>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row>
    <row r="267" spans="1:52" x14ac:dyDescent="0.25">
      <c r="C267" s="315" t="s">
        <v>2165</v>
      </c>
      <c r="D267" s="55" t="s">
        <v>2656</v>
      </c>
      <c r="E267" s="55" t="s">
        <v>1445</v>
      </c>
      <c r="F267" s="32" t="s">
        <v>230</v>
      </c>
      <c r="G267" s="57"/>
      <c r="H267" s="33" t="s">
        <v>2</v>
      </c>
      <c r="I267" s="33">
        <v>700</v>
      </c>
      <c r="J267" s="34">
        <v>133.85</v>
      </c>
      <c r="K267" s="34">
        <v>93695</v>
      </c>
    </row>
    <row r="268" spans="1:52" s="64" customFormat="1" x14ac:dyDescent="0.25">
      <c r="A268" s="74"/>
      <c r="B268" s="74"/>
      <c r="C268" s="318" t="s">
        <v>2166</v>
      </c>
      <c r="D268" s="65" t="s">
        <v>2656</v>
      </c>
      <c r="E268" s="65" t="s">
        <v>1446</v>
      </c>
      <c r="F268" s="37" t="s">
        <v>231</v>
      </c>
      <c r="G268" s="63"/>
      <c r="H268" s="38" t="s">
        <v>2</v>
      </c>
      <c r="I268" s="38">
        <v>85</v>
      </c>
      <c r="J268" s="39">
        <v>167.32</v>
      </c>
      <c r="K268" s="39">
        <v>14222.199999999999</v>
      </c>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row>
    <row r="269" spans="1:52" x14ac:dyDescent="0.25">
      <c r="C269" s="315" t="s">
        <v>2167</v>
      </c>
      <c r="D269" s="55" t="s">
        <v>2656</v>
      </c>
      <c r="E269" s="55" t="s">
        <v>1447</v>
      </c>
      <c r="F269" s="32" t="s">
        <v>232</v>
      </c>
      <c r="G269" s="57"/>
      <c r="H269" s="33" t="s">
        <v>2</v>
      </c>
      <c r="I269" s="33">
        <v>2250</v>
      </c>
      <c r="J269" s="34">
        <v>50.18</v>
      </c>
      <c r="K269" s="34">
        <v>112905</v>
      </c>
    </row>
    <row r="270" spans="1:52" s="64" customFormat="1" x14ac:dyDescent="0.25">
      <c r="A270" s="74"/>
      <c r="B270" s="74"/>
      <c r="C270" s="318" t="s">
        <v>2168</v>
      </c>
      <c r="D270" s="65" t="s">
        <v>2656</v>
      </c>
      <c r="E270" s="65" t="s">
        <v>1448</v>
      </c>
      <c r="F270" s="37" t="s">
        <v>233</v>
      </c>
      <c r="G270" s="63"/>
      <c r="H270" s="38" t="s">
        <v>2</v>
      </c>
      <c r="I270" s="38">
        <v>250</v>
      </c>
      <c r="J270" s="39">
        <v>62.72</v>
      </c>
      <c r="K270" s="39">
        <v>15680</v>
      </c>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row>
    <row r="271" spans="1:52" x14ac:dyDescent="0.25">
      <c r="C271" s="315" t="s">
        <v>2169</v>
      </c>
      <c r="D271" s="55" t="s">
        <v>2656</v>
      </c>
      <c r="E271" s="55" t="s">
        <v>1449</v>
      </c>
      <c r="F271" s="32" t="s">
        <v>234</v>
      </c>
      <c r="G271" s="57"/>
      <c r="H271" s="33" t="s">
        <v>2</v>
      </c>
      <c r="I271" s="33">
        <v>90</v>
      </c>
      <c r="J271" s="34">
        <v>138.11000000000001</v>
      </c>
      <c r="K271" s="34">
        <v>12429.900000000001</v>
      </c>
    </row>
    <row r="272" spans="1:52" s="64" customFormat="1" x14ac:dyDescent="0.25">
      <c r="A272" s="74"/>
      <c r="B272" s="74"/>
      <c r="C272" s="318" t="s">
        <v>2170</v>
      </c>
      <c r="D272" s="65" t="s">
        <v>2656</v>
      </c>
      <c r="E272" s="65" t="s">
        <v>1450</v>
      </c>
      <c r="F272" s="37" t="s">
        <v>235</v>
      </c>
      <c r="G272" s="63"/>
      <c r="H272" s="38" t="s">
        <v>2</v>
      </c>
      <c r="I272" s="38">
        <v>90</v>
      </c>
      <c r="J272" s="39">
        <v>253.65</v>
      </c>
      <c r="K272" s="39">
        <v>22828.5</v>
      </c>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row>
    <row r="273" spans="1:52" ht="30" x14ac:dyDescent="0.25">
      <c r="C273" s="315" t="s">
        <v>2171</v>
      </c>
      <c r="D273" s="55" t="s">
        <v>2656</v>
      </c>
      <c r="E273" s="55" t="s">
        <v>1451</v>
      </c>
      <c r="F273" s="32" t="s">
        <v>236</v>
      </c>
      <c r="G273" s="57"/>
      <c r="H273" s="33" t="s">
        <v>2</v>
      </c>
      <c r="I273" s="33">
        <v>20</v>
      </c>
      <c r="J273" s="34">
        <v>253.65</v>
      </c>
      <c r="K273" s="34">
        <v>5073</v>
      </c>
    </row>
    <row r="274" spans="1:52" s="64" customFormat="1" x14ac:dyDescent="0.25">
      <c r="A274" s="74"/>
      <c r="B274" s="74"/>
      <c r="C274" s="318" t="s">
        <v>2172</v>
      </c>
      <c r="D274" s="65" t="s">
        <v>2656</v>
      </c>
      <c r="E274" s="65" t="s">
        <v>1452</v>
      </c>
      <c r="F274" s="37" t="s">
        <v>237</v>
      </c>
      <c r="G274" s="63"/>
      <c r="H274" s="38" t="s">
        <v>2</v>
      </c>
      <c r="I274" s="38">
        <v>100</v>
      </c>
      <c r="J274" s="39">
        <v>158.26</v>
      </c>
      <c r="K274" s="39">
        <v>15826</v>
      </c>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row>
    <row r="275" spans="1:52" x14ac:dyDescent="0.25">
      <c r="C275" s="315" t="s">
        <v>2173</v>
      </c>
      <c r="D275" s="55" t="s">
        <v>2656</v>
      </c>
      <c r="E275" s="55" t="s">
        <v>1453</v>
      </c>
      <c r="F275" s="32" t="s">
        <v>238</v>
      </c>
      <c r="G275" s="57"/>
      <c r="H275" s="33" t="s">
        <v>2</v>
      </c>
      <c r="I275" s="33">
        <v>30</v>
      </c>
      <c r="J275" s="34">
        <v>124.87</v>
      </c>
      <c r="K275" s="34">
        <v>3746.1000000000004</v>
      </c>
    </row>
    <row r="276" spans="1:52" s="64" customFormat="1" x14ac:dyDescent="0.25">
      <c r="A276" s="74"/>
      <c r="B276" s="74"/>
      <c r="C276" s="318" t="s">
        <v>2174</v>
      </c>
      <c r="D276" s="65" t="s">
        <v>2656</v>
      </c>
      <c r="E276" s="65" t="s">
        <v>1454</v>
      </c>
      <c r="F276" s="37" t="s">
        <v>239</v>
      </c>
      <c r="G276" s="63"/>
      <c r="H276" s="38" t="s">
        <v>2</v>
      </c>
      <c r="I276" s="38">
        <v>100</v>
      </c>
      <c r="J276" s="39">
        <v>44.57</v>
      </c>
      <c r="K276" s="39">
        <v>4457</v>
      </c>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row>
    <row r="277" spans="1:52" x14ac:dyDescent="0.25">
      <c r="C277" s="315" t="s">
        <v>2175</v>
      </c>
      <c r="D277" s="55" t="s">
        <v>2656</v>
      </c>
      <c r="E277" s="55" t="s">
        <v>1455</v>
      </c>
      <c r="F277" s="32" t="s">
        <v>240</v>
      </c>
      <c r="G277" s="57"/>
      <c r="H277" s="33" t="s">
        <v>2</v>
      </c>
      <c r="I277" s="33">
        <v>70</v>
      </c>
      <c r="J277" s="34">
        <v>306</v>
      </c>
      <c r="K277" s="34">
        <v>21420</v>
      </c>
    </row>
    <row r="278" spans="1:52" s="64" customFormat="1" ht="30" x14ac:dyDescent="0.25">
      <c r="A278" s="74"/>
      <c r="B278" s="74"/>
      <c r="C278" s="318" t="s">
        <v>2176</v>
      </c>
      <c r="D278" s="65" t="s">
        <v>2656</v>
      </c>
      <c r="E278" s="65" t="s">
        <v>1456</v>
      </c>
      <c r="F278" s="37" t="s">
        <v>241</v>
      </c>
      <c r="G278" s="63"/>
      <c r="H278" s="38" t="s">
        <v>2</v>
      </c>
      <c r="I278" s="38">
        <v>30</v>
      </c>
      <c r="J278" s="39">
        <v>306</v>
      </c>
      <c r="K278" s="39">
        <v>9180</v>
      </c>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row>
    <row r="279" spans="1:52" ht="30" x14ac:dyDescent="0.25">
      <c r="C279" s="315" t="s">
        <v>2177</v>
      </c>
      <c r="D279" s="55" t="s">
        <v>2656</v>
      </c>
      <c r="E279" s="55" t="s">
        <v>1457</v>
      </c>
      <c r="F279" s="32" t="s">
        <v>242</v>
      </c>
      <c r="G279" s="57"/>
      <c r="H279" s="33" t="s">
        <v>2</v>
      </c>
      <c r="I279" s="33">
        <v>5</v>
      </c>
      <c r="J279" s="34">
        <v>382.5</v>
      </c>
      <c r="K279" s="34">
        <v>1912.5</v>
      </c>
    </row>
    <row r="280" spans="1:52" s="64" customFormat="1" ht="30" x14ac:dyDescent="0.25">
      <c r="A280" s="74"/>
      <c r="B280" s="74"/>
      <c r="C280" s="318" t="s">
        <v>2181</v>
      </c>
      <c r="D280" s="65" t="s">
        <v>2656</v>
      </c>
      <c r="E280" s="65" t="s">
        <v>1458</v>
      </c>
      <c r="F280" s="37" t="s">
        <v>243</v>
      </c>
      <c r="G280" s="63"/>
      <c r="H280" s="38" t="s">
        <v>2</v>
      </c>
      <c r="I280" s="38">
        <v>50</v>
      </c>
      <c r="J280" s="39">
        <v>138.11000000000001</v>
      </c>
      <c r="K280" s="39">
        <v>6905.5000000000009</v>
      </c>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row>
    <row r="281" spans="1:52" ht="30" x14ac:dyDescent="0.25">
      <c r="C281" s="315" t="s">
        <v>2182</v>
      </c>
      <c r="D281" s="55" t="s">
        <v>2656</v>
      </c>
      <c r="E281" s="55" t="s">
        <v>1459</v>
      </c>
      <c r="F281" s="32" t="s">
        <v>244</v>
      </c>
      <c r="G281" s="57"/>
      <c r="H281" s="33" t="s">
        <v>2</v>
      </c>
      <c r="I281" s="33">
        <v>10</v>
      </c>
      <c r="J281" s="34">
        <v>172.64</v>
      </c>
      <c r="K281" s="34">
        <v>1726.3999999999999</v>
      </c>
    </row>
    <row r="282" spans="1:52" s="64" customFormat="1" x14ac:dyDescent="0.25">
      <c r="A282" s="74"/>
      <c r="B282" s="74"/>
      <c r="C282" s="318" t="s">
        <v>2183</v>
      </c>
      <c r="D282" s="65" t="s">
        <v>2656</v>
      </c>
      <c r="E282" s="65" t="s">
        <v>1460</v>
      </c>
      <c r="F282" s="37" t="s">
        <v>245</v>
      </c>
      <c r="G282" s="63"/>
      <c r="H282" s="38" t="s">
        <v>807</v>
      </c>
      <c r="I282" s="38">
        <v>100</v>
      </c>
      <c r="J282" s="39">
        <v>69.02</v>
      </c>
      <c r="K282" s="39">
        <v>6902</v>
      </c>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row>
    <row r="283" spans="1:52" x14ac:dyDescent="0.25">
      <c r="C283" s="315" t="s">
        <v>2184</v>
      </c>
      <c r="D283" s="55" t="s">
        <v>2656</v>
      </c>
      <c r="E283" s="55" t="s">
        <v>1461</v>
      </c>
      <c r="F283" s="32" t="s">
        <v>246</v>
      </c>
      <c r="G283" s="57"/>
      <c r="H283" s="33" t="s">
        <v>807</v>
      </c>
      <c r="I283" s="33">
        <v>250</v>
      </c>
      <c r="J283" s="34">
        <v>54.25</v>
      </c>
      <c r="K283" s="34">
        <v>13562.5</v>
      </c>
    </row>
    <row r="284" spans="1:52" s="64" customFormat="1" x14ac:dyDescent="0.25">
      <c r="A284" s="74"/>
      <c r="B284" s="74"/>
      <c r="C284" s="318" t="s">
        <v>2185</v>
      </c>
      <c r="D284" s="65" t="s">
        <v>2656</v>
      </c>
      <c r="E284" s="65" t="s">
        <v>1462</v>
      </c>
      <c r="F284" s="37" t="s">
        <v>247</v>
      </c>
      <c r="G284" s="63"/>
      <c r="H284" s="38" t="s">
        <v>807</v>
      </c>
      <c r="I284" s="38">
        <v>373</v>
      </c>
      <c r="J284" s="39">
        <v>128.09</v>
      </c>
      <c r="K284" s="39">
        <v>47777.57</v>
      </c>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row>
    <row r="285" spans="1:52" x14ac:dyDescent="0.25">
      <c r="C285" s="315" t="s">
        <v>2186</v>
      </c>
      <c r="D285" s="55" t="s">
        <v>2656</v>
      </c>
      <c r="E285" s="55" t="s">
        <v>1463</v>
      </c>
      <c r="F285" s="32" t="s">
        <v>248</v>
      </c>
      <c r="G285" s="57"/>
      <c r="H285" s="33" t="s">
        <v>807</v>
      </c>
      <c r="I285" s="33">
        <v>250</v>
      </c>
      <c r="J285" s="34">
        <v>136.79</v>
      </c>
      <c r="K285" s="34">
        <v>34197.5</v>
      </c>
    </row>
    <row r="286" spans="1:52" s="64" customFormat="1" x14ac:dyDescent="0.25">
      <c r="A286" s="74"/>
      <c r="B286" s="74"/>
      <c r="C286" s="318" t="s">
        <v>2187</v>
      </c>
      <c r="D286" s="65" t="s">
        <v>2656</v>
      </c>
      <c r="E286" s="65" t="s">
        <v>1464</v>
      </c>
      <c r="F286" s="37" t="s">
        <v>249</v>
      </c>
      <c r="G286" s="63"/>
      <c r="H286" s="38" t="s">
        <v>807</v>
      </c>
      <c r="I286" s="38">
        <v>250</v>
      </c>
      <c r="J286" s="39">
        <v>81.73</v>
      </c>
      <c r="K286" s="39">
        <v>20432.5</v>
      </c>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row>
    <row r="287" spans="1:52" x14ac:dyDescent="0.25">
      <c r="C287" s="315" t="s">
        <v>2188</v>
      </c>
      <c r="D287" s="55" t="s">
        <v>2656</v>
      </c>
      <c r="E287" s="55" t="s">
        <v>1465</v>
      </c>
      <c r="F287" s="32" t="s">
        <v>250</v>
      </c>
      <c r="G287" s="57"/>
      <c r="H287" s="33" t="s">
        <v>807</v>
      </c>
      <c r="I287" s="33">
        <v>250</v>
      </c>
      <c r="J287" s="34">
        <v>207.42</v>
      </c>
      <c r="K287" s="34">
        <v>51855</v>
      </c>
    </row>
    <row r="288" spans="1:52" s="64" customFormat="1" x14ac:dyDescent="0.25">
      <c r="A288" s="74"/>
      <c r="B288" s="74"/>
      <c r="C288" s="318" t="s">
        <v>2189</v>
      </c>
      <c r="D288" s="65" t="s">
        <v>2656</v>
      </c>
      <c r="E288" s="65" t="s">
        <v>1466</v>
      </c>
      <c r="F288" s="37" t="s">
        <v>251</v>
      </c>
      <c r="G288" s="63"/>
      <c r="H288" s="38" t="s">
        <v>807</v>
      </c>
      <c r="I288" s="38">
        <v>210</v>
      </c>
      <c r="J288" s="39">
        <v>144.94</v>
      </c>
      <c r="K288" s="39">
        <v>30437.399999999998</v>
      </c>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row>
    <row r="289" spans="1:52" x14ac:dyDescent="0.25">
      <c r="C289" s="315" t="s">
        <v>2190</v>
      </c>
      <c r="D289" s="316" t="s">
        <v>1713</v>
      </c>
      <c r="E289" s="55" t="s">
        <v>1467</v>
      </c>
      <c r="F289" s="32" t="s">
        <v>252</v>
      </c>
      <c r="G289" s="57"/>
      <c r="H289" s="33" t="s">
        <v>808</v>
      </c>
      <c r="I289" s="33">
        <v>8000</v>
      </c>
      <c r="J289" s="34">
        <v>2.65</v>
      </c>
      <c r="K289" s="34">
        <v>21200</v>
      </c>
    </row>
    <row r="290" spans="1:52" s="64" customFormat="1" x14ac:dyDescent="0.25">
      <c r="A290" s="74"/>
      <c r="B290" s="74"/>
      <c r="C290" s="318" t="s">
        <v>2191</v>
      </c>
      <c r="D290" s="318" t="s">
        <v>1713</v>
      </c>
      <c r="E290" s="65" t="s">
        <v>1468</v>
      </c>
      <c r="F290" s="37" t="s">
        <v>253</v>
      </c>
      <c r="G290" s="63"/>
      <c r="H290" s="38" t="s">
        <v>808</v>
      </c>
      <c r="I290" s="38">
        <v>6500</v>
      </c>
      <c r="J290" s="39">
        <v>2.2400000000000002</v>
      </c>
      <c r="K290" s="39">
        <v>14560.000000000002</v>
      </c>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row>
    <row r="291" spans="1:52" x14ac:dyDescent="0.25">
      <c r="C291" s="315" t="s">
        <v>2192</v>
      </c>
      <c r="D291" s="316" t="s">
        <v>1713</v>
      </c>
      <c r="E291" s="55" t="s">
        <v>1469</v>
      </c>
      <c r="F291" s="32" t="s">
        <v>254</v>
      </c>
      <c r="G291" s="57"/>
      <c r="H291" s="33" t="s">
        <v>809</v>
      </c>
      <c r="I291" s="33">
        <v>1470</v>
      </c>
      <c r="J291" s="34">
        <v>24.47</v>
      </c>
      <c r="K291" s="34">
        <v>35970.9</v>
      </c>
    </row>
    <row r="292" spans="1:52" s="64" customFormat="1" x14ac:dyDescent="0.25">
      <c r="A292" s="74"/>
      <c r="B292" s="74"/>
      <c r="C292" s="318" t="s">
        <v>2193</v>
      </c>
      <c r="D292" s="318" t="s">
        <v>1713</v>
      </c>
      <c r="E292" s="65" t="s">
        <v>1470</v>
      </c>
      <c r="F292" s="37" t="s">
        <v>255</v>
      </c>
      <c r="G292" s="63"/>
      <c r="H292" s="38" t="s">
        <v>809</v>
      </c>
      <c r="I292" s="38">
        <v>1470</v>
      </c>
      <c r="J292" s="39">
        <v>39.659999999999997</v>
      </c>
      <c r="K292" s="39">
        <v>58300.2</v>
      </c>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row>
    <row r="293" spans="1:52" x14ac:dyDescent="0.25">
      <c r="C293" s="315" t="s">
        <v>2194</v>
      </c>
      <c r="D293" s="316" t="s">
        <v>1713</v>
      </c>
      <c r="E293" s="55" t="s">
        <v>1471</v>
      </c>
      <c r="F293" s="32" t="s">
        <v>256</v>
      </c>
      <c r="G293" s="57"/>
      <c r="H293" s="33" t="s">
        <v>810</v>
      </c>
      <c r="I293" s="33">
        <v>20000</v>
      </c>
      <c r="J293" s="34">
        <v>4.8099999999999996</v>
      </c>
      <c r="K293" s="34">
        <v>96199.999999999985</v>
      </c>
    </row>
    <row r="294" spans="1:52" s="64" customFormat="1" x14ac:dyDescent="0.25">
      <c r="A294" s="74"/>
      <c r="B294" s="74"/>
      <c r="C294" s="318" t="s">
        <v>2195</v>
      </c>
      <c r="D294" s="318" t="s">
        <v>2179</v>
      </c>
      <c r="E294" s="65" t="s">
        <v>1472</v>
      </c>
      <c r="F294" s="37" t="s">
        <v>257</v>
      </c>
      <c r="G294" s="63"/>
      <c r="H294" s="38" t="s">
        <v>807</v>
      </c>
      <c r="I294" s="38">
        <v>570</v>
      </c>
      <c r="J294" s="39">
        <v>296.33</v>
      </c>
      <c r="K294" s="39">
        <v>168908.09999999998</v>
      </c>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row>
    <row r="295" spans="1:52" x14ac:dyDescent="0.25">
      <c r="C295" s="315" t="s">
        <v>2196</v>
      </c>
      <c r="D295" s="316" t="s">
        <v>2179</v>
      </c>
      <c r="E295" s="55" t="s">
        <v>1473</v>
      </c>
      <c r="F295" s="32" t="s">
        <v>258</v>
      </c>
      <c r="G295" s="57"/>
      <c r="H295" s="33" t="s">
        <v>807</v>
      </c>
      <c r="I295" s="33">
        <v>2675</v>
      </c>
      <c r="J295" s="34">
        <v>55.22</v>
      </c>
      <c r="K295" s="34">
        <v>147713.5</v>
      </c>
    </row>
    <row r="296" spans="1:52" s="64" customFormat="1" x14ac:dyDescent="0.25">
      <c r="A296" s="74"/>
      <c r="B296" s="74"/>
      <c r="C296" s="318" t="s">
        <v>2178</v>
      </c>
      <c r="D296" s="318" t="s">
        <v>2179</v>
      </c>
      <c r="E296" s="65" t="s">
        <v>1474</v>
      </c>
      <c r="F296" s="37" t="s">
        <v>259</v>
      </c>
      <c r="G296" s="63"/>
      <c r="H296" s="38" t="s">
        <v>807</v>
      </c>
      <c r="I296" s="38">
        <v>1100</v>
      </c>
      <c r="J296" s="39">
        <v>41.45</v>
      </c>
      <c r="K296" s="39">
        <v>45595</v>
      </c>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row>
    <row r="297" spans="1:52" s="54" customFormat="1" x14ac:dyDescent="0.25">
      <c r="A297" s="74"/>
      <c r="B297" s="74"/>
      <c r="C297" s="50"/>
      <c r="D297" s="50"/>
      <c r="E297" s="50">
        <v>3</v>
      </c>
      <c r="F297" s="31" t="s">
        <v>798</v>
      </c>
      <c r="G297" s="52"/>
      <c r="H297" s="35"/>
      <c r="I297" s="35"/>
      <c r="J297" s="36"/>
      <c r="K297" s="53">
        <f>SUM(K298:K538)</f>
        <v>764866.71000000043</v>
      </c>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row>
    <row r="298" spans="1:52" x14ac:dyDescent="0.25">
      <c r="C298" s="55"/>
      <c r="D298" s="55" t="s">
        <v>2658</v>
      </c>
      <c r="E298" s="55" t="s">
        <v>971</v>
      </c>
      <c r="F298" s="32" t="s">
        <v>260</v>
      </c>
      <c r="G298" s="57"/>
      <c r="H298" s="33" t="s">
        <v>811</v>
      </c>
      <c r="I298" s="33">
        <v>10</v>
      </c>
      <c r="J298" s="34">
        <v>798.2</v>
      </c>
      <c r="K298" s="34">
        <v>7982</v>
      </c>
    </row>
    <row r="299" spans="1:52" s="64" customFormat="1" x14ac:dyDescent="0.25">
      <c r="A299" s="74"/>
      <c r="B299" s="74"/>
      <c r="C299" s="318"/>
      <c r="D299" s="318" t="s">
        <v>2658</v>
      </c>
      <c r="E299" s="65" t="s">
        <v>1213</v>
      </c>
      <c r="F299" s="37" t="s">
        <v>261</v>
      </c>
      <c r="G299" s="63"/>
      <c r="H299" s="38" t="s">
        <v>812</v>
      </c>
      <c r="I299" s="38">
        <v>2</v>
      </c>
      <c r="J299" s="39">
        <v>15.06</v>
      </c>
      <c r="K299" s="39">
        <v>30.12</v>
      </c>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row>
    <row r="300" spans="1:52" x14ac:dyDescent="0.25">
      <c r="C300" s="55"/>
      <c r="D300" s="55" t="s">
        <v>2658</v>
      </c>
      <c r="E300" s="55" t="s">
        <v>1214</v>
      </c>
      <c r="F300" s="32" t="s">
        <v>262</v>
      </c>
      <c r="G300" s="57"/>
      <c r="H300" s="33" t="s">
        <v>812</v>
      </c>
      <c r="I300" s="33">
        <v>2</v>
      </c>
      <c r="J300" s="34">
        <v>21.38</v>
      </c>
      <c r="K300" s="34">
        <v>42.76</v>
      </c>
    </row>
    <row r="301" spans="1:52" s="64" customFormat="1" x14ac:dyDescent="0.25">
      <c r="A301" s="74"/>
      <c r="B301" s="74"/>
      <c r="C301" s="65"/>
      <c r="D301" s="65" t="s">
        <v>2658</v>
      </c>
      <c r="E301" s="65" t="s">
        <v>1215</v>
      </c>
      <c r="F301" s="37" t="s">
        <v>263</v>
      </c>
      <c r="G301" s="63"/>
      <c r="H301" s="38" t="s">
        <v>812</v>
      </c>
      <c r="I301" s="38">
        <v>2</v>
      </c>
      <c r="J301" s="39">
        <v>192.43</v>
      </c>
      <c r="K301" s="39">
        <v>384.86</v>
      </c>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row>
    <row r="302" spans="1:52" x14ac:dyDescent="0.25">
      <c r="C302" s="55" t="s">
        <v>2180</v>
      </c>
      <c r="D302" s="55" t="s">
        <v>1718</v>
      </c>
      <c r="E302" s="55" t="s">
        <v>1216</v>
      </c>
      <c r="F302" s="32" t="s">
        <v>264</v>
      </c>
      <c r="G302" s="57"/>
      <c r="H302" s="33" t="s">
        <v>812</v>
      </c>
      <c r="I302" s="33">
        <v>10</v>
      </c>
      <c r="J302" s="34">
        <v>61.99</v>
      </c>
      <c r="K302" s="34">
        <v>619.9</v>
      </c>
    </row>
    <row r="303" spans="1:52" s="64" customFormat="1" ht="30" x14ac:dyDescent="0.25">
      <c r="A303" s="74"/>
      <c r="B303" s="74"/>
      <c r="C303" s="65"/>
      <c r="D303" s="65" t="s">
        <v>2658</v>
      </c>
      <c r="E303" s="65" t="s">
        <v>1217</v>
      </c>
      <c r="F303" s="37" t="s">
        <v>265</v>
      </c>
      <c r="G303" s="63"/>
      <c r="H303" s="38" t="s">
        <v>812</v>
      </c>
      <c r="I303" s="38">
        <v>2</v>
      </c>
      <c r="J303" s="39">
        <v>840.13</v>
      </c>
      <c r="K303" s="39">
        <v>1680.26</v>
      </c>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c r="AY303" s="40"/>
      <c r="AZ303" s="40"/>
    </row>
    <row r="304" spans="1:52" x14ac:dyDescent="0.25">
      <c r="C304" s="55"/>
      <c r="D304" s="55" t="s">
        <v>2658</v>
      </c>
      <c r="E304" s="55" t="s">
        <v>1218</v>
      </c>
      <c r="F304" s="32" t="s">
        <v>266</v>
      </c>
      <c r="G304" s="57"/>
      <c r="H304" s="33" t="s">
        <v>812</v>
      </c>
      <c r="I304" s="33">
        <v>70</v>
      </c>
      <c r="J304" s="34">
        <v>6.23</v>
      </c>
      <c r="K304" s="34">
        <v>436.1</v>
      </c>
    </row>
    <row r="305" spans="1:52" s="64" customFormat="1" x14ac:dyDescent="0.25">
      <c r="A305" s="74"/>
      <c r="B305" s="74"/>
      <c r="C305" s="65"/>
      <c r="D305" s="65" t="s">
        <v>2658</v>
      </c>
      <c r="E305" s="65" t="s">
        <v>1219</v>
      </c>
      <c r="F305" s="37" t="s">
        <v>267</v>
      </c>
      <c r="G305" s="63"/>
      <c r="H305" s="38" t="s">
        <v>812</v>
      </c>
      <c r="I305" s="38">
        <v>20</v>
      </c>
      <c r="J305" s="39">
        <v>37.01</v>
      </c>
      <c r="K305" s="39">
        <v>740.19999999999993</v>
      </c>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row>
    <row r="306" spans="1:52" x14ac:dyDescent="0.25">
      <c r="C306" s="55"/>
      <c r="D306" s="55" t="s">
        <v>2658</v>
      </c>
      <c r="E306" s="55" t="s">
        <v>1220</v>
      </c>
      <c r="F306" s="32" t="s">
        <v>268</v>
      </c>
      <c r="G306" s="57"/>
      <c r="H306" s="33" t="s">
        <v>812</v>
      </c>
      <c r="I306" s="33">
        <v>10</v>
      </c>
      <c r="J306" s="34">
        <v>21.38</v>
      </c>
      <c r="K306" s="34">
        <v>213.79999999999998</v>
      </c>
    </row>
    <row r="307" spans="1:52" s="64" customFormat="1" x14ac:dyDescent="0.25">
      <c r="A307" s="74"/>
      <c r="B307" s="74"/>
      <c r="C307" s="65"/>
      <c r="D307" s="65" t="s">
        <v>2658</v>
      </c>
      <c r="E307" s="65" t="s">
        <v>1221</v>
      </c>
      <c r="F307" s="37" t="s">
        <v>269</v>
      </c>
      <c r="G307" s="63"/>
      <c r="H307" s="38" t="s">
        <v>812</v>
      </c>
      <c r="I307" s="38">
        <v>2</v>
      </c>
      <c r="J307" s="39">
        <v>22.92</v>
      </c>
      <c r="K307" s="39">
        <v>45.84</v>
      </c>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row>
    <row r="308" spans="1:52" x14ac:dyDescent="0.25">
      <c r="C308" s="55"/>
      <c r="D308" s="55" t="s">
        <v>2658</v>
      </c>
      <c r="E308" s="55" t="s">
        <v>1222</v>
      </c>
      <c r="F308" s="32" t="s">
        <v>270</v>
      </c>
      <c r="G308" s="57"/>
      <c r="H308" s="33" t="s">
        <v>812</v>
      </c>
      <c r="I308" s="33">
        <v>2</v>
      </c>
      <c r="J308" s="34">
        <v>54.29</v>
      </c>
      <c r="K308" s="34">
        <v>108.58</v>
      </c>
    </row>
    <row r="309" spans="1:52" s="64" customFormat="1" x14ac:dyDescent="0.25">
      <c r="A309" s="74"/>
      <c r="B309" s="74"/>
      <c r="C309" s="65"/>
      <c r="D309" s="65" t="s">
        <v>2658</v>
      </c>
      <c r="E309" s="65" t="s">
        <v>1223</v>
      </c>
      <c r="F309" s="37" t="s">
        <v>271</v>
      </c>
      <c r="G309" s="63"/>
      <c r="H309" s="38" t="s">
        <v>812</v>
      </c>
      <c r="I309" s="38">
        <v>2</v>
      </c>
      <c r="J309" s="39">
        <v>429.35</v>
      </c>
      <c r="K309" s="39">
        <v>858.7</v>
      </c>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row>
    <row r="310" spans="1:52" x14ac:dyDescent="0.25">
      <c r="C310" s="55">
        <v>39252</v>
      </c>
      <c r="D310" s="55" t="s">
        <v>1718</v>
      </c>
      <c r="E310" s="55" t="s">
        <v>1224</v>
      </c>
      <c r="F310" s="32" t="s">
        <v>272</v>
      </c>
      <c r="G310" s="57"/>
      <c r="H310" s="33" t="s">
        <v>811</v>
      </c>
      <c r="I310" s="33">
        <v>500</v>
      </c>
      <c r="J310" s="34">
        <v>1.17</v>
      </c>
      <c r="K310" s="34">
        <v>585</v>
      </c>
    </row>
    <row r="311" spans="1:52" s="64" customFormat="1" x14ac:dyDescent="0.25">
      <c r="A311" s="74"/>
      <c r="B311" s="74"/>
      <c r="C311" s="65">
        <v>1022</v>
      </c>
      <c r="D311" s="65" t="s">
        <v>1718</v>
      </c>
      <c r="E311" s="65" t="s">
        <v>1225</v>
      </c>
      <c r="F311" s="37" t="s">
        <v>273</v>
      </c>
      <c r="G311" s="63"/>
      <c r="H311" s="38" t="s">
        <v>811</v>
      </c>
      <c r="I311" s="38">
        <v>300</v>
      </c>
      <c r="J311" s="39">
        <v>2.65</v>
      </c>
      <c r="K311" s="39">
        <v>795</v>
      </c>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row>
    <row r="312" spans="1:52" x14ac:dyDescent="0.25">
      <c r="C312" s="55">
        <v>1021</v>
      </c>
      <c r="D312" s="55" t="s">
        <v>1718</v>
      </c>
      <c r="E312" s="55" t="s">
        <v>1226</v>
      </c>
      <c r="F312" s="32" t="s">
        <v>274</v>
      </c>
      <c r="G312" s="57"/>
      <c r="H312" s="33" t="s">
        <v>811</v>
      </c>
      <c r="I312" s="33">
        <v>300</v>
      </c>
      <c r="J312" s="34">
        <v>4.0599999999999996</v>
      </c>
      <c r="K312" s="34">
        <v>1217.9999999999998</v>
      </c>
    </row>
    <row r="313" spans="1:52" s="64" customFormat="1" x14ac:dyDescent="0.25">
      <c r="A313" s="74"/>
      <c r="B313" s="74"/>
      <c r="C313" s="65">
        <v>994</v>
      </c>
      <c r="D313" s="65" t="s">
        <v>1718</v>
      </c>
      <c r="E313" s="65" t="s">
        <v>1227</v>
      </c>
      <c r="F313" s="37" t="s">
        <v>275</v>
      </c>
      <c r="G313" s="63"/>
      <c r="H313" s="38" t="s">
        <v>811</v>
      </c>
      <c r="I313" s="38">
        <v>300</v>
      </c>
      <c r="J313" s="39">
        <v>5.92</v>
      </c>
      <c r="K313" s="39">
        <v>1776</v>
      </c>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row>
    <row r="314" spans="1:52" x14ac:dyDescent="0.25">
      <c r="C314" s="55">
        <v>1020</v>
      </c>
      <c r="D314" s="55" t="s">
        <v>1718</v>
      </c>
      <c r="E314" s="55" t="s">
        <v>1228</v>
      </c>
      <c r="F314" s="32" t="s">
        <v>276</v>
      </c>
      <c r="G314" s="57"/>
      <c r="H314" s="33" t="s">
        <v>811</v>
      </c>
      <c r="I314" s="33">
        <v>400</v>
      </c>
      <c r="J314" s="34">
        <v>9.6999999999999993</v>
      </c>
      <c r="K314" s="34">
        <v>3879.9999999999995</v>
      </c>
    </row>
    <row r="315" spans="1:52" s="64" customFormat="1" x14ac:dyDescent="0.25">
      <c r="A315" s="74"/>
      <c r="B315" s="74"/>
      <c r="C315" s="65">
        <v>868</v>
      </c>
      <c r="D315" s="65" t="s">
        <v>1718</v>
      </c>
      <c r="E315" s="65" t="s">
        <v>1229</v>
      </c>
      <c r="F315" s="37" t="s">
        <v>277</v>
      </c>
      <c r="G315" s="63"/>
      <c r="H315" s="38" t="s">
        <v>811</v>
      </c>
      <c r="I315" s="38">
        <v>100</v>
      </c>
      <c r="J315" s="39">
        <v>25.08</v>
      </c>
      <c r="K315" s="39">
        <v>2508</v>
      </c>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row>
    <row r="316" spans="1:52" x14ac:dyDescent="0.25">
      <c r="C316" s="55">
        <v>39258</v>
      </c>
      <c r="D316" s="55" t="s">
        <v>1718</v>
      </c>
      <c r="E316" s="55" t="s">
        <v>1230</v>
      </c>
      <c r="F316" s="32" t="s">
        <v>278</v>
      </c>
      <c r="G316" s="57"/>
      <c r="H316" s="33" t="s">
        <v>811</v>
      </c>
      <c r="I316" s="33">
        <v>200</v>
      </c>
      <c r="J316" s="34">
        <v>8.4700000000000006</v>
      </c>
      <c r="K316" s="34">
        <v>1694.0000000000002</v>
      </c>
    </row>
    <row r="317" spans="1:52" s="64" customFormat="1" x14ac:dyDescent="0.25">
      <c r="A317" s="74"/>
      <c r="B317" s="74"/>
      <c r="C317" s="65">
        <v>39259</v>
      </c>
      <c r="D317" s="65" t="s">
        <v>1718</v>
      </c>
      <c r="E317" s="65" t="s">
        <v>1231</v>
      </c>
      <c r="F317" s="37" t="s">
        <v>279</v>
      </c>
      <c r="G317" s="63"/>
      <c r="H317" s="38" t="s">
        <v>811</v>
      </c>
      <c r="I317" s="38">
        <v>200</v>
      </c>
      <c r="J317" s="39">
        <v>13.06</v>
      </c>
      <c r="K317" s="39">
        <v>2612</v>
      </c>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row>
    <row r="318" spans="1:52" x14ac:dyDescent="0.25">
      <c r="C318" s="315">
        <v>39260</v>
      </c>
      <c r="D318" s="55" t="s">
        <v>1718</v>
      </c>
      <c r="E318" s="55" t="s">
        <v>1232</v>
      </c>
      <c r="F318" s="32" t="s">
        <v>280</v>
      </c>
      <c r="G318" s="57"/>
      <c r="H318" s="33" t="s">
        <v>811</v>
      </c>
      <c r="I318" s="33">
        <v>200</v>
      </c>
      <c r="J318" s="34">
        <v>19.989999999999998</v>
      </c>
      <c r="K318" s="34">
        <v>3997.9999999999995</v>
      </c>
    </row>
    <row r="319" spans="1:52" s="64" customFormat="1" x14ac:dyDescent="0.25">
      <c r="A319" s="74"/>
      <c r="B319" s="74"/>
      <c r="C319" s="318" t="s">
        <v>2197</v>
      </c>
      <c r="D319" s="65" t="s">
        <v>2198</v>
      </c>
      <c r="E319" s="65" t="s">
        <v>1233</v>
      </c>
      <c r="F319" s="37" t="s">
        <v>281</v>
      </c>
      <c r="G319" s="63"/>
      <c r="H319" s="38" t="s">
        <v>811</v>
      </c>
      <c r="I319" s="38">
        <v>200</v>
      </c>
      <c r="J319" s="39">
        <v>11.23</v>
      </c>
      <c r="K319" s="39">
        <v>2246</v>
      </c>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40"/>
      <c r="AZ319" s="40"/>
    </row>
    <row r="320" spans="1:52" x14ac:dyDescent="0.25">
      <c r="C320" s="315" t="s">
        <v>2199</v>
      </c>
      <c r="D320" s="55" t="s">
        <v>2198</v>
      </c>
      <c r="E320" s="55" t="s">
        <v>1234</v>
      </c>
      <c r="F320" s="32" t="s">
        <v>282</v>
      </c>
      <c r="G320" s="57"/>
      <c r="H320" s="33" t="s">
        <v>812</v>
      </c>
      <c r="I320" s="33">
        <v>200</v>
      </c>
      <c r="J320" s="34">
        <v>15.74</v>
      </c>
      <c r="K320" s="34">
        <v>3148</v>
      </c>
    </row>
    <row r="321" spans="1:52" s="64" customFormat="1" x14ac:dyDescent="0.25">
      <c r="A321" s="74"/>
      <c r="B321" s="74"/>
      <c r="C321" s="318" t="s">
        <v>2200</v>
      </c>
      <c r="D321" s="65" t="s">
        <v>1718</v>
      </c>
      <c r="E321" s="65" t="s">
        <v>1235</v>
      </c>
      <c r="F321" s="37" t="s">
        <v>283</v>
      </c>
      <c r="G321" s="63"/>
      <c r="H321" s="38" t="s">
        <v>812</v>
      </c>
      <c r="I321" s="38">
        <v>5</v>
      </c>
      <c r="J321" s="39">
        <v>338.19</v>
      </c>
      <c r="K321" s="39">
        <v>1690.95</v>
      </c>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row>
    <row r="322" spans="1:52" x14ac:dyDescent="0.25">
      <c r="C322" s="315"/>
      <c r="D322" s="55" t="s">
        <v>2658</v>
      </c>
      <c r="E322" s="55" t="s">
        <v>1236</v>
      </c>
      <c r="F322" s="32" t="s">
        <v>284</v>
      </c>
      <c r="G322" s="57"/>
      <c r="H322" s="33" t="s">
        <v>812</v>
      </c>
      <c r="I322" s="33">
        <v>5</v>
      </c>
      <c r="J322" s="34">
        <v>243.37</v>
      </c>
      <c r="K322" s="34">
        <v>1216.8499999999999</v>
      </c>
    </row>
    <row r="323" spans="1:52" s="64" customFormat="1" x14ac:dyDescent="0.25">
      <c r="A323" s="74"/>
      <c r="B323" s="74"/>
      <c r="C323" s="318"/>
      <c r="D323" s="65" t="s">
        <v>2658</v>
      </c>
      <c r="E323" s="65" t="s">
        <v>1237</v>
      </c>
      <c r="F323" s="37" t="s">
        <v>285</v>
      </c>
      <c r="G323" s="63"/>
      <c r="H323" s="38" t="s">
        <v>812</v>
      </c>
      <c r="I323" s="38">
        <v>2</v>
      </c>
      <c r="J323" s="39">
        <v>2356.0500000000002</v>
      </c>
      <c r="K323" s="39">
        <v>4712.1000000000004</v>
      </c>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row>
    <row r="324" spans="1:52" x14ac:dyDescent="0.25">
      <c r="C324" s="315"/>
      <c r="D324" s="55" t="s">
        <v>2658</v>
      </c>
      <c r="E324" s="55" t="s">
        <v>1238</v>
      </c>
      <c r="F324" s="32" t="s">
        <v>286</v>
      </c>
      <c r="G324" s="57"/>
      <c r="H324" s="33" t="s">
        <v>812</v>
      </c>
      <c r="I324" s="33">
        <v>8</v>
      </c>
      <c r="J324" s="34">
        <v>48.03</v>
      </c>
      <c r="K324" s="34">
        <v>384.24</v>
      </c>
    </row>
    <row r="325" spans="1:52" s="64" customFormat="1" x14ac:dyDescent="0.25">
      <c r="A325" s="74"/>
      <c r="B325" s="74"/>
      <c r="C325" s="318"/>
      <c r="D325" s="65" t="s">
        <v>2658</v>
      </c>
      <c r="E325" s="65" t="s">
        <v>1239</v>
      </c>
      <c r="F325" s="37" t="s">
        <v>287</v>
      </c>
      <c r="G325" s="63"/>
      <c r="H325" s="38" t="s">
        <v>812</v>
      </c>
      <c r="I325" s="38">
        <v>5</v>
      </c>
      <c r="J325" s="39">
        <v>92.81</v>
      </c>
      <c r="K325" s="39">
        <v>464.05</v>
      </c>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row>
    <row r="326" spans="1:52" x14ac:dyDescent="0.25">
      <c r="C326" s="315"/>
      <c r="D326" s="55" t="s">
        <v>2658</v>
      </c>
      <c r="E326" s="55" t="s">
        <v>1240</v>
      </c>
      <c r="F326" s="32" t="s">
        <v>288</v>
      </c>
      <c r="G326" s="57"/>
      <c r="H326" s="33" t="s">
        <v>812</v>
      </c>
      <c r="I326" s="33">
        <v>5</v>
      </c>
      <c r="J326" s="34">
        <v>114.53</v>
      </c>
      <c r="K326" s="34">
        <v>572.65</v>
      </c>
    </row>
    <row r="327" spans="1:52" s="64" customFormat="1" x14ac:dyDescent="0.25">
      <c r="A327" s="74"/>
      <c r="B327" s="74"/>
      <c r="C327" s="65"/>
      <c r="D327" s="65" t="s">
        <v>2658</v>
      </c>
      <c r="E327" s="65" t="s">
        <v>1241</v>
      </c>
      <c r="F327" s="37" t="s">
        <v>289</v>
      </c>
      <c r="G327" s="63"/>
      <c r="H327" s="38" t="s">
        <v>812</v>
      </c>
      <c r="I327" s="38">
        <v>2</v>
      </c>
      <c r="J327" s="39">
        <v>403.29</v>
      </c>
      <c r="K327" s="39">
        <v>806.58</v>
      </c>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row>
    <row r="328" spans="1:52" x14ac:dyDescent="0.25">
      <c r="C328" s="55"/>
      <c r="D328" s="55" t="s">
        <v>2658</v>
      </c>
      <c r="E328" s="55" t="s">
        <v>1242</v>
      </c>
      <c r="F328" s="32" t="s">
        <v>290</v>
      </c>
      <c r="G328" s="57"/>
      <c r="H328" s="33" t="s">
        <v>812</v>
      </c>
      <c r="I328" s="33">
        <v>3</v>
      </c>
      <c r="J328" s="34">
        <v>2046.96</v>
      </c>
      <c r="K328" s="34">
        <v>6140.88</v>
      </c>
    </row>
    <row r="329" spans="1:52" s="64" customFormat="1" x14ac:dyDescent="0.25">
      <c r="A329" s="74"/>
      <c r="B329" s="74"/>
      <c r="C329" s="65"/>
      <c r="D329" s="65" t="s">
        <v>2658</v>
      </c>
      <c r="E329" s="65" t="s">
        <v>1243</v>
      </c>
      <c r="F329" s="37" t="s">
        <v>291</v>
      </c>
      <c r="G329" s="63"/>
      <c r="H329" s="38" t="s">
        <v>812</v>
      </c>
      <c r="I329" s="38">
        <v>5</v>
      </c>
      <c r="J329" s="39">
        <v>5178.29</v>
      </c>
      <c r="K329" s="39">
        <v>25891.45</v>
      </c>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40"/>
      <c r="AZ329" s="40"/>
    </row>
    <row r="330" spans="1:52" x14ac:dyDescent="0.25">
      <c r="C330" s="55"/>
      <c r="D330" s="55" t="s">
        <v>2658</v>
      </c>
      <c r="E330" s="55" t="s">
        <v>1244</v>
      </c>
      <c r="F330" s="32" t="s">
        <v>292</v>
      </c>
      <c r="G330" s="57"/>
      <c r="H330" s="33" t="s">
        <v>812</v>
      </c>
      <c r="I330" s="33">
        <v>4</v>
      </c>
      <c r="J330" s="34">
        <v>364.42</v>
      </c>
      <c r="K330" s="34">
        <v>1457.68</v>
      </c>
    </row>
    <row r="331" spans="1:52" s="64" customFormat="1" x14ac:dyDescent="0.25">
      <c r="A331" s="74"/>
      <c r="B331" s="74"/>
      <c r="C331" s="65"/>
      <c r="D331" s="65" t="s">
        <v>2658</v>
      </c>
      <c r="E331" s="65" t="s">
        <v>1245</v>
      </c>
      <c r="F331" s="37" t="s">
        <v>293</v>
      </c>
      <c r="G331" s="63"/>
      <c r="H331" s="38" t="s">
        <v>812</v>
      </c>
      <c r="I331" s="38">
        <v>10</v>
      </c>
      <c r="J331" s="39">
        <v>31.46</v>
      </c>
      <c r="K331" s="39">
        <v>314.60000000000002</v>
      </c>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40"/>
      <c r="AZ331" s="40"/>
    </row>
    <row r="332" spans="1:52" x14ac:dyDescent="0.25">
      <c r="C332" s="55" t="s">
        <v>2201</v>
      </c>
      <c r="D332" s="55" t="s">
        <v>1718</v>
      </c>
      <c r="E332" s="55" t="s">
        <v>1246</v>
      </c>
      <c r="F332" s="32" t="s">
        <v>294</v>
      </c>
      <c r="G332" s="57"/>
      <c r="H332" s="33" t="s">
        <v>812</v>
      </c>
      <c r="I332" s="33">
        <v>50</v>
      </c>
      <c r="J332" s="34">
        <v>22.71</v>
      </c>
      <c r="K332" s="34">
        <v>1135.5</v>
      </c>
    </row>
    <row r="333" spans="1:52" s="64" customFormat="1" x14ac:dyDescent="0.25">
      <c r="A333" s="74"/>
      <c r="B333" s="74"/>
      <c r="C333" s="65"/>
      <c r="D333" s="65" t="s">
        <v>2658</v>
      </c>
      <c r="E333" s="65" t="s">
        <v>1247</v>
      </c>
      <c r="F333" s="37" t="s">
        <v>295</v>
      </c>
      <c r="G333" s="63"/>
      <c r="H333" s="38" t="s">
        <v>812</v>
      </c>
      <c r="I333" s="38">
        <v>2</v>
      </c>
      <c r="J333" s="39">
        <v>19.96</v>
      </c>
      <c r="K333" s="39">
        <v>39.92</v>
      </c>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c r="AY333" s="40"/>
      <c r="AZ333" s="40"/>
    </row>
    <row r="334" spans="1:52" x14ac:dyDescent="0.25">
      <c r="C334" s="55"/>
      <c r="D334" s="55" t="s">
        <v>2658</v>
      </c>
      <c r="E334" s="55" t="s">
        <v>1248</v>
      </c>
      <c r="F334" s="32" t="s">
        <v>296</v>
      </c>
      <c r="G334" s="57"/>
      <c r="H334" s="33" t="s">
        <v>812</v>
      </c>
      <c r="I334" s="33">
        <v>2</v>
      </c>
      <c r="J334" s="34">
        <v>4.55</v>
      </c>
      <c r="K334" s="34">
        <v>9.1</v>
      </c>
    </row>
    <row r="335" spans="1:52" s="64" customFormat="1" ht="30" x14ac:dyDescent="0.25">
      <c r="A335" s="74"/>
      <c r="B335" s="74"/>
      <c r="C335" s="65"/>
      <c r="D335" s="65" t="s">
        <v>2658</v>
      </c>
      <c r="E335" s="65" t="s">
        <v>1249</v>
      </c>
      <c r="F335" s="37" t="s">
        <v>297</v>
      </c>
      <c r="G335" s="63"/>
      <c r="H335" s="38" t="s">
        <v>812</v>
      </c>
      <c r="I335" s="38">
        <v>2</v>
      </c>
      <c r="J335" s="39">
        <v>3029.11</v>
      </c>
      <c r="K335" s="39">
        <v>6058.22</v>
      </c>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40"/>
      <c r="AZ335" s="40"/>
    </row>
    <row r="336" spans="1:52" x14ac:dyDescent="0.25">
      <c r="C336" s="315"/>
      <c r="D336" s="55" t="s">
        <v>2658</v>
      </c>
      <c r="E336" s="55" t="s">
        <v>1250</v>
      </c>
      <c r="F336" s="32" t="s">
        <v>298</v>
      </c>
      <c r="G336" s="57"/>
      <c r="H336" s="33" t="s">
        <v>812</v>
      </c>
      <c r="I336" s="33">
        <v>10</v>
      </c>
      <c r="J336" s="34">
        <v>113.53</v>
      </c>
      <c r="K336" s="34">
        <v>1135.3</v>
      </c>
    </row>
    <row r="337" spans="1:52" s="64" customFormat="1" x14ac:dyDescent="0.25">
      <c r="A337" s="74"/>
      <c r="B337" s="74"/>
      <c r="C337" s="318"/>
      <c r="D337" s="65" t="s">
        <v>2658</v>
      </c>
      <c r="E337" s="65" t="s">
        <v>1251</v>
      </c>
      <c r="F337" s="37" t="s">
        <v>299</v>
      </c>
      <c r="G337" s="63"/>
      <c r="H337" s="38" t="s">
        <v>812</v>
      </c>
      <c r="I337" s="38">
        <v>5</v>
      </c>
      <c r="J337" s="39">
        <v>546.5</v>
      </c>
      <c r="K337" s="39">
        <v>2732.5</v>
      </c>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40"/>
      <c r="AY337" s="40"/>
      <c r="AZ337" s="40"/>
    </row>
    <row r="338" spans="1:52" x14ac:dyDescent="0.25">
      <c r="C338" s="315" t="s">
        <v>2202</v>
      </c>
      <c r="D338" s="55" t="s">
        <v>1718</v>
      </c>
      <c r="E338" s="55" t="s">
        <v>1252</v>
      </c>
      <c r="F338" s="32" t="s">
        <v>300</v>
      </c>
      <c r="G338" s="57"/>
      <c r="H338" s="33" t="s">
        <v>812</v>
      </c>
      <c r="I338" s="33">
        <v>2</v>
      </c>
      <c r="J338" s="34">
        <v>193.25</v>
      </c>
      <c r="K338" s="34">
        <v>386.5</v>
      </c>
    </row>
    <row r="339" spans="1:52" s="64" customFormat="1" x14ac:dyDescent="0.25">
      <c r="A339" s="74"/>
      <c r="B339" s="74"/>
      <c r="C339" s="318" t="s">
        <v>2203</v>
      </c>
      <c r="D339" s="65" t="s">
        <v>1718</v>
      </c>
      <c r="E339" s="65" t="s">
        <v>1253</v>
      </c>
      <c r="F339" s="37" t="s">
        <v>301</v>
      </c>
      <c r="G339" s="63"/>
      <c r="H339" s="38" t="s">
        <v>812</v>
      </c>
      <c r="I339" s="38">
        <v>2</v>
      </c>
      <c r="J339" s="39">
        <v>362.88</v>
      </c>
      <c r="K339" s="39">
        <v>725.76</v>
      </c>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c r="AK339" s="40"/>
      <c r="AL339" s="40"/>
      <c r="AM339" s="40"/>
      <c r="AN339" s="40"/>
      <c r="AO339" s="40"/>
      <c r="AP339" s="40"/>
      <c r="AQ339" s="40"/>
      <c r="AR339" s="40"/>
      <c r="AS339" s="40"/>
      <c r="AT339" s="40"/>
      <c r="AU339" s="40"/>
      <c r="AV339" s="40"/>
      <c r="AW339" s="40"/>
      <c r="AX339" s="40"/>
      <c r="AY339" s="40"/>
      <c r="AZ339" s="40"/>
    </row>
    <row r="340" spans="1:52" x14ac:dyDescent="0.25">
      <c r="C340" s="315" t="s">
        <v>2204</v>
      </c>
      <c r="D340" s="55" t="s">
        <v>1718</v>
      </c>
      <c r="E340" s="55" t="s">
        <v>1254</v>
      </c>
      <c r="F340" s="32" t="s">
        <v>302</v>
      </c>
      <c r="G340" s="57"/>
      <c r="H340" s="33" t="s">
        <v>812</v>
      </c>
      <c r="I340" s="33">
        <v>2</v>
      </c>
      <c r="J340" s="34">
        <v>693.63</v>
      </c>
      <c r="K340" s="34">
        <v>1387.26</v>
      </c>
    </row>
    <row r="341" spans="1:52" s="64" customFormat="1" x14ac:dyDescent="0.25">
      <c r="A341" s="74"/>
      <c r="B341" s="74"/>
      <c r="C341" s="318" t="s">
        <v>2205</v>
      </c>
      <c r="D341" s="65" t="s">
        <v>1718</v>
      </c>
      <c r="E341" s="65" t="s">
        <v>1255</v>
      </c>
      <c r="F341" s="37" t="s">
        <v>303</v>
      </c>
      <c r="G341" s="63"/>
      <c r="H341" s="38" t="s">
        <v>812</v>
      </c>
      <c r="I341" s="38">
        <v>1</v>
      </c>
      <c r="J341" s="39">
        <v>7812.3</v>
      </c>
      <c r="K341" s="39">
        <v>7812.3</v>
      </c>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c r="AI341" s="40"/>
      <c r="AJ341" s="40"/>
      <c r="AK341" s="40"/>
      <c r="AL341" s="40"/>
      <c r="AM341" s="40"/>
      <c r="AN341" s="40"/>
      <c r="AO341" s="40"/>
      <c r="AP341" s="40"/>
      <c r="AQ341" s="40"/>
      <c r="AR341" s="40"/>
      <c r="AS341" s="40"/>
      <c r="AT341" s="40"/>
      <c r="AU341" s="40"/>
      <c r="AV341" s="40"/>
      <c r="AW341" s="40"/>
      <c r="AX341" s="40"/>
      <c r="AY341" s="40"/>
      <c r="AZ341" s="40"/>
    </row>
    <row r="342" spans="1:52" x14ac:dyDescent="0.25">
      <c r="C342" s="315" t="s">
        <v>2206</v>
      </c>
      <c r="D342" s="55" t="s">
        <v>1718</v>
      </c>
      <c r="E342" s="55" t="s">
        <v>1256</v>
      </c>
      <c r="F342" s="32" t="s">
        <v>304</v>
      </c>
      <c r="G342" s="57"/>
      <c r="H342" s="33" t="s">
        <v>812</v>
      </c>
      <c r="I342" s="33">
        <v>25</v>
      </c>
      <c r="J342" s="34">
        <v>9.56</v>
      </c>
      <c r="K342" s="34">
        <v>239</v>
      </c>
    </row>
    <row r="343" spans="1:52" s="64" customFormat="1" x14ac:dyDescent="0.25">
      <c r="A343" s="74"/>
      <c r="B343" s="74"/>
      <c r="C343" s="318" t="s">
        <v>2206</v>
      </c>
      <c r="D343" s="65" t="s">
        <v>1718</v>
      </c>
      <c r="E343" s="65" t="s">
        <v>1257</v>
      </c>
      <c r="F343" s="37" t="s">
        <v>305</v>
      </c>
      <c r="G343" s="63"/>
      <c r="H343" s="38" t="s">
        <v>812</v>
      </c>
      <c r="I343" s="38">
        <v>12</v>
      </c>
      <c r="J343" s="39">
        <v>9.56</v>
      </c>
      <c r="K343" s="39">
        <v>114.72</v>
      </c>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c r="AI343" s="40"/>
      <c r="AJ343" s="40"/>
      <c r="AK343" s="40"/>
      <c r="AL343" s="40"/>
      <c r="AM343" s="40"/>
      <c r="AN343" s="40"/>
      <c r="AO343" s="40"/>
      <c r="AP343" s="40"/>
      <c r="AQ343" s="40"/>
      <c r="AR343" s="40"/>
      <c r="AS343" s="40"/>
      <c r="AT343" s="40"/>
      <c r="AU343" s="40"/>
      <c r="AV343" s="40"/>
      <c r="AW343" s="40"/>
      <c r="AX343" s="40"/>
      <c r="AY343" s="40"/>
      <c r="AZ343" s="40"/>
    </row>
    <row r="344" spans="1:52" x14ac:dyDescent="0.25">
      <c r="C344" s="55" t="s">
        <v>2206</v>
      </c>
      <c r="D344" s="55" t="s">
        <v>1718</v>
      </c>
      <c r="E344" s="55" t="s">
        <v>1258</v>
      </c>
      <c r="F344" s="32" t="s">
        <v>306</v>
      </c>
      <c r="G344" s="57"/>
      <c r="H344" s="33" t="s">
        <v>812</v>
      </c>
      <c r="I344" s="33">
        <v>4</v>
      </c>
      <c r="J344" s="34">
        <v>9.56</v>
      </c>
      <c r="K344" s="34">
        <v>38.24</v>
      </c>
    </row>
    <row r="345" spans="1:52" s="64" customFormat="1" x14ac:dyDescent="0.25">
      <c r="A345" s="74"/>
      <c r="B345" s="74"/>
      <c r="C345" s="65" t="s">
        <v>2206</v>
      </c>
      <c r="D345" s="65" t="s">
        <v>1718</v>
      </c>
      <c r="E345" s="65" t="s">
        <v>1259</v>
      </c>
      <c r="F345" s="37" t="s">
        <v>307</v>
      </c>
      <c r="G345" s="63"/>
      <c r="H345" s="38" t="s">
        <v>812</v>
      </c>
      <c r="I345" s="38">
        <v>2</v>
      </c>
      <c r="J345" s="39">
        <v>9.56</v>
      </c>
      <c r="K345" s="39">
        <v>19.12</v>
      </c>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c r="AK345" s="40"/>
      <c r="AL345" s="40"/>
      <c r="AM345" s="40"/>
      <c r="AN345" s="40"/>
      <c r="AO345" s="40"/>
      <c r="AP345" s="40"/>
      <c r="AQ345" s="40"/>
      <c r="AR345" s="40"/>
      <c r="AS345" s="40"/>
      <c r="AT345" s="40"/>
      <c r="AU345" s="40"/>
      <c r="AV345" s="40"/>
      <c r="AW345" s="40"/>
      <c r="AX345" s="40"/>
      <c r="AY345" s="40"/>
      <c r="AZ345" s="40"/>
    </row>
    <row r="346" spans="1:52" x14ac:dyDescent="0.25">
      <c r="C346" s="55" t="s">
        <v>2206</v>
      </c>
      <c r="D346" s="55" t="s">
        <v>1718</v>
      </c>
      <c r="E346" s="55" t="s">
        <v>1260</v>
      </c>
      <c r="F346" s="32" t="s">
        <v>308</v>
      </c>
      <c r="G346" s="57"/>
      <c r="H346" s="33" t="s">
        <v>812</v>
      </c>
      <c r="I346" s="33">
        <v>2</v>
      </c>
      <c r="J346" s="34">
        <v>9.56</v>
      </c>
      <c r="K346" s="34">
        <v>19.12</v>
      </c>
    </row>
    <row r="347" spans="1:52" s="64" customFormat="1" x14ac:dyDescent="0.25">
      <c r="A347" s="74"/>
      <c r="B347" s="74"/>
      <c r="C347" s="65" t="s">
        <v>2207</v>
      </c>
      <c r="D347" s="65" t="s">
        <v>1718</v>
      </c>
      <c r="E347" s="65" t="s">
        <v>1261</v>
      </c>
      <c r="F347" s="37" t="s">
        <v>309</v>
      </c>
      <c r="G347" s="63"/>
      <c r="H347" s="38" t="s">
        <v>812</v>
      </c>
      <c r="I347" s="38">
        <v>5</v>
      </c>
      <c r="J347" s="39">
        <v>67.16</v>
      </c>
      <c r="K347" s="39">
        <v>335.79999999999995</v>
      </c>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40"/>
      <c r="AN347" s="40"/>
      <c r="AO347" s="40"/>
      <c r="AP347" s="40"/>
      <c r="AQ347" s="40"/>
      <c r="AR347" s="40"/>
      <c r="AS347" s="40"/>
      <c r="AT347" s="40"/>
      <c r="AU347" s="40"/>
      <c r="AV347" s="40"/>
      <c r="AW347" s="40"/>
      <c r="AX347" s="40"/>
      <c r="AY347" s="40"/>
      <c r="AZ347" s="40"/>
    </row>
    <row r="348" spans="1:52" x14ac:dyDescent="0.25">
      <c r="C348" s="55" t="s">
        <v>2207</v>
      </c>
      <c r="D348" s="55" t="s">
        <v>1718</v>
      </c>
      <c r="E348" s="55" t="s">
        <v>1262</v>
      </c>
      <c r="F348" s="32" t="s">
        <v>310</v>
      </c>
      <c r="G348" s="57"/>
      <c r="H348" s="33" t="s">
        <v>812</v>
      </c>
      <c r="I348" s="33">
        <v>4</v>
      </c>
      <c r="J348" s="34">
        <v>67.16</v>
      </c>
      <c r="K348" s="34">
        <v>268.64</v>
      </c>
    </row>
    <row r="349" spans="1:52" s="64" customFormat="1" x14ac:dyDescent="0.25">
      <c r="A349" s="74"/>
      <c r="B349" s="74"/>
      <c r="C349" s="65" t="s">
        <v>2207</v>
      </c>
      <c r="D349" s="65" t="s">
        <v>1718</v>
      </c>
      <c r="E349" s="65" t="s">
        <v>1263</v>
      </c>
      <c r="F349" s="37" t="s">
        <v>311</v>
      </c>
      <c r="G349" s="63"/>
      <c r="H349" s="38" t="s">
        <v>812</v>
      </c>
      <c r="I349" s="38">
        <v>10</v>
      </c>
      <c r="J349" s="39">
        <v>67.16</v>
      </c>
      <c r="K349" s="39">
        <v>671.59999999999991</v>
      </c>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c r="AI349" s="40"/>
      <c r="AJ349" s="40"/>
      <c r="AK349" s="40"/>
      <c r="AL349" s="40"/>
      <c r="AM349" s="40"/>
      <c r="AN349" s="40"/>
      <c r="AO349" s="40"/>
      <c r="AP349" s="40"/>
      <c r="AQ349" s="40"/>
      <c r="AR349" s="40"/>
      <c r="AS349" s="40"/>
      <c r="AT349" s="40"/>
      <c r="AU349" s="40"/>
      <c r="AV349" s="40"/>
      <c r="AW349" s="40"/>
      <c r="AX349" s="40"/>
      <c r="AY349" s="40"/>
      <c r="AZ349" s="40"/>
    </row>
    <row r="350" spans="1:52" x14ac:dyDescent="0.25">
      <c r="C350" s="55" t="s">
        <v>2207</v>
      </c>
      <c r="D350" s="55" t="s">
        <v>1718</v>
      </c>
      <c r="E350" s="55" t="s">
        <v>1264</v>
      </c>
      <c r="F350" s="32" t="s">
        <v>312</v>
      </c>
      <c r="G350" s="57"/>
      <c r="H350" s="33" t="s">
        <v>812</v>
      </c>
      <c r="I350" s="33">
        <v>2</v>
      </c>
      <c r="J350" s="34">
        <v>67.16</v>
      </c>
      <c r="K350" s="34">
        <v>134.32</v>
      </c>
    </row>
    <row r="351" spans="1:52" s="64" customFormat="1" x14ac:dyDescent="0.25">
      <c r="A351" s="74"/>
      <c r="B351" s="74"/>
      <c r="C351" s="65" t="s">
        <v>2207</v>
      </c>
      <c r="D351" s="65" t="s">
        <v>1718</v>
      </c>
      <c r="E351" s="65" t="s">
        <v>1265</v>
      </c>
      <c r="F351" s="37" t="s">
        <v>313</v>
      </c>
      <c r="G351" s="63"/>
      <c r="H351" s="38" t="s">
        <v>812</v>
      </c>
      <c r="I351" s="38">
        <v>2</v>
      </c>
      <c r="J351" s="39">
        <v>67.16</v>
      </c>
      <c r="K351" s="39">
        <v>134.32</v>
      </c>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c r="AI351" s="40"/>
      <c r="AJ351" s="40"/>
      <c r="AK351" s="40"/>
      <c r="AL351" s="40"/>
      <c r="AM351" s="40"/>
      <c r="AN351" s="40"/>
      <c r="AO351" s="40"/>
      <c r="AP351" s="40"/>
      <c r="AQ351" s="40"/>
      <c r="AR351" s="40"/>
      <c r="AS351" s="40"/>
      <c r="AT351" s="40"/>
      <c r="AU351" s="40"/>
      <c r="AV351" s="40"/>
      <c r="AW351" s="40"/>
      <c r="AX351" s="40"/>
      <c r="AY351" s="40"/>
      <c r="AZ351" s="40"/>
    </row>
    <row r="352" spans="1:52" x14ac:dyDescent="0.25">
      <c r="C352" s="55" t="s">
        <v>2207</v>
      </c>
      <c r="D352" s="55" t="s">
        <v>1718</v>
      </c>
      <c r="E352" s="55" t="s">
        <v>1266</v>
      </c>
      <c r="F352" s="32" t="s">
        <v>314</v>
      </c>
      <c r="G352" s="57"/>
      <c r="H352" s="33" t="s">
        <v>812</v>
      </c>
      <c r="I352" s="33">
        <v>12</v>
      </c>
      <c r="J352" s="34">
        <v>67.16</v>
      </c>
      <c r="K352" s="34">
        <v>805.92</v>
      </c>
    </row>
    <row r="353" spans="1:52" s="64" customFormat="1" x14ac:dyDescent="0.25">
      <c r="A353" s="74"/>
      <c r="B353" s="74"/>
      <c r="C353" s="65" t="s">
        <v>2208</v>
      </c>
      <c r="D353" s="65" t="s">
        <v>1718</v>
      </c>
      <c r="E353" s="65" t="s">
        <v>1267</v>
      </c>
      <c r="F353" s="37" t="s">
        <v>315</v>
      </c>
      <c r="G353" s="63"/>
      <c r="H353" s="38" t="s">
        <v>812</v>
      </c>
      <c r="I353" s="38">
        <v>5</v>
      </c>
      <c r="J353" s="39">
        <v>80.22</v>
      </c>
      <c r="K353" s="39">
        <v>401.1</v>
      </c>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c r="AK353" s="40"/>
      <c r="AL353" s="40"/>
      <c r="AM353" s="40"/>
      <c r="AN353" s="40"/>
      <c r="AO353" s="40"/>
      <c r="AP353" s="40"/>
      <c r="AQ353" s="40"/>
      <c r="AR353" s="40"/>
      <c r="AS353" s="40"/>
      <c r="AT353" s="40"/>
      <c r="AU353" s="40"/>
      <c r="AV353" s="40"/>
      <c r="AW353" s="40"/>
      <c r="AX353" s="40"/>
      <c r="AY353" s="40"/>
      <c r="AZ353" s="40"/>
    </row>
    <row r="354" spans="1:52" x14ac:dyDescent="0.25">
      <c r="C354" s="315"/>
      <c r="D354" s="55" t="s">
        <v>2658</v>
      </c>
      <c r="E354" s="55" t="s">
        <v>1268</v>
      </c>
      <c r="F354" s="32" t="s">
        <v>316</v>
      </c>
      <c r="G354" s="57"/>
      <c r="H354" s="33" t="s">
        <v>812</v>
      </c>
      <c r="I354" s="33">
        <v>2</v>
      </c>
      <c r="J354" s="34">
        <v>533.82000000000005</v>
      </c>
      <c r="K354" s="34">
        <v>1067.6400000000001</v>
      </c>
    </row>
    <row r="355" spans="1:52" s="64" customFormat="1" x14ac:dyDescent="0.25">
      <c r="A355" s="74"/>
      <c r="B355" s="74"/>
      <c r="C355" s="318" t="s">
        <v>2209</v>
      </c>
      <c r="D355" s="65" t="s">
        <v>1718</v>
      </c>
      <c r="E355" s="65" t="s">
        <v>1269</v>
      </c>
      <c r="F355" s="37" t="s">
        <v>317</v>
      </c>
      <c r="G355" s="63"/>
      <c r="H355" s="38" t="s">
        <v>812</v>
      </c>
      <c r="I355" s="38">
        <v>2</v>
      </c>
      <c r="J355" s="39">
        <v>366.35</v>
      </c>
      <c r="K355" s="39">
        <v>732.7</v>
      </c>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c r="AJ355" s="40"/>
      <c r="AK355" s="40"/>
      <c r="AL355" s="40"/>
      <c r="AM355" s="40"/>
      <c r="AN355" s="40"/>
      <c r="AO355" s="40"/>
      <c r="AP355" s="40"/>
      <c r="AQ355" s="40"/>
      <c r="AR355" s="40"/>
      <c r="AS355" s="40"/>
      <c r="AT355" s="40"/>
      <c r="AU355" s="40"/>
      <c r="AV355" s="40"/>
      <c r="AW355" s="40"/>
      <c r="AX355" s="40"/>
      <c r="AY355" s="40"/>
      <c r="AZ355" s="40"/>
    </row>
    <row r="356" spans="1:52" x14ac:dyDescent="0.25">
      <c r="C356" s="315" t="s">
        <v>2210</v>
      </c>
      <c r="D356" s="55" t="s">
        <v>1718</v>
      </c>
      <c r="E356" s="55" t="s">
        <v>1270</v>
      </c>
      <c r="F356" s="32" t="s">
        <v>318</v>
      </c>
      <c r="G356" s="57"/>
      <c r="H356" s="33" t="s">
        <v>812</v>
      </c>
      <c r="I356" s="33">
        <v>2</v>
      </c>
      <c r="J356" s="34">
        <v>583.27</v>
      </c>
      <c r="K356" s="34">
        <v>1166.54</v>
      </c>
    </row>
    <row r="357" spans="1:52" s="64" customFormat="1" x14ac:dyDescent="0.25">
      <c r="A357" s="74"/>
      <c r="B357" s="74"/>
      <c r="C357" s="318" t="s">
        <v>2211</v>
      </c>
      <c r="D357" s="65" t="s">
        <v>1718</v>
      </c>
      <c r="E357" s="65" t="s">
        <v>1271</v>
      </c>
      <c r="F357" s="37" t="s">
        <v>319</v>
      </c>
      <c r="G357" s="63"/>
      <c r="H357" s="38" t="s">
        <v>812</v>
      </c>
      <c r="I357" s="38">
        <v>2</v>
      </c>
      <c r="J357" s="39">
        <v>1341.73</v>
      </c>
      <c r="K357" s="39">
        <v>2683.46</v>
      </c>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c r="AI357" s="40"/>
      <c r="AJ357" s="40"/>
      <c r="AK357" s="40"/>
      <c r="AL357" s="40"/>
      <c r="AM357" s="40"/>
      <c r="AN357" s="40"/>
      <c r="AO357" s="40"/>
      <c r="AP357" s="40"/>
      <c r="AQ357" s="40"/>
      <c r="AR357" s="40"/>
      <c r="AS357" s="40"/>
      <c r="AT357" s="40"/>
      <c r="AU357" s="40"/>
      <c r="AV357" s="40"/>
      <c r="AW357" s="40"/>
      <c r="AX357" s="40"/>
      <c r="AY357" s="40"/>
      <c r="AZ357" s="40"/>
    </row>
    <row r="358" spans="1:52" x14ac:dyDescent="0.25">
      <c r="C358" s="315"/>
      <c r="D358" s="55" t="s">
        <v>2658</v>
      </c>
      <c r="E358" s="55" t="s">
        <v>1272</v>
      </c>
      <c r="F358" s="32" t="s">
        <v>320</v>
      </c>
      <c r="G358" s="57"/>
      <c r="H358" s="33" t="s">
        <v>812</v>
      </c>
      <c r="I358" s="33">
        <v>2</v>
      </c>
      <c r="J358" s="34">
        <v>384.85</v>
      </c>
      <c r="K358" s="34">
        <v>769.7</v>
      </c>
    </row>
    <row r="359" spans="1:52" s="64" customFormat="1" x14ac:dyDescent="0.25">
      <c r="A359" s="74"/>
      <c r="B359" s="74"/>
      <c r="C359" s="318"/>
      <c r="D359" s="65" t="s">
        <v>2658</v>
      </c>
      <c r="E359" s="65" t="s">
        <v>1273</v>
      </c>
      <c r="F359" s="37" t="s">
        <v>321</v>
      </c>
      <c r="G359" s="63"/>
      <c r="H359" s="38" t="s">
        <v>812</v>
      </c>
      <c r="I359" s="38">
        <v>2</v>
      </c>
      <c r="J359" s="39">
        <v>554.4</v>
      </c>
      <c r="K359" s="39">
        <v>1108.8</v>
      </c>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c r="AJ359" s="40"/>
      <c r="AK359" s="40"/>
      <c r="AL359" s="40"/>
      <c r="AM359" s="40"/>
      <c r="AN359" s="40"/>
      <c r="AO359" s="40"/>
      <c r="AP359" s="40"/>
      <c r="AQ359" s="40"/>
      <c r="AR359" s="40"/>
      <c r="AS359" s="40"/>
      <c r="AT359" s="40"/>
      <c r="AU359" s="40"/>
      <c r="AV359" s="40"/>
      <c r="AW359" s="40"/>
      <c r="AX359" s="40"/>
      <c r="AY359" s="40"/>
      <c r="AZ359" s="40"/>
    </row>
    <row r="360" spans="1:52" x14ac:dyDescent="0.25">
      <c r="C360" s="315" t="s">
        <v>2212</v>
      </c>
      <c r="D360" s="55" t="s">
        <v>1718</v>
      </c>
      <c r="E360" s="55" t="s">
        <v>1274</v>
      </c>
      <c r="F360" s="32" t="s">
        <v>322</v>
      </c>
      <c r="G360" s="57"/>
      <c r="H360" s="33" t="s">
        <v>812</v>
      </c>
      <c r="I360" s="33">
        <v>20</v>
      </c>
      <c r="J360" s="34">
        <v>149.47</v>
      </c>
      <c r="K360" s="34">
        <v>2989.4</v>
      </c>
    </row>
    <row r="361" spans="1:52" s="64" customFormat="1" x14ac:dyDescent="0.25">
      <c r="A361" s="74"/>
      <c r="B361" s="74"/>
      <c r="C361" s="318" t="s">
        <v>2213</v>
      </c>
      <c r="D361" s="65" t="s">
        <v>1718</v>
      </c>
      <c r="E361" s="65" t="s">
        <v>1275</v>
      </c>
      <c r="F361" s="37" t="s">
        <v>323</v>
      </c>
      <c r="G361" s="63"/>
      <c r="H361" s="38" t="s">
        <v>811</v>
      </c>
      <c r="I361" s="38">
        <v>5</v>
      </c>
      <c r="J361" s="39">
        <v>51.69</v>
      </c>
      <c r="K361" s="39">
        <v>258.45</v>
      </c>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c r="AJ361" s="40"/>
      <c r="AK361" s="40"/>
      <c r="AL361" s="40"/>
      <c r="AM361" s="40"/>
      <c r="AN361" s="40"/>
      <c r="AO361" s="40"/>
      <c r="AP361" s="40"/>
      <c r="AQ361" s="40"/>
      <c r="AR361" s="40"/>
      <c r="AS361" s="40"/>
      <c r="AT361" s="40"/>
      <c r="AU361" s="40"/>
      <c r="AV361" s="40"/>
      <c r="AW361" s="40"/>
      <c r="AX361" s="40"/>
      <c r="AY361" s="40"/>
      <c r="AZ361" s="40"/>
    </row>
    <row r="362" spans="1:52" x14ac:dyDescent="0.25">
      <c r="C362" s="55" t="s">
        <v>2214</v>
      </c>
      <c r="D362" s="55" t="s">
        <v>1718</v>
      </c>
      <c r="E362" s="55" t="s">
        <v>1276</v>
      </c>
      <c r="F362" s="32" t="s">
        <v>324</v>
      </c>
      <c r="G362" s="57"/>
      <c r="H362" s="33" t="s">
        <v>811</v>
      </c>
      <c r="I362" s="33">
        <v>200</v>
      </c>
      <c r="J362" s="34">
        <v>4.43</v>
      </c>
      <c r="K362" s="34">
        <v>886</v>
      </c>
    </row>
    <row r="363" spans="1:52" s="64" customFormat="1" x14ac:dyDescent="0.25">
      <c r="A363" s="74"/>
      <c r="B363" s="74"/>
      <c r="C363" s="65">
        <v>2685</v>
      </c>
      <c r="D363" s="65" t="s">
        <v>1718</v>
      </c>
      <c r="E363" s="65" t="s">
        <v>1277</v>
      </c>
      <c r="F363" s="37" t="s">
        <v>325</v>
      </c>
      <c r="G363" s="63"/>
      <c r="H363" s="38" t="s">
        <v>811</v>
      </c>
      <c r="I363" s="38">
        <v>35</v>
      </c>
      <c r="J363" s="39">
        <v>8.1300000000000008</v>
      </c>
      <c r="K363" s="39">
        <v>284.55</v>
      </c>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c r="AJ363" s="40"/>
      <c r="AK363" s="40"/>
      <c r="AL363" s="40"/>
      <c r="AM363" s="40"/>
      <c r="AN363" s="40"/>
      <c r="AO363" s="40"/>
      <c r="AP363" s="40"/>
      <c r="AQ363" s="40"/>
      <c r="AR363" s="40"/>
      <c r="AS363" s="40"/>
      <c r="AT363" s="40"/>
      <c r="AU363" s="40"/>
      <c r="AV363" s="40"/>
      <c r="AW363" s="40"/>
      <c r="AX363" s="40"/>
      <c r="AY363" s="40"/>
      <c r="AZ363" s="40"/>
    </row>
    <row r="364" spans="1:52" x14ac:dyDescent="0.25">
      <c r="C364" s="55">
        <v>2681</v>
      </c>
      <c r="D364" s="55" t="s">
        <v>1718</v>
      </c>
      <c r="E364" s="55" t="s">
        <v>1278</v>
      </c>
      <c r="F364" s="32" t="s">
        <v>326</v>
      </c>
      <c r="G364" s="57"/>
      <c r="H364" s="33" t="s">
        <v>811</v>
      </c>
      <c r="I364" s="33">
        <v>2</v>
      </c>
      <c r="J364" s="34">
        <v>19.45</v>
      </c>
      <c r="K364" s="34">
        <v>38.9</v>
      </c>
    </row>
    <row r="365" spans="1:52" s="64" customFormat="1" x14ac:dyDescent="0.25">
      <c r="A365" s="74"/>
      <c r="B365" s="74"/>
      <c r="C365" s="65" t="s">
        <v>2215</v>
      </c>
      <c r="D365" s="65" t="s">
        <v>1713</v>
      </c>
      <c r="E365" s="65" t="s">
        <v>1279</v>
      </c>
      <c r="F365" s="37" t="s">
        <v>327</v>
      </c>
      <c r="G365" s="63"/>
      <c r="H365" s="38" t="s">
        <v>812</v>
      </c>
      <c r="I365" s="38">
        <v>2</v>
      </c>
      <c r="J365" s="39">
        <v>2607.4899999999998</v>
      </c>
      <c r="K365" s="39">
        <v>5214.9799999999996</v>
      </c>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c r="AI365" s="40"/>
      <c r="AJ365" s="40"/>
      <c r="AK365" s="40"/>
      <c r="AL365" s="40"/>
      <c r="AM365" s="40"/>
      <c r="AN365" s="40"/>
      <c r="AO365" s="40"/>
      <c r="AP365" s="40"/>
      <c r="AQ365" s="40"/>
      <c r="AR365" s="40"/>
      <c r="AS365" s="40"/>
      <c r="AT365" s="40"/>
      <c r="AU365" s="40"/>
      <c r="AV365" s="40"/>
      <c r="AW365" s="40"/>
      <c r="AX365" s="40"/>
      <c r="AY365" s="40"/>
      <c r="AZ365" s="40"/>
    </row>
    <row r="366" spans="1:52" x14ac:dyDescent="0.25">
      <c r="C366" s="55"/>
      <c r="D366" s="55" t="s">
        <v>2658</v>
      </c>
      <c r="E366" s="55" t="s">
        <v>1280</v>
      </c>
      <c r="F366" s="32" t="s">
        <v>328</v>
      </c>
      <c r="G366" s="57"/>
      <c r="H366" s="33" t="s">
        <v>812</v>
      </c>
      <c r="I366" s="33">
        <v>2</v>
      </c>
      <c r="J366" s="34">
        <v>220.16</v>
      </c>
      <c r="K366" s="34">
        <v>440.32</v>
      </c>
    </row>
    <row r="367" spans="1:52" s="64" customFormat="1" x14ac:dyDescent="0.25">
      <c r="A367" s="74"/>
      <c r="B367" s="74"/>
      <c r="C367" s="65" t="s">
        <v>2216</v>
      </c>
      <c r="D367" s="65" t="s">
        <v>1718</v>
      </c>
      <c r="E367" s="65" t="s">
        <v>1281</v>
      </c>
      <c r="F367" s="37" t="s">
        <v>329</v>
      </c>
      <c r="G367" s="63"/>
      <c r="H367" s="38" t="s">
        <v>812</v>
      </c>
      <c r="I367" s="38">
        <v>20</v>
      </c>
      <c r="J367" s="39">
        <v>27.13</v>
      </c>
      <c r="K367" s="39">
        <v>542.6</v>
      </c>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c r="AK367" s="40"/>
      <c r="AL367" s="40"/>
      <c r="AM367" s="40"/>
      <c r="AN367" s="40"/>
      <c r="AO367" s="40"/>
      <c r="AP367" s="40"/>
      <c r="AQ367" s="40"/>
      <c r="AR367" s="40"/>
      <c r="AS367" s="40"/>
      <c r="AT367" s="40"/>
      <c r="AU367" s="40"/>
      <c r="AV367" s="40"/>
      <c r="AW367" s="40"/>
      <c r="AX367" s="40"/>
      <c r="AY367" s="40"/>
      <c r="AZ367" s="40"/>
    </row>
    <row r="368" spans="1:52" x14ac:dyDescent="0.25">
      <c r="C368" s="55" t="s">
        <v>2217</v>
      </c>
      <c r="D368" s="55" t="s">
        <v>1718</v>
      </c>
      <c r="E368" s="55" t="s">
        <v>1282</v>
      </c>
      <c r="F368" s="32" t="s">
        <v>330</v>
      </c>
      <c r="G368" s="57"/>
      <c r="H368" s="33" t="s">
        <v>812</v>
      </c>
      <c r="I368" s="33">
        <v>20</v>
      </c>
      <c r="J368" s="34">
        <v>47.44</v>
      </c>
      <c r="K368" s="34">
        <v>948.8</v>
      </c>
    </row>
    <row r="369" spans="1:52" s="64" customFormat="1" x14ac:dyDescent="0.25">
      <c r="A369" s="74"/>
      <c r="B369" s="74"/>
      <c r="C369" s="65"/>
      <c r="D369" s="65" t="s">
        <v>2658</v>
      </c>
      <c r="E369" s="65" t="s">
        <v>1283</v>
      </c>
      <c r="F369" s="37" t="s">
        <v>331</v>
      </c>
      <c r="G369" s="63"/>
      <c r="H369" s="38" t="s">
        <v>812</v>
      </c>
      <c r="I369" s="38">
        <v>6</v>
      </c>
      <c r="J369" s="39">
        <v>140.79</v>
      </c>
      <c r="K369" s="39">
        <v>844.74</v>
      </c>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c r="AJ369" s="40"/>
      <c r="AK369" s="40"/>
      <c r="AL369" s="40"/>
      <c r="AM369" s="40"/>
      <c r="AN369" s="40"/>
      <c r="AO369" s="40"/>
      <c r="AP369" s="40"/>
      <c r="AQ369" s="40"/>
      <c r="AR369" s="40"/>
      <c r="AS369" s="40"/>
      <c r="AT369" s="40"/>
      <c r="AU369" s="40"/>
      <c r="AV369" s="40"/>
      <c r="AW369" s="40"/>
      <c r="AX369" s="40"/>
      <c r="AY369" s="40"/>
      <c r="AZ369" s="40"/>
    </row>
    <row r="370" spans="1:52" x14ac:dyDescent="0.25">
      <c r="C370" s="55"/>
      <c r="D370" s="55" t="s">
        <v>2658</v>
      </c>
      <c r="E370" s="55" t="s">
        <v>1284</v>
      </c>
      <c r="F370" s="32" t="s">
        <v>332</v>
      </c>
      <c r="G370" s="57"/>
      <c r="H370" s="33" t="s">
        <v>812</v>
      </c>
      <c r="I370" s="33">
        <v>6</v>
      </c>
      <c r="J370" s="34">
        <v>93.75</v>
      </c>
      <c r="K370" s="34">
        <v>562.5</v>
      </c>
    </row>
    <row r="371" spans="1:52" s="64" customFormat="1" x14ac:dyDescent="0.25">
      <c r="A371" s="74"/>
      <c r="B371" s="74"/>
      <c r="C371" s="65"/>
      <c r="D371" s="65" t="s">
        <v>2658</v>
      </c>
      <c r="E371" s="65" t="s">
        <v>1285</v>
      </c>
      <c r="F371" s="37" t="s">
        <v>333</v>
      </c>
      <c r="G371" s="63"/>
      <c r="H371" s="38" t="s">
        <v>812</v>
      </c>
      <c r="I371" s="38">
        <v>6</v>
      </c>
      <c r="J371" s="39">
        <v>173.14</v>
      </c>
      <c r="K371" s="39">
        <v>1038.8399999999999</v>
      </c>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c r="AJ371" s="40"/>
      <c r="AK371" s="40"/>
      <c r="AL371" s="40"/>
      <c r="AM371" s="40"/>
      <c r="AN371" s="40"/>
      <c r="AO371" s="40"/>
      <c r="AP371" s="40"/>
      <c r="AQ371" s="40"/>
      <c r="AR371" s="40"/>
      <c r="AS371" s="40"/>
      <c r="AT371" s="40"/>
      <c r="AU371" s="40"/>
      <c r="AV371" s="40"/>
      <c r="AW371" s="40"/>
      <c r="AX371" s="40"/>
      <c r="AY371" s="40"/>
      <c r="AZ371" s="40"/>
    </row>
    <row r="372" spans="1:52" x14ac:dyDescent="0.25">
      <c r="C372" s="315"/>
      <c r="D372" s="55" t="s">
        <v>2658</v>
      </c>
      <c r="E372" s="55" t="s">
        <v>1286</v>
      </c>
      <c r="F372" s="32" t="s">
        <v>334</v>
      </c>
      <c r="G372" s="57"/>
      <c r="H372" s="33" t="s">
        <v>812</v>
      </c>
      <c r="I372" s="33">
        <v>5</v>
      </c>
      <c r="J372" s="34">
        <v>342.17</v>
      </c>
      <c r="K372" s="34">
        <v>1710.8500000000001</v>
      </c>
    </row>
    <row r="373" spans="1:52" s="64" customFormat="1" x14ac:dyDescent="0.25">
      <c r="A373" s="74"/>
      <c r="B373" s="74"/>
      <c r="C373" s="318"/>
      <c r="D373" s="65" t="s">
        <v>2658</v>
      </c>
      <c r="E373" s="65" t="s">
        <v>1287</v>
      </c>
      <c r="F373" s="37" t="s">
        <v>335</v>
      </c>
      <c r="G373" s="63"/>
      <c r="H373" s="38" t="s">
        <v>812</v>
      </c>
      <c r="I373" s="38">
        <v>5</v>
      </c>
      <c r="J373" s="39">
        <v>1931.45</v>
      </c>
      <c r="K373" s="39">
        <v>9657.25</v>
      </c>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c r="AI373" s="40"/>
      <c r="AJ373" s="40"/>
      <c r="AK373" s="40"/>
      <c r="AL373" s="40"/>
      <c r="AM373" s="40"/>
      <c r="AN373" s="40"/>
      <c r="AO373" s="40"/>
      <c r="AP373" s="40"/>
      <c r="AQ373" s="40"/>
      <c r="AR373" s="40"/>
      <c r="AS373" s="40"/>
      <c r="AT373" s="40"/>
      <c r="AU373" s="40"/>
      <c r="AV373" s="40"/>
      <c r="AW373" s="40"/>
      <c r="AX373" s="40"/>
      <c r="AY373" s="40"/>
      <c r="AZ373" s="40"/>
    </row>
    <row r="374" spans="1:52" x14ac:dyDescent="0.25">
      <c r="C374" s="315"/>
      <c r="D374" s="55" t="s">
        <v>2658</v>
      </c>
      <c r="E374" s="55" t="s">
        <v>1288</v>
      </c>
      <c r="F374" s="32" t="s">
        <v>336</v>
      </c>
      <c r="G374" s="57"/>
      <c r="H374" s="33" t="s">
        <v>812</v>
      </c>
      <c r="I374" s="33">
        <v>2</v>
      </c>
      <c r="J374" s="34">
        <v>285.67</v>
      </c>
      <c r="K374" s="34">
        <v>571.34</v>
      </c>
    </row>
    <row r="375" spans="1:52" s="64" customFormat="1" x14ac:dyDescent="0.25">
      <c r="A375" s="74"/>
      <c r="B375" s="74"/>
      <c r="C375" s="318"/>
      <c r="D375" s="65" t="s">
        <v>2658</v>
      </c>
      <c r="E375" s="65" t="s">
        <v>1289</v>
      </c>
      <c r="F375" s="37" t="s">
        <v>337</v>
      </c>
      <c r="G375" s="63"/>
      <c r="H375" s="38" t="s">
        <v>812</v>
      </c>
      <c r="I375" s="38">
        <v>6</v>
      </c>
      <c r="J375" s="39">
        <v>759.64</v>
      </c>
      <c r="K375" s="39">
        <v>4557.84</v>
      </c>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c r="AI375" s="40"/>
      <c r="AJ375" s="40"/>
      <c r="AK375" s="40"/>
      <c r="AL375" s="40"/>
      <c r="AM375" s="40"/>
      <c r="AN375" s="40"/>
      <c r="AO375" s="40"/>
      <c r="AP375" s="40"/>
      <c r="AQ375" s="40"/>
      <c r="AR375" s="40"/>
      <c r="AS375" s="40"/>
      <c r="AT375" s="40"/>
      <c r="AU375" s="40"/>
      <c r="AV375" s="40"/>
      <c r="AW375" s="40"/>
      <c r="AX375" s="40"/>
      <c r="AY375" s="40"/>
      <c r="AZ375" s="40"/>
    </row>
    <row r="376" spans="1:52" x14ac:dyDescent="0.25">
      <c r="C376" s="315" t="s">
        <v>2218</v>
      </c>
      <c r="D376" s="55" t="s">
        <v>1718</v>
      </c>
      <c r="E376" s="55" t="s">
        <v>1290</v>
      </c>
      <c r="F376" s="32" t="s">
        <v>338</v>
      </c>
      <c r="G376" s="57"/>
      <c r="H376" s="33" t="s">
        <v>812</v>
      </c>
      <c r="I376" s="33">
        <v>2</v>
      </c>
      <c r="J376" s="34">
        <v>132.6</v>
      </c>
      <c r="K376" s="34">
        <v>265.2</v>
      </c>
    </row>
    <row r="377" spans="1:52" s="64" customFormat="1" x14ac:dyDescent="0.25">
      <c r="A377" s="74"/>
      <c r="B377" s="74"/>
      <c r="C377" s="318"/>
      <c r="D377" s="65" t="s">
        <v>2658</v>
      </c>
      <c r="E377" s="65" t="s">
        <v>1291</v>
      </c>
      <c r="F377" s="37" t="s">
        <v>339</v>
      </c>
      <c r="G377" s="63"/>
      <c r="H377" s="38" t="s">
        <v>812</v>
      </c>
      <c r="I377" s="38">
        <v>2</v>
      </c>
      <c r="J377" s="39">
        <v>760.71</v>
      </c>
      <c r="K377" s="39">
        <v>1521.42</v>
      </c>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c r="AJ377" s="40"/>
      <c r="AK377" s="40"/>
      <c r="AL377" s="40"/>
      <c r="AM377" s="40"/>
      <c r="AN377" s="40"/>
      <c r="AO377" s="40"/>
      <c r="AP377" s="40"/>
      <c r="AQ377" s="40"/>
      <c r="AR377" s="40"/>
      <c r="AS377" s="40"/>
      <c r="AT377" s="40"/>
      <c r="AU377" s="40"/>
      <c r="AV377" s="40"/>
      <c r="AW377" s="40"/>
      <c r="AX377" s="40"/>
      <c r="AY377" s="40"/>
      <c r="AZ377" s="40"/>
    </row>
    <row r="378" spans="1:52" x14ac:dyDescent="0.25">
      <c r="C378" s="315"/>
      <c r="D378" s="55" t="s">
        <v>2658</v>
      </c>
      <c r="E378" s="55" t="s">
        <v>1292</v>
      </c>
      <c r="F378" s="32" t="s">
        <v>340</v>
      </c>
      <c r="G378" s="57"/>
      <c r="H378" s="33" t="s">
        <v>812</v>
      </c>
      <c r="I378" s="33">
        <v>2</v>
      </c>
      <c r="J378" s="34">
        <v>3885.61</v>
      </c>
      <c r="K378" s="34">
        <v>7771.22</v>
      </c>
    </row>
    <row r="379" spans="1:52" s="64" customFormat="1" x14ac:dyDescent="0.25">
      <c r="A379" s="74"/>
      <c r="B379" s="74"/>
      <c r="C379" s="318"/>
      <c r="D379" s="65" t="s">
        <v>2658</v>
      </c>
      <c r="E379" s="65" t="s">
        <v>1293</v>
      </c>
      <c r="F379" s="37" t="s">
        <v>341</v>
      </c>
      <c r="G379" s="63"/>
      <c r="H379" s="38" t="s">
        <v>812</v>
      </c>
      <c r="I379" s="38">
        <v>10</v>
      </c>
      <c r="J379" s="39">
        <v>3.53</v>
      </c>
      <c r="K379" s="39">
        <v>35.299999999999997</v>
      </c>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c r="AI379" s="40"/>
      <c r="AJ379" s="40"/>
      <c r="AK379" s="40"/>
      <c r="AL379" s="40"/>
      <c r="AM379" s="40"/>
      <c r="AN379" s="40"/>
      <c r="AO379" s="40"/>
      <c r="AP379" s="40"/>
      <c r="AQ379" s="40"/>
      <c r="AR379" s="40"/>
      <c r="AS379" s="40"/>
      <c r="AT379" s="40"/>
      <c r="AU379" s="40"/>
      <c r="AV379" s="40"/>
      <c r="AW379" s="40"/>
      <c r="AX379" s="40"/>
      <c r="AY379" s="40"/>
      <c r="AZ379" s="40"/>
    </row>
    <row r="380" spans="1:52" x14ac:dyDescent="0.25">
      <c r="C380" s="55"/>
      <c r="D380" s="55" t="s">
        <v>2658</v>
      </c>
      <c r="E380" s="55" t="s">
        <v>1294</v>
      </c>
      <c r="F380" s="32" t="s">
        <v>342</v>
      </c>
      <c r="G380" s="57"/>
      <c r="H380" s="33" t="s">
        <v>812</v>
      </c>
      <c r="I380" s="33">
        <v>10</v>
      </c>
      <c r="J380" s="34">
        <v>4.6900000000000004</v>
      </c>
      <c r="K380" s="34">
        <v>46.900000000000006</v>
      </c>
    </row>
    <row r="381" spans="1:52" s="64" customFormat="1" x14ac:dyDescent="0.25">
      <c r="A381" s="74"/>
      <c r="B381" s="74"/>
      <c r="C381" s="65"/>
      <c r="D381" s="65" t="s">
        <v>2658</v>
      </c>
      <c r="E381" s="65" t="s">
        <v>1295</v>
      </c>
      <c r="F381" s="37" t="s">
        <v>343</v>
      </c>
      <c r="G381" s="63"/>
      <c r="H381" s="38" t="s">
        <v>812</v>
      </c>
      <c r="I381" s="38">
        <v>4</v>
      </c>
      <c r="J381" s="39">
        <v>887.87</v>
      </c>
      <c r="K381" s="39">
        <v>3551.48</v>
      </c>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c r="AI381" s="40"/>
      <c r="AJ381" s="40"/>
      <c r="AK381" s="40"/>
      <c r="AL381" s="40"/>
      <c r="AM381" s="40"/>
      <c r="AN381" s="40"/>
      <c r="AO381" s="40"/>
      <c r="AP381" s="40"/>
      <c r="AQ381" s="40"/>
      <c r="AR381" s="40"/>
      <c r="AS381" s="40"/>
      <c r="AT381" s="40"/>
      <c r="AU381" s="40"/>
      <c r="AV381" s="40"/>
      <c r="AW381" s="40"/>
      <c r="AX381" s="40"/>
      <c r="AY381" s="40"/>
      <c r="AZ381" s="40"/>
    </row>
    <row r="382" spans="1:52" x14ac:dyDescent="0.25">
      <c r="C382" s="55" t="s">
        <v>2219</v>
      </c>
      <c r="D382" s="55" t="s">
        <v>2198</v>
      </c>
      <c r="E382" s="55" t="s">
        <v>1296</v>
      </c>
      <c r="F382" s="32" t="s">
        <v>344</v>
      </c>
      <c r="G382" s="57"/>
      <c r="H382" s="33" t="s">
        <v>812</v>
      </c>
      <c r="I382" s="33">
        <v>60</v>
      </c>
      <c r="J382" s="34">
        <v>356.25</v>
      </c>
      <c r="K382" s="34">
        <v>21375</v>
      </c>
    </row>
    <row r="383" spans="1:52" s="64" customFormat="1" x14ac:dyDescent="0.25">
      <c r="A383" s="74"/>
      <c r="B383" s="74"/>
      <c r="C383" s="65" t="s">
        <v>2220</v>
      </c>
      <c r="D383" s="65" t="s">
        <v>2198</v>
      </c>
      <c r="E383" s="65" t="s">
        <v>1297</v>
      </c>
      <c r="F383" s="37" t="s">
        <v>345</v>
      </c>
      <c r="G383" s="63"/>
      <c r="H383" s="38" t="s">
        <v>812</v>
      </c>
      <c r="I383" s="38">
        <v>60</v>
      </c>
      <c r="J383" s="39">
        <v>626.35</v>
      </c>
      <c r="K383" s="39">
        <v>37581</v>
      </c>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c r="AJ383" s="40"/>
      <c r="AK383" s="40"/>
      <c r="AL383" s="40"/>
      <c r="AM383" s="40"/>
      <c r="AN383" s="40"/>
      <c r="AO383" s="40"/>
      <c r="AP383" s="40"/>
      <c r="AQ383" s="40"/>
      <c r="AR383" s="40"/>
      <c r="AS383" s="40"/>
      <c r="AT383" s="40"/>
      <c r="AU383" s="40"/>
      <c r="AV383" s="40"/>
      <c r="AW383" s="40"/>
      <c r="AX383" s="40"/>
      <c r="AY383" s="40"/>
      <c r="AZ383" s="40"/>
    </row>
    <row r="384" spans="1:52" x14ac:dyDescent="0.25">
      <c r="C384" s="55"/>
      <c r="D384" s="55" t="s">
        <v>2658</v>
      </c>
      <c r="E384" s="55" t="s">
        <v>1298</v>
      </c>
      <c r="F384" s="32" t="s">
        <v>346</v>
      </c>
      <c r="G384" s="57"/>
      <c r="H384" s="33" t="s">
        <v>812</v>
      </c>
      <c r="I384" s="33">
        <v>30</v>
      </c>
      <c r="J384" s="34">
        <v>74.67</v>
      </c>
      <c r="K384" s="34">
        <v>2240.1</v>
      </c>
    </row>
    <row r="385" spans="1:52" s="64" customFormat="1" x14ac:dyDescent="0.25">
      <c r="A385" s="74"/>
      <c r="B385" s="74"/>
      <c r="C385" s="65"/>
      <c r="D385" s="65" t="s">
        <v>2658</v>
      </c>
      <c r="E385" s="65" t="s">
        <v>1299</v>
      </c>
      <c r="F385" s="37" t="s">
        <v>347</v>
      </c>
      <c r="G385" s="63"/>
      <c r="H385" s="38" t="s">
        <v>812</v>
      </c>
      <c r="I385" s="38">
        <v>2</v>
      </c>
      <c r="J385" s="39">
        <v>1264.8900000000001</v>
      </c>
      <c r="K385" s="39">
        <v>2529.7800000000002</v>
      </c>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c r="AI385" s="40"/>
      <c r="AJ385" s="40"/>
      <c r="AK385" s="40"/>
      <c r="AL385" s="40"/>
      <c r="AM385" s="40"/>
      <c r="AN385" s="40"/>
      <c r="AO385" s="40"/>
      <c r="AP385" s="40"/>
      <c r="AQ385" s="40"/>
      <c r="AR385" s="40"/>
      <c r="AS385" s="40"/>
      <c r="AT385" s="40"/>
      <c r="AU385" s="40"/>
      <c r="AV385" s="40"/>
      <c r="AW385" s="40"/>
      <c r="AX385" s="40"/>
      <c r="AY385" s="40"/>
      <c r="AZ385" s="40"/>
    </row>
    <row r="386" spans="1:52" x14ac:dyDescent="0.25">
      <c r="C386" s="55"/>
      <c r="D386" s="55" t="s">
        <v>2658</v>
      </c>
      <c r="E386" s="55" t="s">
        <v>1300</v>
      </c>
      <c r="F386" s="32" t="s">
        <v>348</v>
      </c>
      <c r="G386" s="57"/>
      <c r="H386" s="33" t="s">
        <v>812</v>
      </c>
      <c r="I386" s="33">
        <v>2</v>
      </c>
      <c r="J386" s="34">
        <v>301.68</v>
      </c>
      <c r="K386" s="34">
        <v>603.36</v>
      </c>
    </row>
    <row r="387" spans="1:52" s="64" customFormat="1" x14ac:dyDescent="0.25">
      <c r="A387" s="74"/>
      <c r="B387" s="74"/>
      <c r="C387" s="65"/>
      <c r="D387" s="65" t="s">
        <v>2658</v>
      </c>
      <c r="E387" s="65" t="s">
        <v>1301</v>
      </c>
      <c r="F387" s="37" t="s">
        <v>349</v>
      </c>
      <c r="G387" s="63"/>
      <c r="H387" s="38" t="s">
        <v>812</v>
      </c>
      <c r="I387" s="38">
        <v>5</v>
      </c>
      <c r="J387" s="39">
        <v>233.18</v>
      </c>
      <c r="K387" s="39">
        <v>1165.9000000000001</v>
      </c>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c r="AI387" s="40"/>
      <c r="AJ387" s="40"/>
      <c r="AK387" s="40"/>
      <c r="AL387" s="40"/>
      <c r="AM387" s="40"/>
      <c r="AN387" s="40"/>
      <c r="AO387" s="40"/>
      <c r="AP387" s="40"/>
      <c r="AQ387" s="40"/>
      <c r="AR387" s="40"/>
      <c r="AS387" s="40"/>
      <c r="AT387" s="40"/>
      <c r="AU387" s="40"/>
      <c r="AV387" s="40"/>
      <c r="AW387" s="40"/>
      <c r="AX387" s="40"/>
      <c r="AY387" s="40"/>
      <c r="AZ387" s="40"/>
    </row>
    <row r="388" spans="1:52" x14ac:dyDescent="0.25">
      <c r="C388" s="55"/>
      <c r="D388" s="55" t="s">
        <v>2658</v>
      </c>
      <c r="E388" s="55" t="s">
        <v>1302</v>
      </c>
      <c r="F388" s="32" t="s">
        <v>350</v>
      </c>
      <c r="G388" s="57"/>
      <c r="H388" s="33" t="s">
        <v>812</v>
      </c>
      <c r="I388" s="33">
        <v>3</v>
      </c>
      <c r="J388" s="34">
        <v>183.44</v>
      </c>
      <c r="K388" s="34">
        <v>550.31999999999994</v>
      </c>
    </row>
    <row r="389" spans="1:52" s="64" customFormat="1" x14ac:dyDescent="0.25">
      <c r="A389" s="74"/>
      <c r="B389" s="74"/>
      <c r="C389" s="65"/>
      <c r="D389" s="65" t="s">
        <v>2658</v>
      </c>
      <c r="E389" s="65" t="s">
        <v>1303</v>
      </c>
      <c r="F389" s="37" t="s">
        <v>351</v>
      </c>
      <c r="G389" s="63"/>
      <c r="H389" s="38" t="s">
        <v>812</v>
      </c>
      <c r="I389" s="38">
        <v>20</v>
      </c>
      <c r="J389" s="39">
        <v>12.33</v>
      </c>
      <c r="K389" s="39">
        <v>246.6</v>
      </c>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c r="AI389" s="40"/>
      <c r="AJ389" s="40"/>
      <c r="AK389" s="40"/>
      <c r="AL389" s="40"/>
      <c r="AM389" s="40"/>
      <c r="AN389" s="40"/>
      <c r="AO389" s="40"/>
      <c r="AP389" s="40"/>
      <c r="AQ389" s="40"/>
      <c r="AR389" s="40"/>
      <c r="AS389" s="40"/>
      <c r="AT389" s="40"/>
      <c r="AU389" s="40"/>
      <c r="AV389" s="40"/>
      <c r="AW389" s="40"/>
      <c r="AX389" s="40"/>
      <c r="AY389" s="40"/>
      <c r="AZ389" s="40"/>
    </row>
    <row r="390" spans="1:52" x14ac:dyDescent="0.25">
      <c r="C390" s="315"/>
      <c r="D390" s="55" t="s">
        <v>2658</v>
      </c>
      <c r="E390" s="55" t="s">
        <v>1304</v>
      </c>
      <c r="F390" s="32" t="s">
        <v>352</v>
      </c>
      <c r="G390" s="57"/>
      <c r="H390" s="33" t="s">
        <v>812</v>
      </c>
      <c r="I390" s="33">
        <v>4</v>
      </c>
      <c r="J390" s="34">
        <v>9.98</v>
      </c>
      <c r="K390" s="34">
        <v>39.92</v>
      </c>
    </row>
    <row r="391" spans="1:52" s="64" customFormat="1" x14ac:dyDescent="0.25">
      <c r="A391" s="74"/>
      <c r="B391" s="74"/>
      <c r="C391" s="318" t="s">
        <v>2221</v>
      </c>
      <c r="D391" s="65" t="s">
        <v>1718</v>
      </c>
      <c r="E391" s="65" t="s">
        <v>1305</v>
      </c>
      <c r="F391" s="37" t="s">
        <v>353</v>
      </c>
      <c r="G391" s="63"/>
      <c r="H391" s="38" t="s">
        <v>812</v>
      </c>
      <c r="I391" s="38">
        <v>80</v>
      </c>
      <c r="J391" s="39">
        <v>11.47</v>
      </c>
      <c r="K391" s="39">
        <v>917.6</v>
      </c>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c r="AI391" s="40"/>
      <c r="AJ391" s="40"/>
      <c r="AK391" s="40"/>
      <c r="AL391" s="40"/>
      <c r="AM391" s="40"/>
      <c r="AN391" s="40"/>
      <c r="AO391" s="40"/>
      <c r="AP391" s="40"/>
      <c r="AQ391" s="40"/>
      <c r="AR391" s="40"/>
      <c r="AS391" s="40"/>
      <c r="AT391" s="40"/>
      <c r="AU391" s="40"/>
      <c r="AV391" s="40"/>
      <c r="AW391" s="40"/>
      <c r="AX391" s="40"/>
      <c r="AY391" s="40"/>
      <c r="AZ391" s="40"/>
    </row>
    <row r="392" spans="1:52" x14ac:dyDescent="0.25">
      <c r="C392" s="315"/>
      <c r="D392" s="55" t="s">
        <v>2658</v>
      </c>
      <c r="E392" s="55" t="s">
        <v>1306</v>
      </c>
      <c r="F392" s="32" t="s">
        <v>354</v>
      </c>
      <c r="G392" s="57"/>
      <c r="H392" s="33" t="s">
        <v>812</v>
      </c>
      <c r="I392" s="33">
        <v>6</v>
      </c>
      <c r="J392" s="34">
        <v>0.41</v>
      </c>
      <c r="K392" s="34">
        <v>2.46</v>
      </c>
    </row>
    <row r="393" spans="1:52" s="64" customFormat="1" x14ac:dyDescent="0.25">
      <c r="A393" s="74"/>
      <c r="B393" s="74"/>
      <c r="C393" s="318"/>
      <c r="D393" s="65" t="s">
        <v>2658</v>
      </c>
      <c r="E393" s="65" t="s">
        <v>1307</v>
      </c>
      <c r="F393" s="37" t="s">
        <v>355</v>
      </c>
      <c r="G393" s="63"/>
      <c r="H393" s="38" t="s">
        <v>812</v>
      </c>
      <c r="I393" s="38">
        <v>180</v>
      </c>
      <c r="J393" s="39">
        <v>0.12</v>
      </c>
      <c r="K393" s="39">
        <v>21.599999999999998</v>
      </c>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c r="AI393" s="40"/>
      <c r="AJ393" s="40"/>
      <c r="AK393" s="40"/>
      <c r="AL393" s="40"/>
      <c r="AM393" s="40"/>
      <c r="AN393" s="40"/>
      <c r="AO393" s="40"/>
      <c r="AP393" s="40"/>
      <c r="AQ393" s="40"/>
      <c r="AR393" s="40"/>
      <c r="AS393" s="40"/>
      <c r="AT393" s="40"/>
      <c r="AU393" s="40"/>
      <c r="AV393" s="40"/>
      <c r="AW393" s="40"/>
      <c r="AX393" s="40"/>
      <c r="AY393" s="40"/>
      <c r="AZ393" s="40"/>
    </row>
    <row r="394" spans="1:52" x14ac:dyDescent="0.25">
      <c r="C394" s="315"/>
      <c r="D394" s="55" t="s">
        <v>2658</v>
      </c>
      <c r="E394" s="55" t="s">
        <v>1308</v>
      </c>
      <c r="F394" s="32" t="s">
        <v>356</v>
      </c>
      <c r="G394" s="57"/>
      <c r="H394" s="33" t="s">
        <v>812</v>
      </c>
      <c r="I394" s="33">
        <v>60</v>
      </c>
      <c r="J394" s="34">
        <v>0.18</v>
      </c>
      <c r="K394" s="34">
        <v>10.799999999999999</v>
      </c>
    </row>
    <row r="395" spans="1:52" s="64" customFormat="1" x14ac:dyDescent="0.25">
      <c r="A395" s="74"/>
      <c r="B395" s="74"/>
      <c r="C395" s="318"/>
      <c r="D395" s="65" t="s">
        <v>2658</v>
      </c>
      <c r="E395" s="65" t="s">
        <v>1309</v>
      </c>
      <c r="F395" s="37" t="s">
        <v>357</v>
      </c>
      <c r="G395" s="63"/>
      <c r="H395" s="38" t="s">
        <v>812</v>
      </c>
      <c r="I395" s="38">
        <v>15</v>
      </c>
      <c r="J395" s="39">
        <v>0.35</v>
      </c>
      <c r="K395" s="39">
        <v>5.25</v>
      </c>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c r="AK395" s="40"/>
      <c r="AL395" s="40"/>
      <c r="AM395" s="40"/>
      <c r="AN395" s="40"/>
      <c r="AO395" s="40"/>
      <c r="AP395" s="40"/>
      <c r="AQ395" s="40"/>
      <c r="AR395" s="40"/>
      <c r="AS395" s="40"/>
      <c r="AT395" s="40"/>
      <c r="AU395" s="40"/>
      <c r="AV395" s="40"/>
      <c r="AW395" s="40"/>
      <c r="AX395" s="40"/>
      <c r="AY395" s="40"/>
      <c r="AZ395" s="40"/>
    </row>
    <row r="396" spans="1:52" x14ac:dyDescent="0.25">
      <c r="C396" s="315"/>
      <c r="D396" s="55" t="s">
        <v>2658</v>
      </c>
      <c r="E396" s="55" t="s">
        <v>1310</v>
      </c>
      <c r="F396" s="32" t="s">
        <v>358</v>
      </c>
      <c r="G396" s="57"/>
      <c r="H396" s="33" t="s">
        <v>812</v>
      </c>
      <c r="I396" s="33">
        <v>220</v>
      </c>
      <c r="J396" s="34">
        <v>0.56999999999999995</v>
      </c>
      <c r="K396" s="34">
        <v>125.39999999999999</v>
      </c>
    </row>
    <row r="397" spans="1:52" s="64" customFormat="1" x14ac:dyDescent="0.25">
      <c r="A397" s="74"/>
      <c r="B397" s="74"/>
      <c r="C397" s="318"/>
      <c r="D397" s="65" t="s">
        <v>2658</v>
      </c>
      <c r="E397" s="65" t="s">
        <v>1311</v>
      </c>
      <c r="F397" s="37" t="s">
        <v>359</v>
      </c>
      <c r="G397" s="63"/>
      <c r="H397" s="38" t="s">
        <v>812</v>
      </c>
      <c r="I397" s="38">
        <v>120</v>
      </c>
      <c r="J397" s="39">
        <v>0.13</v>
      </c>
      <c r="K397" s="39">
        <v>15.600000000000001</v>
      </c>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c r="AI397" s="40"/>
      <c r="AJ397" s="40"/>
      <c r="AK397" s="40"/>
      <c r="AL397" s="40"/>
      <c r="AM397" s="40"/>
      <c r="AN397" s="40"/>
      <c r="AO397" s="40"/>
      <c r="AP397" s="40"/>
      <c r="AQ397" s="40"/>
      <c r="AR397" s="40"/>
      <c r="AS397" s="40"/>
      <c r="AT397" s="40"/>
      <c r="AU397" s="40"/>
      <c r="AV397" s="40"/>
      <c r="AW397" s="40"/>
      <c r="AX397" s="40"/>
      <c r="AY397" s="40"/>
      <c r="AZ397" s="40"/>
    </row>
    <row r="398" spans="1:52" x14ac:dyDescent="0.25">
      <c r="C398" s="55"/>
      <c r="D398" s="55" t="s">
        <v>2658</v>
      </c>
      <c r="E398" s="55" t="s">
        <v>1312</v>
      </c>
      <c r="F398" s="32" t="s">
        <v>360</v>
      </c>
      <c r="G398" s="57"/>
      <c r="H398" s="33" t="s">
        <v>812</v>
      </c>
      <c r="I398" s="33">
        <v>2</v>
      </c>
      <c r="J398" s="34">
        <v>107.85</v>
      </c>
      <c r="K398" s="34">
        <v>215.7</v>
      </c>
    </row>
    <row r="399" spans="1:52" s="64" customFormat="1" x14ac:dyDescent="0.25">
      <c r="A399" s="74"/>
      <c r="B399" s="74"/>
      <c r="C399" s="65"/>
      <c r="D399" s="65" t="s">
        <v>2658</v>
      </c>
      <c r="E399" s="65" t="s">
        <v>1313</v>
      </c>
      <c r="F399" s="37" t="s">
        <v>361</v>
      </c>
      <c r="G399" s="63"/>
      <c r="H399" s="38" t="s">
        <v>812</v>
      </c>
      <c r="I399" s="38">
        <v>2</v>
      </c>
      <c r="J399" s="39">
        <v>121.7</v>
      </c>
      <c r="K399" s="39">
        <v>243.4</v>
      </c>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c r="AJ399" s="40"/>
      <c r="AK399" s="40"/>
      <c r="AL399" s="40"/>
      <c r="AM399" s="40"/>
      <c r="AN399" s="40"/>
      <c r="AO399" s="40"/>
      <c r="AP399" s="40"/>
      <c r="AQ399" s="40"/>
      <c r="AR399" s="40"/>
      <c r="AS399" s="40"/>
      <c r="AT399" s="40"/>
      <c r="AU399" s="40"/>
      <c r="AV399" s="40"/>
      <c r="AW399" s="40"/>
      <c r="AX399" s="40"/>
      <c r="AY399" s="40"/>
      <c r="AZ399" s="40"/>
    </row>
    <row r="400" spans="1:52" x14ac:dyDescent="0.25">
      <c r="C400" s="55" t="s">
        <v>2222</v>
      </c>
      <c r="D400" s="55" t="s">
        <v>1718</v>
      </c>
      <c r="E400" s="55" t="s">
        <v>1314</v>
      </c>
      <c r="F400" s="32" t="s">
        <v>362</v>
      </c>
      <c r="G400" s="57"/>
      <c r="H400" s="33" t="s">
        <v>812</v>
      </c>
      <c r="I400" s="33">
        <v>40</v>
      </c>
      <c r="J400" s="34">
        <v>57</v>
      </c>
      <c r="K400" s="34">
        <v>2280</v>
      </c>
    </row>
    <row r="401" spans="1:52" s="64" customFormat="1" x14ac:dyDescent="0.25">
      <c r="A401" s="74"/>
      <c r="B401" s="74"/>
      <c r="C401" s="65"/>
      <c r="D401" s="65" t="s">
        <v>2658</v>
      </c>
      <c r="E401" s="65" t="s">
        <v>1315</v>
      </c>
      <c r="F401" s="37" t="s">
        <v>363</v>
      </c>
      <c r="G401" s="63"/>
      <c r="H401" s="38" t="s">
        <v>812</v>
      </c>
      <c r="I401" s="38">
        <v>4</v>
      </c>
      <c r="J401" s="39">
        <v>145.84</v>
      </c>
      <c r="K401" s="39">
        <v>583.36</v>
      </c>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c r="AL401" s="40"/>
      <c r="AM401" s="40"/>
      <c r="AN401" s="40"/>
      <c r="AO401" s="40"/>
      <c r="AP401" s="40"/>
      <c r="AQ401" s="40"/>
      <c r="AR401" s="40"/>
      <c r="AS401" s="40"/>
      <c r="AT401" s="40"/>
      <c r="AU401" s="40"/>
      <c r="AV401" s="40"/>
      <c r="AW401" s="40"/>
      <c r="AX401" s="40"/>
      <c r="AY401" s="40"/>
      <c r="AZ401" s="40"/>
    </row>
    <row r="402" spans="1:52" x14ac:dyDescent="0.25">
      <c r="C402" s="55"/>
      <c r="D402" s="55" t="s">
        <v>2658</v>
      </c>
      <c r="E402" s="55" t="s">
        <v>1316</v>
      </c>
      <c r="F402" s="32" t="s">
        <v>364</v>
      </c>
      <c r="G402" s="57"/>
      <c r="H402" s="33" t="s">
        <v>812</v>
      </c>
      <c r="I402" s="33">
        <v>5</v>
      </c>
      <c r="J402" s="34">
        <v>751.27</v>
      </c>
      <c r="K402" s="34">
        <v>3756.35</v>
      </c>
    </row>
    <row r="403" spans="1:52" s="64" customFormat="1" x14ac:dyDescent="0.25">
      <c r="A403" s="74"/>
      <c r="B403" s="74"/>
      <c r="C403" s="65"/>
      <c r="D403" s="65" t="s">
        <v>2658</v>
      </c>
      <c r="E403" s="65" t="s">
        <v>1317</v>
      </c>
      <c r="F403" s="37" t="s">
        <v>365</v>
      </c>
      <c r="G403" s="63"/>
      <c r="H403" s="38" t="s">
        <v>811</v>
      </c>
      <c r="I403" s="38">
        <v>10</v>
      </c>
      <c r="J403" s="39">
        <v>23.45</v>
      </c>
      <c r="K403" s="39">
        <v>234.5</v>
      </c>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0"/>
      <c r="AL403" s="40"/>
      <c r="AM403" s="40"/>
      <c r="AN403" s="40"/>
      <c r="AO403" s="40"/>
      <c r="AP403" s="40"/>
      <c r="AQ403" s="40"/>
      <c r="AR403" s="40"/>
      <c r="AS403" s="40"/>
      <c r="AT403" s="40"/>
      <c r="AU403" s="40"/>
      <c r="AV403" s="40"/>
      <c r="AW403" s="40"/>
      <c r="AX403" s="40"/>
      <c r="AY403" s="40"/>
      <c r="AZ403" s="40"/>
    </row>
    <row r="404" spans="1:52" x14ac:dyDescent="0.25">
      <c r="C404" s="55"/>
      <c r="D404" s="55" t="s">
        <v>2658</v>
      </c>
      <c r="E404" s="55" t="s">
        <v>1318</v>
      </c>
      <c r="F404" s="32" t="s">
        <v>366</v>
      </c>
      <c r="G404" s="57"/>
      <c r="H404" s="33" t="s">
        <v>812</v>
      </c>
      <c r="I404" s="33">
        <v>2</v>
      </c>
      <c r="J404" s="34">
        <v>251.93</v>
      </c>
      <c r="K404" s="34">
        <v>503.86</v>
      </c>
    </row>
    <row r="405" spans="1:52" s="64" customFormat="1" x14ac:dyDescent="0.25">
      <c r="A405" s="74"/>
      <c r="B405" s="74"/>
      <c r="C405" s="65"/>
      <c r="D405" s="65" t="s">
        <v>2658</v>
      </c>
      <c r="E405" s="65" t="s">
        <v>1319</v>
      </c>
      <c r="F405" s="37" t="s">
        <v>367</v>
      </c>
      <c r="G405" s="63"/>
      <c r="H405" s="38" t="s">
        <v>812</v>
      </c>
      <c r="I405" s="38">
        <v>8</v>
      </c>
      <c r="J405" s="39">
        <v>54.41</v>
      </c>
      <c r="K405" s="39">
        <v>435.28</v>
      </c>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0"/>
      <c r="AL405" s="40"/>
      <c r="AM405" s="40"/>
      <c r="AN405" s="40"/>
      <c r="AO405" s="40"/>
      <c r="AP405" s="40"/>
      <c r="AQ405" s="40"/>
      <c r="AR405" s="40"/>
      <c r="AS405" s="40"/>
      <c r="AT405" s="40"/>
      <c r="AU405" s="40"/>
      <c r="AV405" s="40"/>
      <c r="AW405" s="40"/>
      <c r="AX405" s="40"/>
      <c r="AY405" s="40"/>
      <c r="AZ405" s="40"/>
    </row>
    <row r="406" spans="1:52" x14ac:dyDescent="0.25">
      <c r="C406" s="55">
        <v>394</v>
      </c>
      <c r="D406" s="55" t="s">
        <v>1718</v>
      </c>
      <c r="E406" s="55" t="s">
        <v>1320</v>
      </c>
      <c r="F406" s="32" t="s">
        <v>368</v>
      </c>
      <c r="G406" s="57"/>
      <c r="H406" s="33" t="s">
        <v>812</v>
      </c>
      <c r="I406" s="33">
        <v>15</v>
      </c>
      <c r="J406" s="34">
        <v>2.4900000000000002</v>
      </c>
      <c r="K406" s="34">
        <v>37.35</v>
      </c>
    </row>
    <row r="407" spans="1:52" s="64" customFormat="1" x14ac:dyDescent="0.25">
      <c r="A407" s="74"/>
      <c r="B407" s="74"/>
      <c r="C407" s="65"/>
      <c r="D407" s="65" t="s">
        <v>2658</v>
      </c>
      <c r="E407" s="65" t="s">
        <v>1321</v>
      </c>
      <c r="F407" s="37" t="s">
        <v>369</v>
      </c>
      <c r="G407" s="63"/>
      <c r="H407" s="38" t="s">
        <v>808</v>
      </c>
      <c r="I407" s="38">
        <v>6</v>
      </c>
      <c r="J407" s="39">
        <v>114.07</v>
      </c>
      <c r="K407" s="39">
        <v>684.42</v>
      </c>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0"/>
      <c r="AL407" s="40"/>
      <c r="AM407" s="40"/>
      <c r="AN407" s="40"/>
      <c r="AO407" s="40"/>
      <c r="AP407" s="40"/>
      <c r="AQ407" s="40"/>
      <c r="AR407" s="40"/>
      <c r="AS407" s="40"/>
      <c r="AT407" s="40"/>
      <c r="AU407" s="40"/>
      <c r="AV407" s="40"/>
      <c r="AW407" s="40"/>
      <c r="AX407" s="40"/>
      <c r="AY407" s="40"/>
      <c r="AZ407" s="40"/>
    </row>
    <row r="408" spans="1:52" x14ac:dyDescent="0.25">
      <c r="C408" s="315"/>
      <c r="D408" s="55" t="s">
        <v>2658</v>
      </c>
      <c r="E408" s="55" t="s">
        <v>1322</v>
      </c>
      <c r="F408" s="32" t="s">
        <v>370</v>
      </c>
      <c r="G408" s="57"/>
      <c r="H408" s="33" t="s">
        <v>812</v>
      </c>
      <c r="I408" s="33">
        <v>12</v>
      </c>
      <c r="J408" s="34">
        <v>133.31</v>
      </c>
      <c r="K408" s="34">
        <v>1599.72</v>
      </c>
    </row>
    <row r="409" spans="1:52" s="64" customFormat="1" x14ac:dyDescent="0.25">
      <c r="A409" s="74"/>
      <c r="B409" s="74"/>
      <c r="C409" s="318"/>
      <c r="D409" s="65" t="s">
        <v>2658</v>
      </c>
      <c r="E409" s="65" t="s">
        <v>1323</v>
      </c>
      <c r="F409" s="37" t="s">
        <v>371</v>
      </c>
      <c r="G409" s="63"/>
      <c r="H409" s="38" t="s">
        <v>812</v>
      </c>
      <c r="I409" s="38">
        <v>200</v>
      </c>
      <c r="J409" s="39">
        <v>0.96</v>
      </c>
      <c r="K409" s="39">
        <v>192</v>
      </c>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0"/>
      <c r="AL409" s="40"/>
      <c r="AM409" s="40"/>
      <c r="AN409" s="40"/>
      <c r="AO409" s="40"/>
      <c r="AP409" s="40"/>
      <c r="AQ409" s="40"/>
      <c r="AR409" s="40"/>
      <c r="AS409" s="40"/>
      <c r="AT409" s="40"/>
      <c r="AU409" s="40"/>
      <c r="AV409" s="40"/>
      <c r="AW409" s="40"/>
      <c r="AX409" s="40"/>
      <c r="AY409" s="40"/>
      <c r="AZ409" s="40"/>
    </row>
    <row r="410" spans="1:52" x14ac:dyDescent="0.25">
      <c r="C410" s="315"/>
      <c r="D410" s="55" t="s">
        <v>2658</v>
      </c>
      <c r="E410" s="55" t="s">
        <v>1324</v>
      </c>
      <c r="F410" s="32" t="s">
        <v>372</v>
      </c>
      <c r="G410" s="57"/>
      <c r="H410" s="33" t="s">
        <v>812</v>
      </c>
      <c r="I410" s="33">
        <v>10</v>
      </c>
      <c r="J410" s="34">
        <v>12.72</v>
      </c>
      <c r="K410" s="34">
        <v>127.2</v>
      </c>
    </row>
    <row r="411" spans="1:52" s="64" customFormat="1" x14ac:dyDescent="0.25">
      <c r="A411" s="74"/>
      <c r="B411" s="74"/>
      <c r="C411" s="318"/>
      <c r="D411" s="65" t="s">
        <v>2658</v>
      </c>
      <c r="E411" s="65" t="s">
        <v>1325</v>
      </c>
      <c r="F411" s="37" t="s">
        <v>373</v>
      </c>
      <c r="G411" s="63"/>
      <c r="H411" s="38" t="s">
        <v>812</v>
      </c>
      <c r="I411" s="38">
        <v>5</v>
      </c>
      <c r="J411" s="39">
        <v>46.63</v>
      </c>
      <c r="K411" s="39">
        <v>233.15</v>
      </c>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0"/>
      <c r="AL411" s="40"/>
      <c r="AM411" s="40"/>
      <c r="AN411" s="40"/>
      <c r="AO411" s="40"/>
      <c r="AP411" s="40"/>
      <c r="AQ411" s="40"/>
      <c r="AR411" s="40"/>
      <c r="AS411" s="40"/>
      <c r="AT411" s="40"/>
      <c r="AU411" s="40"/>
      <c r="AV411" s="40"/>
      <c r="AW411" s="40"/>
      <c r="AX411" s="40"/>
      <c r="AY411" s="40"/>
      <c r="AZ411" s="40"/>
    </row>
    <row r="412" spans="1:52" x14ac:dyDescent="0.25">
      <c r="C412" s="315"/>
      <c r="D412" s="55" t="s">
        <v>2658</v>
      </c>
      <c r="E412" s="55" t="s">
        <v>1475</v>
      </c>
      <c r="F412" s="32" t="s">
        <v>374</v>
      </c>
      <c r="G412" s="57"/>
      <c r="H412" s="33" t="s">
        <v>812</v>
      </c>
      <c r="I412" s="33">
        <v>10</v>
      </c>
      <c r="J412" s="34">
        <v>20.38</v>
      </c>
      <c r="K412" s="34">
        <v>203.79999999999998</v>
      </c>
    </row>
    <row r="413" spans="1:52" s="64" customFormat="1" x14ac:dyDescent="0.25">
      <c r="A413" s="74"/>
      <c r="B413" s="74"/>
      <c r="C413" s="318"/>
      <c r="D413" s="65" t="s">
        <v>2658</v>
      </c>
      <c r="E413" s="65" t="s">
        <v>1476</v>
      </c>
      <c r="F413" s="37" t="s">
        <v>375</v>
      </c>
      <c r="G413" s="63"/>
      <c r="H413" s="38" t="s">
        <v>812</v>
      </c>
      <c r="I413" s="38">
        <v>10</v>
      </c>
      <c r="J413" s="39">
        <v>30.84</v>
      </c>
      <c r="K413" s="39">
        <v>308.39999999999998</v>
      </c>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0"/>
      <c r="AL413" s="40"/>
      <c r="AM413" s="40"/>
      <c r="AN413" s="40"/>
      <c r="AO413" s="40"/>
      <c r="AP413" s="40"/>
      <c r="AQ413" s="40"/>
      <c r="AR413" s="40"/>
      <c r="AS413" s="40"/>
      <c r="AT413" s="40"/>
      <c r="AU413" s="40"/>
      <c r="AV413" s="40"/>
      <c r="AW413" s="40"/>
      <c r="AX413" s="40"/>
      <c r="AY413" s="40"/>
      <c r="AZ413" s="40"/>
    </row>
    <row r="414" spans="1:52" x14ac:dyDescent="0.25">
      <c r="C414" s="315"/>
      <c r="D414" s="55" t="s">
        <v>2658</v>
      </c>
      <c r="E414" s="55" t="s">
        <v>1477</v>
      </c>
      <c r="F414" s="32" t="s">
        <v>376</v>
      </c>
      <c r="G414" s="57"/>
      <c r="H414" s="33" t="s">
        <v>812</v>
      </c>
      <c r="I414" s="33">
        <v>4</v>
      </c>
      <c r="J414" s="34">
        <v>5.82</v>
      </c>
      <c r="K414" s="34">
        <v>23.28</v>
      </c>
    </row>
    <row r="415" spans="1:52" s="64" customFormat="1" x14ac:dyDescent="0.25">
      <c r="A415" s="74"/>
      <c r="B415" s="74"/>
      <c r="C415" s="318"/>
      <c r="D415" s="65" t="s">
        <v>2658</v>
      </c>
      <c r="E415" s="65" t="s">
        <v>1478</v>
      </c>
      <c r="F415" s="37" t="s">
        <v>377</v>
      </c>
      <c r="G415" s="63"/>
      <c r="H415" s="38" t="s">
        <v>812</v>
      </c>
      <c r="I415" s="38">
        <v>2</v>
      </c>
      <c r="J415" s="39">
        <v>71.88</v>
      </c>
      <c r="K415" s="39">
        <v>143.76</v>
      </c>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0"/>
      <c r="AL415" s="40"/>
      <c r="AM415" s="40"/>
      <c r="AN415" s="40"/>
      <c r="AO415" s="40"/>
      <c r="AP415" s="40"/>
      <c r="AQ415" s="40"/>
      <c r="AR415" s="40"/>
      <c r="AS415" s="40"/>
      <c r="AT415" s="40"/>
      <c r="AU415" s="40"/>
      <c r="AV415" s="40"/>
      <c r="AW415" s="40"/>
      <c r="AX415" s="40"/>
      <c r="AY415" s="40"/>
      <c r="AZ415" s="40"/>
    </row>
    <row r="416" spans="1:52" x14ac:dyDescent="0.25">
      <c r="C416" s="55"/>
      <c r="D416" s="55" t="s">
        <v>2658</v>
      </c>
      <c r="E416" s="55" t="s">
        <v>1479</v>
      </c>
      <c r="F416" s="32" t="s">
        <v>378</v>
      </c>
      <c r="G416" s="57"/>
      <c r="H416" s="33" t="s">
        <v>812</v>
      </c>
      <c r="I416" s="33">
        <v>2</v>
      </c>
      <c r="J416" s="34">
        <v>273.14999999999998</v>
      </c>
      <c r="K416" s="34">
        <v>546.29999999999995</v>
      </c>
    </row>
    <row r="417" spans="1:52" s="64" customFormat="1" x14ac:dyDescent="0.25">
      <c r="A417" s="74"/>
      <c r="B417" s="74"/>
      <c r="C417" s="65"/>
      <c r="D417" s="65" t="s">
        <v>2658</v>
      </c>
      <c r="E417" s="65" t="s">
        <v>1480</v>
      </c>
      <c r="F417" s="37" t="s">
        <v>379</v>
      </c>
      <c r="G417" s="63"/>
      <c r="H417" s="38" t="s">
        <v>812</v>
      </c>
      <c r="I417" s="38">
        <v>2</v>
      </c>
      <c r="J417" s="39">
        <v>2013.04</v>
      </c>
      <c r="K417" s="39">
        <v>4026.08</v>
      </c>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0"/>
      <c r="AL417" s="40"/>
      <c r="AM417" s="40"/>
      <c r="AN417" s="40"/>
      <c r="AO417" s="40"/>
      <c r="AP417" s="40"/>
      <c r="AQ417" s="40"/>
      <c r="AR417" s="40"/>
      <c r="AS417" s="40"/>
      <c r="AT417" s="40"/>
      <c r="AU417" s="40"/>
      <c r="AV417" s="40"/>
      <c r="AW417" s="40"/>
      <c r="AX417" s="40"/>
      <c r="AY417" s="40"/>
      <c r="AZ417" s="40"/>
    </row>
    <row r="418" spans="1:52" x14ac:dyDescent="0.25">
      <c r="C418" s="55"/>
      <c r="D418" s="55" t="s">
        <v>2658</v>
      </c>
      <c r="E418" s="55" t="s">
        <v>1481</v>
      </c>
      <c r="F418" s="32" t="s">
        <v>380</v>
      </c>
      <c r="G418" s="57"/>
      <c r="H418" s="33" t="s">
        <v>813</v>
      </c>
      <c r="I418" s="33">
        <v>15</v>
      </c>
      <c r="J418" s="34">
        <v>577.64</v>
      </c>
      <c r="K418" s="34">
        <v>8664.6</v>
      </c>
    </row>
    <row r="419" spans="1:52" s="64" customFormat="1" x14ac:dyDescent="0.25">
      <c r="A419" s="74"/>
      <c r="B419" s="74"/>
      <c r="C419" s="65"/>
      <c r="D419" s="65" t="s">
        <v>2658</v>
      </c>
      <c r="E419" s="65" t="s">
        <v>1482</v>
      </c>
      <c r="F419" s="37" t="s">
        <v>381</v>
      </c>
      <c r="G419" s="63"/>
      <c r="H419" s="38" t="s">
        <v>812</v>
      </c>
      <c r="I419" s="38">
        <v>50</v>
      </c>
      <c r="J419" s="39">
        <v>2.62</v>
      </c>
      <c r="K419" s="39">
        <v>131</v>
      </c>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0"/>
      <c r="AL419" s="40"/>
      <c r="AM419" s="40"/>
      <c r="AN419" s="40"/>
      <c r="AO419" s="40"/>
      <c r="AP419" s="40"/>
      <c r="AQ419" s="40"/>
      <c r="AR419" s="40"/>
      <c r="AS419" s="40"/>
      <c r="AT419" s="40"/>
      <c r="AU419" s="40"/>
      <c r="AV419" s="40"/>
      <c r="AW419" s="40"/>
      <c r="AX419" s="40"/>
      <c r="AY419" s="40"/>
      <c r="AZ419" s="40"/>
    </row>
    <row r="420" spans="1:52" x14ac:dyDescent="0.25">
      <c r="C420" s="55"/>
      <c r="D420" s="55" t="s">
        <v>2658</v>
      </c>
      <c r="E420" s="55" t="s">
        <v>1483</v>
      </c>
      <c r="F420" s="32" t="s">
        <v>382</v>
      </c>
      <c r="G420" s="57"/>
      <c r="H420" s="33" t="s">
        <v>812</v>
      </c>
      <c r="I420" s="33">
        <v>80</v>
      </c>
      <c r="J420" s="34">
        <v>0.28999999999999998</v>
      </c>
      <c r="K420" s="34">
        <v>23.2</v>
      </c>
    </row>
    <row r="421" spans="1:52" s="64" customFormat="1" x14ac:dyDescent="0.25">
      <c r="A421" s="74"/>
      <c r="B421" s="74"/>
      <c r="C421" s="65"/>
      <c r="D421" s="65" t="s">
        <v>2658</v>
      </c>
      <c r="E421" s="65" t="s">
        <v>1484</v>
      </c>
      <c r="F421" s="37" t="s">
        <v>383</v>
      </c>
      <c r="G421" s="63"/>
      <c r="H421" s="38" t="s">
        <v>812</v>
      </c>
      <c r="I421" s="38">
        <v>25</v>
      </c>
      <c r="J421" s="39">
        <v>0.24</v>
      </c>
      <c r="K421" s="39">
        <v>6</v>
      </c>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0"/>
      <c r="AL421" s="40"/>
      <c r="AM421" s="40"/>
      <c r="AN421" s="40"/>
      <c r="AO421" s="40"/>
      <c r="AP421" s="40"/>
      <c r="AQ421" s="40"/>
      <c r="AR421" s="40"/>
      <c r="AS421" s="40"/>
      <c r="AT421" s="40"/>
      <c r="AU421" s="40"/>
      <c r="AV421" s="40"/>
      <c r="AW421" s="40"/>
      <c r="AX421" s="40"/>
      <c r="AY421" s="40"/>
      <c r="AZ421" s="40"/>
    </row>
    <row r="422" spans="1:52" x14ac:dyDescent="0.25">
      <c r="C422" s="55"/>
      <c r="D422" s="55" t="s">
        <v>2658</v>
      </c>
      <c r="E422" s="55" t="s">
        <v>1485</v>
      </c>
      <c r="F422" s="32" t="s">
        <v>384</v>
      </c>
      <c r="G422" s="57"/>
      <c r="H422" s="33" t="s">
        <v>812</v>
      </c>
      <c r="I422" s="33">
        <v>50</v>
      </c>
      <c r="J422" s="34">
        <v>0.84</v>
      </c>
      <c r="K422" s="34">
        <v>42</v>
      </c>
    </row>
    <row r="423" spans="1:52" s="64" customFormat="1" x14ac:dyDescent="0.25">
      <c r="A423" s="74"/>
      <c r="B423" s="74"/>
      <c r="C423" s="65"/>
      <c r="D423" s="65" t="s">
        <v>2658</v>
      </c>
      <c r="E423" s="65" t="s">
        <v>1486</v>
      </c>
      <c r="F423" s="37" t="s">
        <v>385</v>
      </c>
      <c r="G423" s="63"/>
      <c r="H423" s="38" t="s">
        <v>812</v>
      </c>
      <c r="I423" s="38">
        <v>5</v>
      </c>
      <c r="J423" s="39">
        <v>1.55</v>
      </c>
      <c r="K423" s="39">
        <v>7.75</v>
      </c>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0"/>
      <c r="AL423" s="40"/>
      <c r="AM423" s="40"/>
      <c r="AN423" s="40"/>
      <c r="AO423" s="40"/>
      <c r="AP423" s="40"/>
      <c r="AQ423" s="40"/>
      <c r="AR423" s="40"/>
      <c r="AS423" s="40"/>
      <c r="AT423" s="40"/>
      <c r="AU423" s="40"/>
      <c r="AV423" s="40"/>
      <c r="AW423" s="40"/>
      <c r="AX423" s="40"/>
      <c r="AY423" s="40"/>
      <c r="AZ423" s="40"/>
    </row>
    <row r="424" spans="1:52" x14ac:dyDescent="0.25">
      <c r="C424" s="55"/>
      <c r="D424" s="55" t="s">
        <v>2658</v>
      </c>
      <c r="E424" s="55" t="s">
        <v>1487</v>
      </c>
      <c r="F424" s="32" t="s">
        <v>386</v>
      </c>
      <c r="G424" s="57"/>
      <c r="H424" s="33" t="s">
        <v>812</v>
      </c>
      <c r="I424" s="33">
        <v>100</v>
      </c>
      <c r="J424" s="34">
        <v>0.64</v>
      </c>
      <c r="K424" s="34">
        <v>64</v>
      </c>
    </row>
    <row r="425" spans="1:52" s="64" customFormat="1" x14ac:dyDescent="0.25">
      <c r="A425" s="74"/>
      <c r="B425" s="74"/>
      <c r="C425" s="65"/>
      <c r="D425" s="65" t="s">
        <v>2658</v>
      </c>
      <c r="E425" s="65" t="s">
        <v>1488</v>
      </c>
      <c r="F425" s="37" t="s">
        <v>387</v>
      </c>
      <c r="G425" s="63"/>
      <c r="H425" s="38" t="s">
        <v>812</v>
      </c>
      <c r="I425" s="38">
        <v>60</v>
      </c>
      <c r="J425" s="39">
        <v>0.79</v>
      </c>
      <c r="K425" s="39">
        <v>47.400000000000006</v>
      </c>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0"/>
      <c r="AL425" s="40"/>
      <c r="AM425" s="40"/>
      <c r="AN425" s="40"/>
      <c r="AO425" s="40"/>
      <c r="AP425" s="40"/>
      <c r="AQ425" s="40"/>
      <c r="AR425" s="40"/>
      <c r="AS425" s="40"/>
      <c r="AT425" s="40"/>
      <c r="AU425" s="40"/>
      <c r="AV425" s="40"/>
      <c r="AW425" s="40"/>
      <c r="AX425" s="40"/>
      <c r="AY425" s="40"/>
      <c r="AZ425" s="40"/>
    </row>
    <row r="426" spans="1:52" x14ac:dyDescent="0.25">
      <c r="C426" s="315"/>
      <c r="D426" s="55" t="s">
        <v>2658</v>
      </c>
      <c r="E426" s="55" t="s">
        <v>1489</v>
      </c>
      <c r="F426" s="32" t="s">
        <v>388</v>
      </c>
      <c r="G426" s="57"/>
      <c r="H426" s="33" t="s">
        <v>813</v>
      </c>
      <c r="I426" s="33">
        <v>2</v>
      </c>
      <c r="J426" s="34">
        <v>1331.23</v>
      </c>
      <c r="K426" s="34">
        <v>2662.46</v>
      </c>
    </row>
    <row r="427" spans="1:52" s="64" customFormat="1" x14ac:dyDescent="0.25">
      <c r="A427" s="74"/>
      <c r="B427" s="74"/>
      <c r="C427" s="318"/>
      <c r="D427" s="65" t="s">
        <v>2658</v>
      </c>
      <c r="E427" s="65" t="s">
        <v>1490</v>
      </c>
      <c r="F427" s="37" t="s">
        <v>389</v>
      </c>
      <c r="G427" s="63"/>
      <c r="H427" s="38" t="s">
        <v>808</v>
      </c>
      <c r="I427" s="38">
        <v>30</v>
      </c>
      <c r="J427" s="39">
        <v>78.55</v>
      </c>
      <c r="K427" s="39">
        <v>2356.5</v>
      </c>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0"/>
      <c r="AL427" s="40"/>
      <c r="AM427" s="40"/>
      <c r="AN427" s="40"/>
      <c r="AO427" s="40"/>
      <c r="AP427" s="40"/>
      <c r="AQ427" s="40"/>
      <c r="AR427" s="40"/>
      <c r="AS427" s="40"/>
      <c r="AT427" s="40"/>
      <c r="AU427" s="40"/>
      <c r="AV427" s="40"/>
      <c r="AW427" s="40"/>
      <c r="AX427" s="40"/>
      <c r="AY427" s="40"/>
      <c r="AZ427" s="40"/>
    </row>
    <row r="428" spans="1:52" x14ac:dyDescent="0.25">
      <c r="C428" s="315"/>
      <c r="D428" s="55" t="s">
        <v>2658</v>
      </c>
      <c r="E428" s="55" t="s">
        <v>1491</v>
      </c>
      <c r="F428" s="32" t="s">
        <v>390</v>
      </c>
      <c r="G428" s="57"/>
      <c r="H428" s="33" t="s">
        <v>811</v>
      </c>
      <c r="I428" s="33">
        <v>10</v>
      </c>
      <c r="J428" s="34">
        <v>191.58</v>
      </c>
      <c r="K428" s="34">
        <v>1915.8000000000002</v>
      </c>
    </row>
    <row r="429" spans="1:52" s="64" customFormat="1" x14ac:dyDescent="0.25">
      <c r="A429" s="74"/>
      <c r="B429" s="74"/>
      <c r="C429" s="318"/>
      <c r="D429" s="65" t="s">
        <v>2658</v>
      </c>
      <c r="E429" s="65" t="s">
        <v>1492</v>
      </c>
      <c r="F429" s="37" t="s">
        <v>391</v>
      </c>
      <c r="G429" s="63"/>
      <c r="H429" s="38" t="s">
        <v>811</v>
      </c>
      <c r="I429" s="38">
        <v>10</v>
      </c>
      <c r="J429" s="39">
        <v>133.12</v>
      </c>
      <c r="K429" s="39">
        <v>1331.2</v>
      </c>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0"/>
      <c r="AL429" s="40"/>
      <c r="AM429" s="40"/>
      <c r="AN429" s="40"/>
      <c r="AO429" s="40"/>
      <c r="AP429" s="40"/>
      <c r="AQ429" s="40"/>
      <c r="AR429" s="40"/>
      <c r="AS429" s="40"/>
      <c r="AT429" s="40"/>
      <c r="AU429" s="40"/>
      <c r="AV429" s="40"/>
      <c r="AW429" s="40"/>
      <c r="AX429" s="40"/>
      <c r="AY429" s="40"/>
      <c r="AZ429" s="40"/>
    </row>
    <row r="430" spans="1:52" x14ac:dyDescent="0.25">
      <c r="C430" s="315"/>
      <c r="D430" s="55" t="s">
        <v>2658</v>
      </c>
      <c r="E430" s="55" t="s">
        <v>1493</v>
      </c>
      <c r="F430" s="32" t="s">
        <v>392</v>
      </c>
      <c r="G430" s="57"/>
      <c r="H430" s="33" t="s">
        <v>812</v>
      </c>
      <c r="I430" s="33">
        <v>2</v>
      </c>
      <c r="J430" s="34">
        <v>1348.36</v>
      </c>
      <c r="K430" s="34">
        <v>2696.72</v>
      </c>
    </row>
    <row r="431" spans="1:52" s="64" customFormat="1" x14ac:dyDescent="0.25">
      <c r="A431" s="74"/>
      <c r="B431" s="74"/>
      <c r="C431" s="318"/>
      <c r="D431" s="65" t="s">
        <v>2658</v>
      </c>
      <c r="E431" s="65" t="s">
        <v>1494</v>
      </c>
      <c r="F431" s="37" t="s">
        <v>393</v>
      </c>
      <c r="G431" s="63"/>
      <c r="H431" s="38" t="s">
        <v>812</v>
      </c>
      <c r="I431" s="38">
        <v>25</v>
      </c>
      <c r="J431" s="39">
        <v>96.08</v>
      </c>
      <c r="K431" s="39">
        <v>2402</v>
      </c>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0"/>
      <c r="AL431" s="40"/>
      <c r="AM431" s="40"/>
      <c r="AN431" s="40"/>
      <c r="AO431" s="40"/>
      <c r="AP431" s="40"/>
      <c r="AQ431" s="40"/>
      <c r="AR431" s="40"/>
      <c r="AS431" s="40"/>
      <c r="AT431" s="40"/>
      <c r="AU431" s="40"/>
      <c r="AV431" s="40"/>
      <c r="AW431" s="40"/>
      <c r="AX431" s="40"/>
      <c r="AY431" s="40"/>
      <c r="AZ431" s="40"/>
    </row>
    <row r="432" spans="1:52" x14ac:dyDescent="0.25">
      <c r="C432" s="315"/>
      <c r="D432" s="55" t="s">
        <v>2658</v>
      </c>
      <c r="E432" s="55" t="s">
        <v>1495</v>
      </c>
      <c r="F432" s="32" t="s">
        <v>394</v>
      </c>
      <c r="G432" s="57"/>
      <c r="H432" s="33" t="s">
        <v>812</v>
      </c>
      <c r="I432" s="33">
        <v>2</v>
      </c>
      <c r="J432" s="34">
        <v>1014.67</v>
      </c>
      <c r="K432" s="34">
        <v>2029.34</v>
      </c>
    </row>
    <row r="433" spans="1:52" s="64" customFormat="1" x14ac:dyDescent="0.25">
      <c r="A433" s="74"/>
      <c r="B433" s="74"/>
      <c r="C433" s="318"/>
      <c r="D433" s="65" t="s">
        <v>2658</v>
      </c>
      <c r="E433" s="65" t="s">
        <v>1496</v>
      </c>
      <c r="F433" s="37" t="s">
        <v>395</v>
      </c>
      <c r="G433" s="63"/>
      <c r="H433" s="38" t="s">
        <v>812</v>
      </c>
      <c r="I433" s="38">
        <v>2</v>
      </c>
      <c r="J433" s="39">
        <v>102.52</v>
      </c>
      <c r="K433" s="39">
        <v>205.04</v>
      </c>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c r="AK433" s="40"/>
      <c r="AL433" s="40"/>
      <c r="AM433" s="40"/>
      <c r="AN433" s="40"/>
      <c r="AO433" s="40"/>
      <c r="AP433" s="40"/>
      <c r="AQ433" s="40"/>
      <c r="AR433" s="40"/>
      <c r="AS433" s="40"/>
      <c r="AT433" s="40"/>
      <c r="AU433" s="40"/>
      <c r="AV433" s="40"/>
      <c r="AW433" s="40"/>
      <c r="AX433" s="40"/>
      <c r="AY433" s="40"/>
      <c r="AZ433" s="40"/>
    </row>
    <row r="434" spans="1:52" x14ac:dyDescent="0.25">
      <c r="C434" s="55" t="s">
        <v>2223</v>
      </c>
      <c r="D434" s="55" t="s">
        <v>1718</v>
      </c>
      <c r="E434" s="55" t="s">
        <v>1497</v>
      </c>
      <c r="F434" s="32" t="s">
        <v>396</v>
      </c>
      <c r="G434" s="57"/>
      <c r="H434" s="33" t="s">
        <v>811</v>
      </c>
      <c r="I434" s="33">
        <v>30</v>
      </c>
      <c r="J434" s="34">
        <v>76.930000000000007</v>
      </c>
      <c r="K434" s="34">
        <v>2307.9</v>
      </c>
    </row>
    <row r="435" spans="1:52" s="64" customFormat="1" x14ac:dyDescent="0.25">
      <c r="A435" s="74"/>
      <c r="B435" s="74"/>
      <c r="C435" s="65"/>
      <c r="D435" s="65" t="s">
        <v>2658</v>
      </c>
      <c r="E435" s="65" t="s">
        <v>1498</v>
      </c>
      <c r="F435" s="37" t="s">
        <v>397</v>
      </c>
      <c r="G435" s="63"/>
      <c r="H435" s="38" t="s">
        <v>809</v>
      </c>
      <c r="I435" s="38">
        <v>60</v>
      </c>
      <c r="J435" s="39">
        <v>2265.7600000000002</v>
      </c>
      <c r="K435" s="39">
        <v>135945.60000000001</v>
      </c>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0"/>
      <c r="AL435" s="40"/>
      <c r="AM435" s="40"/>
      <c r="AN435" s="40"/>
      <c r="AO435" s="40"/>
      <c r="AP435" s="40"/>
      <c r="AQ435" s="40"/>
      <c r="AR435" s="40"/>
      <c r="AS435" s="40"/>
      <c r="AT435" s="40"/>
      <c r="AU435" s="40"/>
      <c r="AV435" s="40"/>
      <c r="AW435" s="40"/>
      <c r="AX435" s="40"/>
      <c r="AY435" s="40"/>
      <c r="AZ435" s="40"/>
    </row>
    <row r="436" spans="1:52" x14ac:dyDescent="0.25">
      <c r="C436" s="55"/>
      <c r="D436" s="55" t="s">
        <v>2658</v>
      </c>
      <c r="E436" s="55" t="s">
        <v>1499</v>
      </c>
      <c r="F436" s="32" t="s">
        <v>398</v>
      </c>
      <c r="G436" s="57"/>
      <c r="H436" s="33" t="s">
        <v>809</v>
      </c>
      <c r="I436" s="33">
        <v>20</v>
      </c>
      <c r="J436" s="34">
        <v>1190.6500000000001</v>
      </c>
      <c r="K436" s="34">
        <v>23813</v>
      </c>
    </row>
    <row r="437" spans="1:52" s="64" customFormat="1" x14ac:dyDescent="0.25">
      <c r="A437" s="74"/>
      <c r="B437" s="74"/>
      <c r="C437" s="65"/>
      <c r="D437" s="65" t="s">
        <v>2658</v>
      </c>
      <c r="E437" s="65" t="s">
        <v>1500</v>
      </c>
      <c r="F437" s="37" t="s">
        <v>399</v>
      </c>
      <c r="G437" s="63"/>
      <c r="H437" s="38" t="s">
        <v>809</v>
      </c>
      <c r="I437" s="38">
        <v>25</v>
      </c>
      <c r="J437" s="39">
        <v>2117.1799999999998</v>
      </c>
      <c r="K437" s="39">
        <v>52929.499999999993</v>
      </c>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0"/>
      <c r="AL437" s="40"/>
      <c r="AM437" s="40"/>
      <c r="AN437" s="40"/>
      <c r="AO437" s="40"/>
      <c r="AP437" s="40"/>
      <c r="AQ437" s="40"/>
      <c r="AR437" s="40"/>
      <c r="AS437" s="40"/>
      <c r="AT437" s="40"/>
      <c r="AU437" s="40"/>
      <c r="AV437" s="40"/>
      <c r="AW437" s="40"/>
      <c r="AX437" s="40"/>
      <c r="AY437" s="40"/>
      <c r="AZ437" s="40"/>
    </row>
    <row r="438" spans="1:52" x14ac:dyDescent="0.25">
      <c r="C438" s="55"/>
      <c r="D438" s="55" t="s">
        <v>2658</v>
      </c>
      <c r="E438" s="55" t="s">
        <v>1501</v>
      </c>
      <c r="F438" s="32" t="s">
        <v>400</v>
      </c>
      <c r="G438" s="57"/>
      <c r="H438" s="33" t="s">
        <v>809</v>
      </c>
      <c r="I438" s="33">
        <v>10</v>
      </c>
      <c r="J438" s="34">
        <v>1206.3</v>
      </c>
      <c r="K438" s="34">
        <v>12063</v>
      </c>
    </row>
    <row r="439" spans="1:52" s="64" customFormat="1" x14ac:dyDescent="0.25">
      <c r="A439" s="74"/>
      <c r="B439" s="74"/>
      <c r="C439" s="65"/>
      <c r="D439" s="65" t="s">
        <v>2658</v>
      </c>
      <c r="E439" s="65" t="s">
        <v>1502</v>
      </c>
      <c r="F439" s="37" t="s">
        <v>401</v>
      </c>
      <c r="G439" s="63"/>
      <c r="H439" s="38" t="s">
        <v>809</v>
      </c>
      <c r="I439" s="38">
        <v>15</v>
      </c>
      <c r="J439" s="39">
        <v>928.03</v>
      </c>
      <c r="K439" s="39">
        <v>13920.449999999999</v>
      </c>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0"/>
      <c r="AL439" s="40"/>
      <c r="AM439" s="40"/>
      <c r="AN439" s="40"/>
      <c r="AO439" s="40"/>
      <c r="AP439" s="40"/>
      <c r="AQ439" s="40"/>
      <c r="AR439" s="40"/>
      <c r="AS439" s="40"/>
      <c r="AT439" s="40"/>
      <c r="AU439" s="40"/>
      <c r="AV439" s="40"/>
      <c r="AW439" s="40"/>
      <c r="AX439" s="40"/>
      <c r="AY439" s="40"/>
      <c r="AZ439" s="40"/>
    </row>
    <row r="440" spans="1:52" x14ac:dyDescent="0.25">
      <c r="C440" s="55"/>
      <c r="D440" s="55" t="s">
        <v>2658</v>
      </c>
      <c r="E440" s="55" t="s">
        <v>1503</v>
      </c>
      <c r="F440" s="32" t="s">
        <v>402</v>
      </c>
      <c r="G440" s="57"/>
      <c r="H440" s="33" t="s">
        <v>809</v>
      </c>
      <c r="I440" s="33">
        <v>20</v>
      </c>
      <c r="J440" s="34">
        <v>578.27</v>
      </c>
      <c r="K440" s="34">
        <v>11565.4</v>
      </c>
    </row>
    <row r="441" spans="1:52" s="64" customFormat="1" x14ac:dyDescent="0.25">
      <c r="A441" s="74"/>
      <c r="B441" s="74"/>
      <c r="C441" s="65"/>
      <c r="D441" s="65" t="s">
        <v>2658</v>
      </c>
      <c r="E441" s="65" t="s">
        <v>1504</v>
      </c>
      <c r="F441" s="37" t="s">
        <v>403</v>
      </c>
      <c r="G441" s="63"/>
      <c r="H441" s="38" t="s">
        <v>809</v>
      </c>
      <c r="I441" s="38">
        <v>40</v>
      </c>
      <c r="J441" s="39">
        <v>878.15</v>
      </c>
      <c r="K441" s="39">
        <v>35126</v>
      </c>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0"/>
      <c r="AL441" s="40"/>
      <c r="AM441" s="40"/>
      <c r="AN441" s="40"/>
      <c r="AO441" s="40"/>
      <c r="AP441" s="40"/>
      <c r="AQ441" s="40"/>
      <c r="AR441" s="40"/>
      <c r="AS441" s="40"/>
      <c r="AT441" s="40"/>
      <c r="AU441" s="40"/>
      <c r="AV441" s="40"/>
      <c r="AW441" s="40"/>
      <c r="AX441" s="40"/>
      <c r="AY441" s="40"/>
      <c r="AZ441" s="40"/>
    </row>
    <row r="442" spans="1:52" x14ac:dyDescent="0.25">
      <c r="C442" s="55"/>
      <c r="D442" s="55" t="s">
        <v>2658</v>
      </c>
      <c r="E442" s="55" t="s">
        <v>1505</v>
      </c>
      <c r="F442" s="32" t="s">
        <v>404</v>
      </c>
      <c r="G442" s="57"/>
      <c r="H442" s="33" t="s">
        <v>809</v>
      </c>
      <c r="I442" s="33">
        <v>15</v>
      </c>
      <c r="J442" s="34">
        <v>1314.33</v>
      </c>
      <c r="K442" s="34">
        <v>19714.949999999997</v>
      </c>
    </row>
    <row r="443" spans="1:52" s="64" customFormat="1" x14ac:dyDescent="0.25">
      <c r="A443" s="74"/>
      <c r="B443" s="74"/>
      <c r="C443" s="65"/>
      <c r="D443" s="65" t="s">
        <v>2658</v>
      </c>
      <c r="E443" s="65" t="s">
        <v>1506</v>
      </c>
      <c r="F443" s="37" t="s">
        <v>405</v>
      </c>
      <c r="G443" s="63"/>
      <c r="H443" s="38" t="s">
        <v>809</v>
      </c>
      <c r="I443" s="38">
        <v>35</v>
      </c>
      <c r="J443" s="39">
        <v>1750.5</v>
      </c>
      <c r="K443" s="39">
        <v>61267.5</v>
      </c>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0"/>
      <c r="AL443" s="40"/>
      <c r="AM443" s="40"/>
      <c r="AN443" s="40"/>
      <c r="AO443" s="40"/>
      <c r="AP443" s="40"/>
      <c r="AQ443" s="40"/>
      <c r="AR443" s="40"/>
      <c r="AS443" s="40"/>
      <c r="AT443" s="40"/>
      <c r="AU443" s="40"/>
      <c r="AV443" s="40"/>
      <c r="AW443" s="40"/>
      <c r="AX443" s="40"/>
      <c r="AY443" s="40"/>
      <c r="AZ443" s="40"/>
    </row>
    <row r="444" spans="1:52" x14ac:dyDescent="0.25">
      <c r="C444" s="315"/>
      <c r="D444" s="55" t="s">
        <v>2658</v>
      </c>
      <c r="E444" s="55" t="s">
        <v>1507</v>
      </c>
      <c r="F444" s="32" t="s">
        <v>406</v>
      </c>
      <c r="G444" s="57"/>
      <c r="H444" s="33" t="s">
        <v>812</v>
      </c>
      <c r="I444" s="33">
        <v>360</v>
      </c>
      <c r="J444" s="34">
        <v>20.260000000000002</v>
      </c>
      <c r="K444" s="34">
        <v>7293.6</v>
      </c>
    </row>
    <row r="445" spans="1:52" s="64" customFormat="1" x14ac:dyDescent="0.25">
      <c r="A445" s="74"/>
      <c r="B445" s="74"/>
      <c r="C445" s="318"/>
      <c r="D445" s="65" t="s">
        <v>2658</v>
      </c>
      <c r="E445" s="65" t="s">
        <v>1508</v>
      </c>
      <c r="F445" s="37" t="s">
        <v>407</v>
      </c>
      <c r="G445" s="63"/>
      <c r="H445" s="38" t="s">
        <v>812</v>
      </c>
      <c r="I445" s="38">
        <v>1</v>
      </c>
      <c r="J445" s="39">
        <v>250.75</v>
      </c>
      <c r="K445" s="39">
        <v>250.75</v>
      </c>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0"/>
      <c r="AL445" s="40"/>
      <c r="AM445" s="40"/>
      <c r="AN445" s="40"/>
      <c r="AO445" s="40"/>
      <c r="AP445" s="40"/>
      <c r="AQ445" s="40"/>
      <c r="AR445" s="40"/>
      <c r="AS445" s="40"/>
      <c r="AT445" s="40"/>
      <c r="AU445" s="40"/>
      <c r="AV445" s="40"/>
      <c r="AW445" s="40"/>
      <c r="AX445" s="40"/>
      <c r="AY445" s="40"/>
      <c r="AZ445" s="40"/>
    </row>
    <row r="446" spans="1:52" x14ac:dyDescent="0.25">
      <c r="C446" s="315"/>
      <c r="D446" s="55" t="s">
        <v>2658</v>
      </c>
      <c r="E446" s="55" t="s">
        <v>1509</v>
      </c>
      <c r="F446" s="32" t="s">
        <v>408</v>
      </c>
      <c r="G446" s="57"/>
      <c r="H446" s="33" t="s">
        <v>812</v>
      </c>
      <c r="I446" s="33">
        <v>3</v>
      </c>
      <c r="J446" s="34">
        <v>179.43</v>
      </c>
      <c r="K446" s="34">
        <v>538.29</v>
      </c>
    </row>
    <row r="447" spans="1:52" s="64" customFormat="1" x14ac:dyDescent="0.25">
      <c r="A447" s="74"/>
      <c r="B447" s="74"/>
      <c r="C447" s="318"/>
      <c r="D447" s="65" t="s">
        <v>2658</v>
      </c>
      <c r="E447" s="65" t="s">
        <v>1510</v>
      </c>
      <c r="F447" s="37" t="s">
        <v>409</v>
      </c>
      <c r="G447" s="63"/>
      <c r="H447" s="38" t="s">
        <v>812</v>
      </c>
      <c r="I447" s="38">
        <v>2</v>
      </c>
      <c r="J447" s="39">
        <v>113.96</v>
      </c>
      <c r="K447" s="39">
        <v>227.92</v>
      </c>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0"/>
      <c r="AL447" s="40"/>
      <c r="AM447" s="40"/>
      <c r="AN447" s="40"/>
      <c r="AO447" s="40"/>
      <c r="AP447" s="40"/>
      <c r="AQ447" s="40"/>
      <c r="AR447" s="40"/>
      <c r="AS447" s="40"/>
      <c r="AT447" s="40"/>
      <c r="AU447" s="40"/>
      <c r="AV447" s="40"/>
      <c r="AW447" s="40"/>
      <c r="AX447" s="40"/>
      <c r="AY447" s="40"/>
      <c r="AZ447" s="40"/>
    </row>
    <row r="448" spans="1:52" x14ac:dyDescent="0.25">
      <c r="C448" s="315"/>
      <c r="D448" s="55" t="s">
        <v>2658</v>
      </c>
      <c r="E448" s="55" t="s">
        <v>1511</v>
      </c>
      <c r="F448" s="32" t="s">
        <v>410</v>
      </c>
      <c r="G448" s="57"/>
      <c r="H448" s="33" t="s">
        <v>812</v>
      </c>
      <c r="I448" s="33">
        <v>10</v>
      </c>
      <c r="J448" s="34">
        <v>9.94</v>
      </c>
      <c r="K448" s="34">
        <v>99.399999999999991</v>
      </c>
    </row>
    <row r="449" spans="1:52" s="64" customFormat="1" x14ac:dyDescent="0.25">
      <c r="A449" s="74"/>
      <c r="B449" s="74"/>
      <c r="C449" s="318"/>
      <c r="D449" s="65" t="s">
        <v>2658</v>
      </c>
      <c r="E449" s="65" t="s">
        <v>1512</v>
      </c>
      <c r="F449" s="37" t="s">
        <v>411</v>
      </c>
      <c r="G449" s="63"/>
      <c r="H449" s="38" t="s">
        <v>812</v>
      </c>
      <c r="I449" s="38">
        <v>4</v>
      </c>
      <c r="J449" s="39">
        <v>107.04</v>
      </c>
      <c r="K449" s="39">
        <v>428.16</v>
      </c>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0"/>
      <c r="AL449" s="40"/>
      <c r="AM449" s="40"/>
      <c r="AN449" s="40"/>
      <c r="AO449" s="40"/>
      <c r="AP449" s="40"/>
      <c r="AQ449" s="40"/>
      <c r="AR449" s="40"/>
      <c r="AS449" s="40"/>
      <c r="AT449" s="40"/>
      <c r="AU449" s="40"/>
      <c r="AV449" s="40"/>
      <c r="AW449" s="40"/>
      <c r="AX449" s="40"/>
      <c r="AY449" s="40"/>
      <c r="AZ449" s="40"/>
    </row>
    <row r="450" spans="1:52" x14ac:dyDescent="0.25">
      <c r="C450" s="315"/>
      <c r="D450" s="55" t="s">
        <v>2658</v>
      </c>
      <c r="E450" s="55" t="s">
        <v>1513</v>
      </c>
      <c r="F450" s="32" t="s">
        <v>412</v>
      </c>
      <c r="G450" s="57"/>
      <c r="H450" s="33" t="s">
        <v>812</v>
      </c>
      <c r="I450" s="33">
        <v>220</v>
      </c>
      <c r="J450" s="34">
        <v>25.56</v>
      </c>
      <c r="K450" s="34">
        <v>5623.2</v>
      </c>
    </row>
    <row r="451" spans="1:52" s="64" customFormat="1" x14ac:dyDescent="0.25">
      <c r="A451" s="74"/>
      <c r="B451" s="74"/>
      <c r="C451" s="318"/>
      <c r="D451" s="65" t="s">
        <v>2658</v>
      </c>
      <c r="E451" s="65" t="s">
        <v>1514</v>
      </c>
      <c r="F451" s="37" t="s">
        <v>413</v>
      </c>
      <c r="G451" s="63"/>
      <c r="H451" s="38" t="s">
        <v>812</v>
      </c>
      <c r="I451" s="38">
        <v>50</v>
      </c>
      <c r="J451" s="39">
        <v>3.81</v>
      </c>
      <c r="K451" s="39">
        <v>190.5</v>
      </c>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0"/>
      <c r="AL451" s="40"/>
      <c r="AM451" s="40"/>
      <c r="AN451" s="40"/>
      <c r="AO451" s="40"/>
      <c r="AP451" s="40"/>
      <c r="AQ451" s="40"/>
      <c r="AR451" s="40"/>
      <c r="AS451" s="40"/>
      <c r="AT451" s="40"/>
      <c r="AU451" s="40"/>
      <c r="AV451" s="40"/>
      <c r="AW451" s="40"/>
      <c r="AX451" s="40"/>
      <c r="AY451" s="40"/>
      <c r="AZ451" s="40"/>
    </row>
    <row r="452" spans="1:52" x14ac:dyDescent="0.25">
      <c r="C452" s="55"/>
      <c r="D452" s="55" t="s">
        <v>2658</v>
      </c>
      <c r="E452" s="55" t="s">
        <v>1515</v>
      </c>
      <c r="F452" s="32" t="s">
        <v>414</v>
      </c>
      <c r="G452" s="57"/>
      <c r="H452" s="33" t="s">
        <v>812</v>
      </c>
      <c r="I452" s="33">
        <v>50</v>
      </c>
      <c r="J452" s="34">
        <v>9.94</v>
      </c>
      <c r="K452" s="34">
        <v>497</v>
      </c>
    </row>
    <row r="453" spans="1:52" s="64" customFormat="1" x14ac:dyDescent="0.25">
      <c r="A453" s="74"/>
      <c r="B453" s="74"/>
      <c r="C453" s="65"/>
      <c r="D453" s="65" t="s">
        <v>2658</v>
      </c>
      <c r="E453" s="65" t="s">
        <v>1516</v>
      </c>
      <c r="F453" s="37" t="s">
        <v>415</v>
      </c>
      <c r="G453" s="63"/>
      <c r="H453" s="38" t="s">
        <v>812</v>
      </c>
      <c r="I453" s="38">
        <v>6</v>
      </c>
      <c r="J453" s="39">
        <v>15.96</v>
      </c>
      <c r="K453" s="39">
        <v>95.76</v>
      </c>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0"/>
      <c r="AL453" s="40"/>
      <c r="AM453" s="40"/>
      <c r="AN453" s="40"/>
      <c r="AO453" s="40"/>
      <c r="AP453" s="40"/>
      <c r="AQ453" s="40"/>
      <c r="AR453" s="40"/>
      <c r="AS453" s="40"/>
      <c r="AT453" s="40"/>
      <c r="AU453" s="40"/>
      <c r="AV453" s="40"/>
      <c r="AW453" s="40"/>
      <c r="AX453" s="40"/>
      <c r="AY453" s="40"/>
      <c r="AZ453" s="40"/>
    </row>
    <row r="454" spans="1:52" x14ac:dyDescent="0.25">
      <c r="C454" s="55"/>
      <c r="D454" s="55" t="s">
        <v>2658</v>
      </c>
      <c r="E454" s="55" t="s">
        <v>1517</v>
      </c>
      <c r="F454" s="32" t="s">
        <v>416</v>
      </c>
      <c r="G454" s="57"/>
      <c r="H454" s="33" t="s">
        <v>812</v>
      </c>
      <c r="I454" s="33">
        <v>16</v>
      </c>
      <c r="J454" s="34">
        <v>12.86</v>
      </c>
      <c r="K454" s="34">
        <v>205.76</v>
      </c>
    </row>
    <row r="455" spans="1:52" s="64" customFormat="1" x14ac:dyDescent="0.25">
      <c r="A455" s="74"/>
      <c r="B455" s="74"/>
      <c r="C455" s="65"/>
      <c r="D455" s="65" t="s">
        <v>2658</v>
      </c>
      <c r="E455" s="65" t="s">
        <v>1518</v>
      </c>
      <c r="F455" s="37" t="s">
        <v>417</v>
      </c>
      <c r="G455" s="63"/>
      <c r="H455" s="38" t="s">
        <v>808</v>
      </c>
      <c r="I455" s="38">
        <v>50</v>
      </c>
      <c r="J455" s="39">
        <v>38.1</v>
      </c>
      <c r="K455" s="39">
        <v>1905</v>
      </c>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0"/>
      <c r="AL455" s="40"/>
      <c r="AM455" s="40"/>
      <c r="AN455" s="40"/>
      <c r="AO455" s="40"/>
      <c r="AP455" s="40"/>
      <c r="AQ455" s="40"/>
      <c r="AR455" s="40"/>
      <c r="AS455" s="40"/>
      <c r="AT455" s="40"/>
      <c r="AU455" s="40"/>
      <c r="AV455" s="40"/>
      <c r="AW455" s="40"/>
      <c r="AX455" s="40"/>
      <c r="AY455" s="40"/>
      <c r="AZ455" s="40"/>
    </row>
    <row r="456" spans="1:52" x14ac:dyDescent="0.25">
      <c r="C456" s="55"/>
      <c r="D456" s="55" t="s">
        <v>2658</v>
      </c>
      <c r="E456" s="55" t="s">
        <v>1519</v>
      </c>
      <c r="F456" s="32" t="s">
        <v>418</v>
      </c>
      <c r="G456" s="57"/>
      <c r="H456" s="33" t="s">
        <v>808</v>
      </c>
      <c r="I456" s="33">
        <v>10</v>
      </c>
      <c r="J456" s="34">
        <v>81.81</v>
      </c>
      <c r="K456" s="34">
        <v>818.1</v>
      </c>
    </row>
    <row r="457" spans="1:52" s="64" customFormat="1" x14ac:dyDescent="0.25">
      <c r="A457" s="74"/>
      <c r="B457" s="74"/>
      <c r="C457" s="65"/>
      <c r="D457" s="65" t="s">
        <v>2658</v>
      </c>
      <c r="E457" s="65" t="s">
        <v>1520</v>
      </c>
      <c r="F457" s="37" t="s">
        <v>419</v>
      </c>
      <c r="G457" s="63"/>
      <c r="H457" s="38" t="s">
        <v>812</v>
      </c>
      <c r="I457" s="38">
        <v>10</v>
      </c>
      <c r="J457" s="39">
        <v>59.28</v>
      </c>
      <c r="K457" s="39">
        <v>592.79999999999995</v>
      </c>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0"/>
      <c r="AL457" s="40"/>
      <c r="AM457" s="40"/>
      <c r="AN457" s="40"/>
      <c r="AO457" s="40"/>
      <c r="AP457" s="40"/>
      <c r="AQ457" s="40"/>
      <c r="AR457" s="40"/>
      <c r="AS457" s="40"/>
      <c r="AT457" s="40"/>
      <c r="AU457" s="40"/>
      <c r="AV457" s="40"/>
      <c r="AW457" s="40"/>
      <c r="AX457" s="40"/>
      <c r="AY457" s="40"/>
      <c r="AZ457" s="40"/>
    </row>
    <row r="458" spans="1:52" x14ac:dyDescent="0.25">
      <c r="C458" s="55"/>
      <c r="D458" s="55" t="s">
        <v>2658</v>
      </c>
      <c r="E458" s="55" t="s">
        <v>1521</v>
      </c>
      <c r="F458" s="32" t="s">
        <v>420</v>
      </c>
      <c r="G458" s="57"/>
      <c r="H458" s="33" t="s">
        <v>812</v>
      </c>
      <c r="I458" s="33">
        <v>2</v>
      </c>
      <c r="J458" s="34">
        <v>50.4</v>
      </c>
      <c r="K458" s="34">
        <v>100.8</v>
      </c>
    </row>
    <row r="459" spans="1:52" s="64" customFormat="1" x14ac:dyDescent="0.25">
      <c r="A459" s="74"/>
      <c r="B459" s="74"/>
      <c r="C459" s="65"/>
      <c r="D459" s="65" t="s">
        <v>2658</v>
      </c>
      <c r="E459" s="65" t="s">
        <v>1522</v>
      </c>
      <c r="F459" s="37" t="s">
        <v>421</v>
      </c>
      <c r="G459" s="63"/>
      <c r="H459" s="38" t="s">
        <v>812</v>
      </c>
      <c r="I459" s="38">
        <v>5</v>
      </c>
      <c r="J459" s="39">
        <v>33.659999999999997</v>
      </c>
      <c r="K459" s="39">
        <v>168.29999999999998</v>
      </c>
      <c r="L459" s="40"/>
      <c r="M459" s="40"/>
      <c r="N459" s="40"/>
      <c r="O459" s="40"/>
      <c r="P459" s="40"/>
      <c r="Q459" s="40"/>
      <c r="R459" s="40"/>
      <c r="S459" s="40"/>
      <c r="T459" s="40"/>
      <c r="U459" s="40"/>
      <c r="V459" s="40"/>
      <c r="W459" s="40"/>
      <c r="X459" s="40"/>
      <c r="Y459" s="40"/>
      <c r="Z459" s="40"/>
      <c r="AA459" s="40"/>
      <c r="AB459" s="40"/>
      <c r="AC459" s="40"/>
      <c r="AD459" s="40"/>
      <c r="AE459" s="40"/>
      <c r="AF459" s="40"/>
      <c r="AG459" s="40"/>
      <c r="AH459" s="40"/>
      <c r="AI459" s="40"/>
      <c r="AJ459" s="40"/>
      <c r="AK459" s="40"/>
      <c r="AL459" s="40"/>
      <c r="AM459" s="40"/>
      <c r="AN459" s="40"/>
      <c r="AO459" s="40"/>
      <c r="AP459" s="40"/>
      <c r="AQ459" s="40"/>
      <c r="AR459" s="40"/>
      <c r="AS459" s="40"/>
      <c r="AT459" s="40"/>
      <c r="AU459" s="40"/>
      <c r="AV459" s="40"/>
      <c r="AW459" s="40"/>
      <c r="AX459" s="40"/>
      <c r="AY459" s="40"/>
      <c r="AZ459" s="40"/>
    </row>
    <row r="460" spans="1:52" x14ac:dyDescent="0.25">
      <c r="C460" s="55"/>
      <c r="D460" s="55" t="s">
        <v>2658</v>
      </c>
      <c r="E460" s="55" t="s">
        <v>1523</v>
      </c>
      <c r="F460" s="32" t="s">
        <v>422</v>
      </c>
      <c r="G460" s="57"/>
      <c r="H460" s="33" t="s">
        <v>812</v>
      </c>
      <c r="I460" s="33">
        <v>6</v>
      </c>
      <c r="J460" s="34">
        <v>118.86</v>
      </c>
      <c r="K460" s="34">
        <v>713.16</v>
      </c>
    </row>
    <row r="461" spans="1:52" s="64" customFormat="1" x14ac:dyDescent="0.25">
      <c r="A461" s="74"/>
      <c r="B461" s="74"/>
      <c r="C461" s="65"/>
      <c r="D461" s="65" t="s">
        <v>2658</v>
      </c>
      <c r="E461" s="65" t="s">
        <v>1524</v>
      </c>
      <c r="F461" s="37" t="s">
        <v>423</v>
      </c>
      <c r="G461" s="63"/>
      <c r="H461" s="38" t="s">
        <v>812</v>
      </c>
      <c r="I461" s="38">
        <v>2</v>
      </c>
      <c r="J461" s="39">
        <v>107.75</v>
      </c>
      <c r="K461" s="39">
        <v>215.5</v>
      </c>
      <c r="L461" s="40"/>
      <c r="M461" s="40"/>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0"/>
      <c r="AK461" s="40"/>
      <c r="AL461" s="40"/>
      <c r="AM461" s="40"/>
      <c r="AN461" s="40"/>
      <c r="AO461" s="40"/>
      <c r="AP461" s="40"/>
      <c r="AQ461" s="40"/>
      <c r="AR461" s="40"/>
      <c r="AS461" s="40"/>
      <c r="AT461" s="40"/>
      <c r="AU461" s="40"/>
      <c r="AV461" s="40"/>
      <c r="AW461" s="40"/>
      <c r="AX461" s="40"/>
      <c r="AY461" s="40"/>
      <c r="AZ461" s="40"/>
    </row>
    <row r="462" spans="1:52" x14ac:dyDescent="0.25">
      <c r="C462" s="315"/>
      <c r="D462" s="55" t="s">
        <v>2658</v>
      </c>
      <c r="E462" s="55" t="s">
        <v>1525</v>
      </c>
      <c r="F462" s="32" t="s">
        <v>424</v>
      </c>
      <c r="G462" s="57"/>
      <c r="H462" s="33" t="s">
        <v>812</v>
      </c>
      <c r="I462" s="33">
        <v>10</v>
      </c>
      <c r="J462" s="34">
        <v>109.97</v>
      </c>
      <c r="K462" s="34">
        <v>1099.7</v>
      </c>
    </row>
    <row r="463" spans="1:52" s="64" customFormat="1" x14ac:dyDescent="0.25">
      <c r="A463" s="74"/>
      <c r="B463" s="74"/>
      <c r="C463" s="318"/>
      <c r="D463" s="65" t="s">
        <v>2658</v>
      </c>
      <c r="E463" s="65" t="s">
        <v>1526</v>
      </c>
      <c r="F463" s="37" t="s">
        <v>425</v>
      </c>
      <c r="G463" s="63"/>
      <c r="H463" s="38" t="s">
        <v>812</v>
      </c>
      <c r="I463" s="38">
        <v>5</v>
      </c>
      <c r="J463" s="39">
        <v>269.14</v>
      </c>
      <c r="K463" s="39">
        <v>1345.6999999999998</v>
      </c>
      <c r="L463" s="40"/>
      <c r="M463" s="40"/>
      <c r="N463" s="40"/>
      <c r="O463" s="40"/>
      <c r="P463" s="40"/>
      <c r="Q463" s="40"/>
      <c r="R463" s="40"/>
      <c r="S463" s="40"/>
      <c r="T463" s="40"/>
      <c r="U463" s="40"/>
      <c r="V463" s="40"/>
      <c r="W463" s="40"/>
      <c r="X463" s="40"/>
      <c r="Y463" s="40"/>
      <c r="Z463" s="40"/>
      <c r="AA463" s="40"/>
      <c r="AB463" s="40"/>
      <c r="AC463" s="40"/>
      <c r="AD463" s="40"/>
      <c r="AE463" s="40"/>
      <c r="AF463" s="40"/>
      <c r="AG463" s="40"/>
      <c r="AH463" s="40"/>
      <c r="AI463" s="40"/>
      <c r="AJ463" s="40"/>
      <c r="AK463" s="40"/>
      <c r="AL463" s="40"/>
      <c r="AM463" s="40"/>
      <c r="AN463" s="40"/>
      <c r="AO463" s="40"/>
      <c r="AP463" s="40"/>
      <c r="AQ463" s="40"/>
      <c r="AR463" s="40"/>
      <c r="AS463" s="40"/>
      <c r="AT463" s="40"/>
      <c r="AU463" s="40"/>
      <c r="AV463" s="40"/>
      <c r="AW463" s="40"/>
      <c r="AX463" s="40"/>
      <c r="AY463" s="40"/>
      <c r="AZ463" s="40"/>
    </row>
    <row r="464" spans="1:52" x14ac:dyDescent="0.25">
      <c r="C464" s="315"/>
      <c r="D464" s="55" t="s">
        <v>2658</v>
      </c>
      <c r="E464" s="55" t="s">
        <v>1527</v>
      </c>
      <c r="F464" s="32" t="s">
        <v>426</v>
      </c>
      <c r="G464" s="57"/>
      <c r="H464" s="33" t="s">
        <v>812</v>
      </c>
      <c r="I464" s="33">
        <v>2</v>
      </c>
      <c r="J464" s="34">
        <v>587.48</v>
      </c>
      <c r="K464" s="34">
        <v>1174.96</v>
      </c>
    </row>
    <row r="465" spans="1:52" s="64" customFormat="1" x14ac:dyDescent="0.25">
      <c r="A465" s="74"/>
      <c r="B465" s="74"/>
      <c r="C465" s="318"/>
      <c r="D465" s="65" t="s">
        <v>2658</v>
      </c>
      <c r="E465" s="65" t="s">
        <v>1528</v>
      </c>
      <c r="F465" s="37" t="s">
        <v>427</v>
      </c>
      <c r="G465" s="63"/>
      <c r="H465" s="38" t="s">
        <v>812</v>
      </c>
      <c r="I465" s="38">
        <v>5</v>
      </c>
      <c r="J465" s="39">
        <v>711.92</v>
      </c>
      <c r="K465" s="39">
        <v>3559.6</v>
      </c>
      <c r="L465" s="40"/>
      <c r="M465" s="40"/>
      <c r="N465" s="40"/>
      <c r="O465" s="40"/>
      <c r="P465" s="40"/>
      <c r="Q465" s="40"/>
      <c r="R465" s="40"/>
      <c r="S465" s="40"/>
      <c r="T465" s="40"/>
      <c r="U465" s="40"/>
      <c r="V465" s="40"/>
      <c r="W465" s="40"/>
      <c r="X465" s="40"/>
      <c r="Y465" s="40"/>
      <c r="Z465" s="40"/>
      <c r="AA465" s="40"/>
      <c r="AB465" s="40"/>
      <c r="AC465" s="40"/>
      <c r="AD465" s="40"/>
      <c r="AE465" s="40"/>
      <c r="AF465" s="40"/>
      <c r="AG465" s="40"/>
      <c r="AH465" s="40"/>
      <c r="AI465" s="40"/>
      <c r="AJ465" s="40"/>
      <c r="AK465" s="40"/>
      <c r="AL465" s="40"/>
      <c r="AM465" s="40"/>
      <c r="AN465" s="40"/>
      <c r="AO465" s="40"/>
      <c r="AP465" s="40"/>
      <c r="AQ465" s="40"/>
      <c r="AR465" s="40"/>
      <c r="AS465" s="40"/>
      <c r="AT465" s="40"/>
      <c r="AU465" s="40"/>
      <c r="AV465" s="40"/>
      <c r="AW465" s="40"/>
      <c r="AX465" s="40"/>
      <c r="AY465" s="40"/>
      <c r="AZ465" s="40"/>
    </row>
    <row r="466" spans="1:52" x14ac:dyDescent="0.25">
      <c r="C466" s="315"/>
      <c r="D466" s="55" t="s">
        <v>2658</v>
      </c>
      <c r="E466" s="55" t="s">
        <v>1529</v>
      </c>
      <c r="F466" s="32" t="s">
        <v>428</v>
      </c>
      <c r="G466" s="57"/>
      <c r="H466" s="33" t="s">
        <v>812</v>
      </c>
      <c r="I466" s="33">
        <v>4</v>
      </c>
      <c r="J466" s="34">
        <v>52.09</v>
      </c>
      <c r="K466" s="34">
        <v>208.36</v>
      </c>
    </row>
    <row r="467" spans="1:52" s="64" customFormat="1" x14ac:dyDescent="0.25">
      <c r="A467" s="74"/>
      <c r="B467" s="74"/>
      <c r="C467" s="318"/>
      <c r="D467" s="65" t="s">
        <v>2658</v>
      </c>
      <c r="E467" s="65" t="s">
        <v>1530</v>
      </c>
      <c r="F467" s="37" t="s">
        <v>429</v>
      </c>
      <c r="G467" s="63"/>
      <c r="H467" s="38" t="s">
        <v>812</v>
      </c>
      <c r="I467" s="38">
        <v>2</v>
      </c>
      <c r="J467" s="39">
        <v>55.56</v>
      </c>
      <c r="K467" s="39">
        <v>111.12</v>
      </c>
      <c r="L467" s="40"/>
      <c r="M467" s="40"/>
      <c r="N467" s="40"/>
      <c r="O467" s="40"/>
      <c r="P467" s="40"/>
      <c r="Q467" s="40"/>
      <c r="R467" s="40"/>
      <c r="S467" s="40"/>
      <c r="T467" s="40"/>
      <c r="U467" s="40"/>
      <c r="V467" s="40"/>
      <c r="W467" s="40"/>
      <c r="X467" s="40"/>
      <c r="Y467" s="40"/>
      <c r="Z467" s="40"/>
      <c r="AA467" s="40"/>
      <c r="AB467" s="40"/>
      <c r="AC467" s="40"/>
      <c r="AD467" s="40"/>
      <c r="AE467" s="40"/>
      <c r="AF467" s="40"/>
      <c r="AG467" s="40"/>
      <c r="AH467" s="40"/>
      <c r="AI467" s="40"/>
      <c r="AJ467" s="40"/>
      <c r="AK467" s="40"/>
      <c r="AL467" s="40"/>
      <c r="AM467" s="40"/>
      <c r="AN467" s="40"/>
      <c r="AO467" s="40"/>
      <c r="AP467" s="40"/>
      <c r="AQ467" s="40"/>
      <c r="AR467" s="40"/>
      <c r="AS467" s="40"/>
      <c r="AT467" s="40"/>
      <c r="AU467" s="40"/>
      <c r="AV467" s="40"/>
      <c r="AW467" s="40"/>
      <c r="AX467" s="40"/>
      <c r="AY467" s="40"/>
      <c r="AZ467" s="40"/>
    </row>
    <row r="468" spans="1:52" x14ac:dyDescent="0.25">
      <c r="C468" s="315"/>
      <c r="D468" s="55" t="s">
        <v>2658</v>
      </c>
      <c r="E468" s="55" t="s">
        <v>1531</v>
      </c>
      <c r="F468" s="32" t="s">
        <v>430</v>
      </c>
      <c r="G468" s="57"/>
      <c r="H468" s="33" t="s">
        <v>812</v>
      </c>
      <c r="I468" s="33">
        <v>12</v>
      </c>
      <c r="J468" s="34">
        <v>27.6</v>
      </c>
      <c r="K468" s="34">
        <v>331.20000000000005</v>
      </c>
    </row>
    <row r="469" spans="1:52" s="64" customFormat="1" x14ac:dyDescent="0.25">
      <c r="A469" s="74"/>
      <c r="B469" s="74"/>
      <c r="C469" s="318"/>
      <c r="D469" s="65" t="s">
        <v>2658</v>
      </c>
      <c r="E469" s="65" t="s">
        <v>1532</v>
      </c>
      <c r="F469" s="37" t="s">
        <v>431</v>
      </c>
      <c r="G469" s="63"/>
      <c r="H469" s="38" t="s">
        <v>808</v>
      </c>
      <c r="I469" s="38">
        <v>40</v>
      </c>
      <c r="J469" s="39">
        <v>35.36</v>
      </c>
      <c r="K469" s="39">
        <v>1414.4</v>
      </c>
      <c r="L469" s="40"/>
      <c r="M469" s="40"/>
      <c r="N469" s="40"/>
      <c r="O469" s="40"/>
      <c r="P469" s="40"/>
      <c r="Q469" s="40"/>
      <c r="R469" s="40"/>
      <c r="S469" s="40"/>
      <c r="T469" s="40"/>
      <c r="U469" s="40"/>
      <c r="V469" s="40"/>
      <c r="W469" s="40"/>
      <c r="X469" s="40"/>
      <c r="Y469" s="40"/>
      <c r="Z469" s="40"/>
      <c r="AA469" s="40"/>
      <c r="AB469" s="40"/>
      <c r="AC469" s="40"/>
      <c r="AD469" s="40"/>
      <c r="AE469" s="40"/>
      <c r="AF469" s="40"/>
      <c r="AG469" s="40"/>
      <c r="AH469" s="40"/>
      <c r="AI469" s="40"/>
      <c r="AJ469" s="40"/>
      <c r="AK469" s="40"/>
      <c r="AL469" s="40"/>
      <c r="AM469" s="40"/>
      <c r="AN469" s="40"/>
      <c r="AO469" s="40"/>
      <c r="AP469" s="40"/>
      <c r="AQ469" s="40"/>
      <c r="AR469" s="40"/>
      <c r="AS469" s="40"/>
      <c r="AT469" s="40"/>
      <c r="AU469" s="40"/>
      <c r="AV469" s="40"/>
      <c r="AW469" s="40"/>
      <c r="AX469" s="40"/>
      <c r="AY469" s="40"/>
      <c r="AZ469" s="40"/>
    </row>
    <row r="470" spans="1:52" x14ac:dyDescent="0.25">
      <c r="C470" s="55"/>
      <c r="D470" s="55" t="s">
        <v>2658</v>
      </c>
      <c r="E470" s="55" t="s">
        <v>1533</v>
      </c>
      <c r="F470" s="32" t="s">
        <v>432</v>
      </c>
      <c r="G470" s="57"/>
      <c r="H470" s="33" t="s">
        <v>811</v>
      </c>
      <c r="I470" s="33">
        <v>2</v>
      </c>
      <c r="J470" s="34">
        <v>0.21</v>
      </c>
      <c r="K470" s="34">
        <v>0.42</v>
      </c>
    </row>
    <row r="471" spans="1:52" s="64" customFormat="1" x14ac:dyDescent="0.25">
      <c r="A471" s="74"/>
      <c r="B471" s="74"/>
      <c r="C471" s="65"/>
      <c r="D471" s="65" t="s">
        <v>2658</v>
      </c>
      <c r="E471" s="65" t="s">
        <v>1534</v>
      </c>
      <c r="F471" s="37" t="s">
        <v>433</v>
      </c>
      <c r="G471" s="63"/>
      <c r="H471" s="38" t="s">
        <v>812</v>
      </c>
      <c r="I471" s="38">
        <v>2</v>
      </c>
      <c r="J471" s="39">
        <v>24.6</v>
      </c>
      <c r="K471" s="39">
        <v>49.2</v>
      </c>
      <c r="L471" s="40"/>
      <c r="M471" s="40"/>
      <c r="N471" s="40"/>
      <c r="O471" s="40"/>
      <c r="P471" s="40"/>
      <c r="Q471" s="40"/>
      <c r="R471" s="40"/>
      <c r="S471" s="40"/>
      <c r="T471" s="40"/>
      <c r="U471" s="40"/>
      <c r="V471" s="40"/>
      <c r="W471" s="40"/>
      <c r="X471" s="40"/>
      <c r="Y471" s="40"/>
      <c r="Z471" s="40"/>
      <c r="AA471" s="40"/>
      <c r="AB471" s="40"/>
      <c r="AC471" s="40"/>
      <c r="AD471" s="40"/>
      <c r="AE471" s="40"/>
      <c r="AF471" s="40"/>
      <c r="AG471" s="40"/>
      <c r="AH471" s="40"/>
      <c r="AI471" s="40"/>
      <c r="AJ471" s="40"/>
      <c r="AK471" s="40"/>
      <c r="AL471" s="40"/>
      <c r="AM471" s="40"/>
      <c r="AN471" s="40"/>
      <c r="AO471" s="40"/>
      <c r="AP471" s="40"/>
      <c r="AQ471" s="40"/>
      <c r="AR471" s="40"/>
      <c r="AS471" s="40"/>
      <c r="AT471" s="40"/>
      <c r="AU471" s="40"/>
      <c r="AV471" s="40"/>
      <c r="AW471" s="40"/>
      <c r="AX471" s="40"/>
      <c r="AY471" s="40"/>
      <c r="AZ471" s="40"/>
    </row>
    <row r="472" spans="1:52" x14ac:dyDescent="0.25">
      <c r="C472" s="55"/>
      <c r="D472" s="55" t="s">
        <v>2658</v>
      </c>
      <c r="E472" s="55" t="s">
        <v>1535</v>
      </c>
      <c r="F472" s="32" t="s">
        <v>434</v>
      </c>
      <c r="G472" s="57"/>
      <c r="H472" s="33" t="s">
        <v>812</v>
      </c>
      <c r="I472" s="33">
        <v>6</v>
      </c>
      <c r="J472" s="34">
        <v>218.78</v>
      </c>
      <c r="K472" s="34">
        <v>1312.68</v>
      </c>
    </row>
    <row r="473" spans="1:52" s="64" customFormat="1" x14ac:dyDescent="0.25">
      <c r="A473" s="74"/>
      <c r="B473" s="74"/>
      <c r="C473" s="65"/>
      <c r="D473" s="65" t="s">
        <v>2658</v>
      </c>
      <c r="E473" s="65" t="s">
        <v>1536</v>
      </c>
      <c r="F473" s="37" t="s">
        <v>435</v>
      </c>
      <c r="G473" s="63"/>
      <c r="H473" s="38" t="s">
        <v>812</v>
      </c>
      <c r="I473" s="38">
        <v>40</v>
      </c>
      <c r="J473" s="39">
        <v>22.17</v>
      </c>
      <c r="K473" s="39">
        <v>886.80000000000007</v>
      </c>
      <c r="L473" s="40"/>
      <c r="M473" s="40"/>
      <c r="N473" s="40"/>
      <c r="O473" s="40"/>
      <c r="P473" s="40"/>
      <c r="Q473" s="40"/>
      <c r="R473" s="40"/>
      <c r="S473" s="40"/>
      <c r="T473" s="40"/>
      <c r="U473" s="40"/>
      <c r="V473" s="40"/>
      <c r="W473" s="40"/>
      <c r="X473" s="40"/>
      <c r="Y473" s="40"/>
      <c r="Z473" s="40"/>
      <c r="AA473" s="40"/>
      <c r="AB473" s="40"/>
      <c r="AC473" s="40"/>
      <c r="AD473" s="40"/>
      <c r="AE473" s="40"/>
      <c r="AF473" s="40"/>
      <c r="AG473" s="40"/>
      <c r="AH473" s="40"/>
      <c r="AI473" s="40"/>
      <c r="AJ473" s="40"/>
      <c r="AK473" s="40"/>
      <c r="AL473" s="40"/>
      <c r="AM473" s="40"/>
      <c r="AN473" s="40"/>
      <c r="AO473" s="40"/>
      <c r="AP473" s="40"/>
      <c r="AQ473" s="40"/>
      <c r="AR473" s="40"/>
      <c r="AS473" s="40"/>
      <c r="AT473" s="40"/>
      <c r="AU473" s="40"/>
      <c r="AV473" s="40"/>
      <c r="AW473" s="40"/>
      <c r="AX473" s="40"/>
      <c r="AY473" s="40"/>
      <c r="AZ473" s="40"/>
    </row>
    <row r="474" spans="1:52" x14ac:dyDescent="0.25">
      <c r="C474" s="55"/>
      <c r="D474" s="55" t="s">
        <v>2658</v>
      </c>
      <c r="E474" s="55" t="s">
        <v>1537</v>
      </c>
      <c r="F474" s="32" t="s">
        <v>436</v>
      </c>
      <c r="G474" s="57"/>
      <c r="H474" s="33" t="s">
        <v>809</v>
      </c>
      <c r="I474" s="33">
        <v>10</v>
      </c>
      <c r="J474" s="34">
        <v>597.32000000000005</v>
      </c>
      <c r="K474" s="34">
        <v>5973.2000000000007</v>
      </c>
    </row>
    <row r="475" spans="1:52" s="64" customFormat="1" x14ac:dyDescent="0.25">
      <c r="A475" s="74"/>
      <c r="B475" s="74"/>
      <c r="C475" s="65"/>
      <c r="D475" s="65" t="s">
        <v>2658</v>
      </c>
      <c r="E475" s="65" t="s">
        <v>1538</v>
      </c>
      <c r="F475" s="37" t="s">
        <v>437</v>
      </c>
      <c r="G475" s="63"/>
      <c r="H475" s="38" t="s">
        <v>813</v>
      </c>
      <c r="I475" s="38">
        <v>15</v>
      </c>
      <c r="J475" s="39">
        <v>200.84</v>
      </c>
      <c r="K475" s="39">
        <v>3012.6</v>
      </c>
      <c r="L475" s="40"/>
      <c r="M475" s="40"/>
      <c r="N475" s="40"/>
      <c r="O475" s="40"/>
      <c r="P475" s="40"/>
      <c r="Q475" s="40"/>
      <c r="R475" s="40"/>
      <c r="S475" s="40"/>
      <c r="T475" s="40"/>
      <c r="U475" s="40"/>
      <c r="V475" s="40"/>
      <c r="W475" s="40"/>
      <c r="X475" s="40"/>
      <c r="Y475" s="40"/>
      <c r="Z475" s="40"/>
      <c r="AA475" s="40"/>
      <c r="AB475" s="40"/>
      <c r="AC475" s="40"/>
      <c r="AD475" s="40"/>
      <c r="AE475" s="40"/>
      <c r="AF475" s="40"/>
      <c r="AG475" s="40"/>
      <c r="AH475" s="40"/>
      <c r="AI475" s="40"/>
      <c r="AJ475" s="40"/>
      <c r="AK475" s="40"/>
      <c r="AL475" s="40"/>
      <c r="AM475" s="40"/>
      <c r="AN475" s="40"/>
      <c r="AO475" s="40"/>
      <c r="AP475" s="40"/>
      <c r="AQ475" s="40"/>
      <c r="AR475" s="40"/>
      <c r="AS475" s="40"/>
      <c r="AT475" s="40"/>
      <c r="AU475" s="40"/>
      <c r="AV475" s="40"/>
      <c r="AW475" s="40"/>
      <c r="AX475" s="40"/>
      <c r="AY475" s="40"/>
      <c r="AZ475" s="40"/>
    </row>
    <row r="476" spans="1:52" x14ac:dyDescent="0.25">
      <c r="C476" s="55"/>
      <c r="D476" s="55" t="s">
        <v>2658</v>
      </c>
      <c r="E476" s="55" t="s">
        <v>1539</v>
      </c>
      <c r="F476" s="32" t="s">
        <v>438</v>
      </c>
      <c r="G476" s="57"/>
      <c r="H476" s="33" t="s">
        <v>812</v>
      </c>
      <c r="I476" s="33">
        <v>2</v>
      </c>
      <c r="J476" s="34">
        <v>62.05</v>
      </c>
      <c r="K476" s="34">
        <v>124.1</v>
      </c>
    </row>
    <row r="477" spans="1:52" s="64" customFormat="1" x14ac:dyDescent="0.25">
      <c r="A477" s="74"/>
      <c r="B477" s="74"/>
      <c r="C477" s="65"/>
      <c r="D477" s="65" t="s">
        <v>2658</v>
      </c>
      <c r="E477" s="65" t="s">
        <v>1540</v>
      </c>
      <c r="F477" s="37" t="s">
        <v>439</v>
      </c>
      <c r="G477" s="63"/>
      <c r="H477" s="38" t="s">
        <v>812</v>
      </c>
      <c r="I477" s="38">
        <v>2</v>
      </c>
      <c r="J477" s="39">
        <v>93.64</v>
      </c>
      <c r="K477" s="39">
        <v>187.28</v>
      </c>
      <c r="L477" s="40"/>
      <c r="M477" s="40"/>
      <c r="N477" s="40"/>
      <c r="O477" s="40"/>
      <c r="P477" s="40"/>
      <c r="Q477" s="40"/>
      <c r="R477" s="40"/>
      <c r="S477" s="40"/>
      <c r="T477" s="40"/>
      <c r="U477" s="40"/>
      <c r="V477" s="40"/>
      <c r="W477" s="40"/>
      <c r="X477" s="40"/>
      <c r="Y477" s="40"/>
      <c r="Z477" s="40"/>
      <c r="AA477" s="40"/>
      <c r="AB477" s="40"/>
      <c r="AC477" s="40"/>
      <c r="AD477" s="40"/>
      <c r="AE477" s="40"/>
      <c r="AF477" s="40"/>
      <c r="AG477" s="40"/>
      <c r="AH477" s="40"/>
      <c r="AI477" s="40"/>
      <c r="AJ477" s="40"/>
      <c r="AK477" s="40"/>
      <c r="AL477" s="40"/>
      <c r="AM477" s="40"/>
      <c r="AN477" s="40"/>
      <c r="AO477" s="40"/>
      <c r="AP477" s="40"/>
      <c r="AQ477" s="40"/>
      <c r="AR477" s="40"/>
      <c r="AS477" s="40"/>
      <c r="AT477" s="40"/>
      <c r="AU477" s="40"/>
      <c r="AV477" s="40"/>
      <c r="AW477" s="40"/>
      <c r="AX477" s="40"/>
      <c r="AY477" s="40"/>
      <c r="AZ477" s="40"/>
    </row>
    <row r="478" spans="1:52" x14ac:dyDescent="0.25">
      <c r="C478" s="55"/>
      <c r="D478" s="55" t="s">
        <v>2658</v>
      </c>
      <c r="E478" s="55" t="s">
        <v>1541</v>
      </c>
      <c r="F478" s="32" t="s">
        <v>440</v>
      </c>
      <c r="G478" s="57"/>
      <c r="H478" s="33" t="s">
        <v>814</v>
      </c>
      <c r="I478" s="33">
        <v>60</v>
      </c>
      <c r="J478" s="34">
        <v>45.28</v>
      </c>
      <c r="K478" s="34">
        <v>2716.8</v>
      </c>
    </row>
    <row r="479" spans="1:52" s="64" customFormat="1" x14ac:dyDescent="0.25">
      <c r="A479" s="74"/>
      <c r="B479" s="74"/>
      <c r="C479" s="65"/>
      <c r="D479" s="65" t="s">
        <v>2658</v>
      </c>
      <c r="E479" s="65" t="s">
        <v>1542</v>
      </c>
      <c r="F479" s="37" t="s">
        <v>441</v>
      </c>
      <c r="G479" s="63"/>
      <c r="H479" s="38" t="s">
        <v>814</v>
      </c>
      <c r="I479" s="38">
        <v>75</v>
      </c>
      <c r="J479" s="39">
        <v>56.39</v>
      </c>
      <c r="K479" s="39">
        <v>4229.25</v>
      </c>
      <c r="L479" s="40"/>
      <c r="M479" s="40"/>
      <c r="N479" s="40"/>
      <c r="O479" s="40"/>
      <c r="P479" s="40"/>
      <c r="Q479" s="40"/>
      <c r="R479" s="40"/>
      <c r="S479" s="40"/>
      <c r="T479" s="40"/>
      <c r="U479" s="40"/>
      <c r="V479" s="40"/>
      <c r="W479" s="40"/>
      <c r="X479" s="40"/>
      <c r="Y479" s="40"/>
      <c r="Z479" s="40"/>
      <c r="AA479" s="40"/>
      <c r="AB479" s="40"/>
      <c r="AC479" s="40"/>
      <c r="AD479" s="40"/>
      <c r="AE479" s="40"/>
      <c r="AF479" s="40"/>
      <c r="AG479" s="40"/>
      <c r="AH479" s="40"/>
      <c r="AI479" s="40"/>
      <c r="AJ479" s="40"/>
      <c r="AK479" s="40"/>
      <c r="AL479" s="40"/>
      <c r="AM479" s="40"/>
      <c r="AN479" s="40"/>
      <c r="AO479" s="40"/>
      <c r="AP479" s="40"/>
      <c r="AQ479" s="40"/>
      <c r="AR479" s="40"/>
      <c r="AS479" s="40"/>
      <c r="AT479" s="40"/>
      <c r="AU479" s="40"/>
      <c r="AV479" s="40"/>
      <c r="AW479" s="40"/>
      <c r="AX479" s="40"/>
      <c r="AY479" s="40"/>
      <c r="AZ479" s="40"/>
    </row>
    <row r="480" spans="1:52" x14ac:dyDescent="0.25">
      <c r="C480" s="315"/>
      <c r="D480" s="55" t="s">
        <v>2658</v>
      </c>
      <c r="E480" s="55" t="s">
        <v>1543</v>
      </c>
      <c r="F480" s="32" t="s">
        <v>442</v>
      </c>
      <c r="G480" s="57"/>
      <c r="H480" s="33" t="s">
        <v>812</v>
      </c>
      <c r="I480" s="33">
        <v>165</v>
      </c>
      <c r="J480" s="34">
        <v>14.42</v>
      </c>
      <c r="K480" s="34">
        <v>2379.3000000000002</v>
      </c>
    </row>
    <row r="481" spans="1:52" s="64" customFormat="1" x14ac:dyDescent="0.25">
      <c r="A481" s="74"/>
      <c r="B481" s="74"/>
      <c r="C481" s="318"/>
      <c r="D481" s="65" t="s">
        <v>2658</v>
      </c>
      <c r="E481" s="65" t="s">
        <v>1544</v>
      </c>
      <c r="F481" s="37" t="s">
        <v>443</v>
      </c>
      <c r="G481" s="63"/>
      <c r="H481" s="38" t="s">
        <v>812</v>
      </c>
      <c r="I481" s="38">
        <v>100</v>
      </c>
      <c r="J481" s="39">
        <v>5.66</v>
      </c>
      <c r="K481" s="39">
        <v>566</v>
      </c>
      <c r="L481" s="40"/>
      <c r="M481" s="40"/>
      <c r="N481" s="40"/>
      <c r="O481" s="40"/>
      <c r="P481" s="40"/>
      <c r="Q481" s="40"/>
      <c r="R481" s="40"/>
      <c r="S481" s="40"/>
      <c r="T481" s="40"/>
      <c r="U481" s="40"/>
      <c r="V481" s="40"/>
      <c r="W481" s="40"/>
      <c r="X481" s="40"/>
      <c r="Y481" s="40"/>
      <c r="Z481" s="40"/>
      <c r="AA481" s="40"/>
      <c r="AB481" s="40"/>
      <c r="AC481" s="40"/>
      <c r="AD481" s="40"/>
      <c r="AE481" s="40"/>
      <c r="AF481" s="40"/>
      <c r="AG481" s="40"/>
      <c r="AH481" s="40"/>
      <c r="AI481" s="40"/>
      <c r="AJ481" s="40"/>
      <c r="AK481" s="40"/>
      <c r="AL481" s="40"/>
      <c r="AM481" s="40"/>
      <c r="AN481" s="40"/>
      <c r="AO481" s="40"/>
      <c r="AP481" s="40"/>
      <c r="AQ481" s="40"/>
      <c r="AR481" s="40"/>
      <c r="AS481" s="40"/>
      <c r="AT481" s="40"/>
      <c r="AU481" s="40"/>
      <c r="AV481" s="40"/>
      <c r="AW481" s="40"/>
      <c r="AX481" s="40"/>
      <c r="AY481" s="40"/>
      <c r="AZ481" s="40"/>
    </row>
    <row r="482" spans="1:52" x14ac:dyDescent="0.25">
      <c r="C482" s="315"/>
      <c r="D482" s="55" t="s">
        <v>2658</v>
      </c>
      <c r="E482" s="55" t="s">
        <v>1545</v>
      </c>
      <c r="F482" s="32" t="s">
        <v>444</v>
      </c>
      <c r="G482" s="57"/>
      <c r="H482" s="33" t="s">
        <v>812</v>
      </c>
      <c r="I482" s="33">
        <v>60</v>
      </c>
      <c r="J482" s="34">
        <v>11.87</v>
      </c>
      <c r="K482" s="34">
        <v>712.19999999999993</v>
      </c>
    </row>
    <row r="483" spans="1:52" s="64" customFormat="1" x14ac:dyDescent="0.25">
      <c r="A483" s="74"/>
      <c r="B483" s="74"/>
      <c r="C483" s="318"/>
      <c r="D483" s="65" t="s">
        <v>2658</v>
      </c>
      <c r="E483" s="65" t="s">
        <v>1546</v>
      </c>
      <c r="F483" s="37" t="s">
        <v>445</v>
      </c>
      <c r="G483" s="63"/>
      <c r="H483" s="38" t="s">
        <v>812</v>
      </c>
      <c r="I483" s="38">
        <v>50</v>
      </c>
      <c r="J483" s="39">
        <v>3.33</v>
      </c>
      <c r="K483" s="39">
        <v>166.5</v>
      </c>
      <c r="L483" s="40"/>
      <c r="M483" s="40"/>
      <c r="N483" s="40"/>
      <c r="O483" s="40"/>
      <c r="P483" s="40"/>
      <c r="Q483" s="40"/>
      <c r="R483" s="40"/>
      <c r="S483" s="40"/>
      <c r="T483" s="40"/>
      <c r="U483" s="40"/>
      <c r="V483" s="40"/>
      <c r="W483" s="40"/>
      <c r="X483" s="40"/>
      <c r="Y483" s="40"/>
      <c r="Z483" s="40"/>
      <c r="AA483" s="40"/>
      <c r="AB483" s="40"/>
      <c r="AC483" s="40"/>
      <c r="AD483" s="40"/>
      <c r="AE483" s="40"/>
      <c r="AF483" s="40"/>
      <c r="AG483" s="40"/>
      <c r="AH483" s="40"/>
      <c r="AI483" s="40"/>
      <c r="AJ483" s="40"/>
      <c r="AK483" s="40"/>
      <c r="AL483" s="40"/>
      <c r="AM483" s="40"/>
      <c r="AN483" s="40"/>
      <c r="AO483" s="40"/>
      <c r="AP483" s="40"/>
      <c r="AQ483" s="40"/>
      <c r="AR483" s="40"/>
      <c r="AS483" s="40"/>
      <c r="AT483" s="40"/>
      <c r="AU483" s="40"/>
      <c r="AV483" s="40"/>
      <c r="AW483" s="40"/>
      <c r="AX483" s="40"/>
      <c r="AY483" s="40"/>
      <c r="AZ483" s="40"/>
    </row>
    <row r="484" spans="1:52" x14ac:dyDescent="0.25">
      <c r="C484" s="315"/>
      <c r="D484" s="55" t="s">
        <v>2658</v>
      </c>
      <c r="E484" s="55" t="s">
        <v>1547</v>
      </c>
      <c r="F484" s="32" t="s">
        <v>446</v>
      </c>
      <c r="G484" s="57"/>
      <c r="H484" s="33" t="s">
        <v>812</v>
      </c>
      <c r="I484" s="33">
        <v>10</v>
      </c>
      <c r="J484" s="34">
        <v>215.97</v>
      </c>
      <c r="K484" s="34">
        <v>2159.6999999999998</v>
      </c>
    </row>
    <row r="485" spans="1:52" s="64" customFormat="1" x14ac:dyDescent="0.25">
      <c r="A485" s="74"/>
      <c r="B485" s="74"/>
      <c r="C485" s="318"/>
      <c r="D485" s="65" t="s">
        <v>2658</v>
      </c>
      <c r="E485" s="65" t="s">
        <v>1548</v>
      </c>
      <c r="F485" s="37" t="s">
        <v>447</v>
      </c>
      <c r="G485" s="63"/>
      <c r="H485" s="38" t="s">
        <v>812</v>
      </c>
      <c r="I485" s="38">
        <v>40</v>
      </c>
      <c r="J485" s="39">
        <v>5.51</v>
      </c>
      <c r="K485" s="39">
        <v>220.39999999999998</v>
      </c>
      <c r="L485" s="40"/>
      <c r="M485" s="40"/>
      <c r="N485" s="40"/>
      <c r="O485" s="40"/>
      <c r="P485" s="40"/>
      <c r="Q485" s="40"/>
      <c r="R485" s="40"/>
      <c r="S485" s="40"/>
      <c r="T485" s="40"/>
      <c r="U485" s="40"/>
      <c r="V485" s="40"/>
      <c r="W485" s="40"/>
      <c r="X485" s="40"/>
      <c r="Y485" s="40"/>
      <c r="Z485" s="40"/>
      <c r="AA485" s="40"/>
      <c r="AB485" s="40"/>
      <c r="AC485" s="40"/>
      <c r="AD485" s="40"/>
      <c r="AE485" s="40"/>
      <c r="AF485" s="40"/>
      <c r="AG485" s="40"/>
      <c r="AH485" s="40"/>
      <c r="AI485" s="40"/>
      <c r="AJ485" s="40"/>
      <c r="AK485" s="40"/>
      <c r="AL485" s="40"/>
      <c r="AM485" s="40"/>
      <c r="AN485" s="40"/>
      <c r="AO485" s="40"/>
      <c r="AP485" s="40"/>
      <c r="AQ485" s="40"/>
      <c r="AR485" s="40"/>
      <c r="AS485" s="40"/>
      <c r="AT485" s="40"/>
      <c r="AU485" s="40"/>
      <c r="AV485" s="40"/>
      <c r="AW485" s="40"/>
      <c r="AX485" s="40"/>
      <c r="AY485" s="40"/>
      <c r="AZ485" s="40"/>
    </row>
    <row r="486" spans="1:52" x14ac:dyDescent="0.25">
      <c r="C486" s="315"/>
      <c r="D486" s="55" t="s">
        <v>2658</v>
      </c>
      <c r="E486" s="55" t="s">
        <v>1549</v>
      </c>
      <c r="F486" s="32" t="s">
        <v>448</v>
      </c>
      <c r="G486" s="57"/>
      <c r="H486" s="33" t="s">
        <v>812</v>
      </c>
      <c r="I486" s="33">
        <v>50</v>
      </c>
      <c r="J486" s="34">
        <v>12.72</v>
      </c>
      <c r="K486" s="34">
        <v>636</v>
      </c>
    </row>
    <row r="487" spans="1:52" s="64" customFormat="1" x14ac:dyDescent="0.25">
      <c r="A487" s="74"/>
      <c r="B487" s="74"/>
      <c r="C487" s="318"/>
      <c r="D487" s="65" t="s">
        <v>2658</v>
      </c>
      <c r="E487" s="65" t="s">
        <v>1550</v>
      </c>
      <c r="F487" s="37" t="s">
        <v>449</v>
      </c>
      <c r="G487" s="63"/>
      <c r="H487" s="38" t="s">
        <v>812</v>
      </c>
      <c r="I487" s="38">
        <v>50</v>
      </c>
      <c r="J487" s="39">
        <v>1.81</v>
      </c>
      <c r="K487" s="39">
        <v>90.5</v>
      </c>
      <c r="L487" s="40"/>
      <c r="M487" s="40"/>
      <c r="N487" s="40"/>
      <c r="O487" s="40"/>
      <c r="P487" s="40"/>
      <c r="Q487" s="40"/>
      <c r="R487" s="40"/>
      <c r="S487" s="40"/>
      <c r="T487" s="40"/>
      <c r="U487" s="40"/>
      <c r="V487" s="40"/>
      <c r="W487" s="40"/>
      <c r="X487" s="40"/>
      <c r="Y487" s="40"/>
      <c r="Z487" s="40"/>
      <c r="AA487" s="40"/>
      <c r="AB487" s="40"/>
      <c r="AC487" s="40"/>
      <c r="AD487" s="40"/>
      <c r="AE487" s="40"/>
      <c r="AF487" s="40"/>
      <c r="AG487" s="40"/>
      <c r="AH487" s="40"/>
      <c r="AI487" s="40"/>
      <c r="AJ487" s="40"/>
      <c r="AK487" s="40"/>
      <c r="AL487" s="40"/>
      <c r="AM487" s="40"/>
      <c r="AN487" s="40"/>
      <c r="AO487" s="40"/>
      <c r="AP487" s="40"/>
      <c r="AQ487" s="40"/>
      <c r="AR487" s="40"/>
      <c r="AS487" s="40"/>
      <c r="AT487" s="40"/>
      <c r="AU487" s="40"/>
      <c r="AV487" s="40"/>
      <c r="AW487" s="40"/>
      <c r="AX487" s="40"/>
      <c r="AY487" s="40"/>
      <c r="AZ487" s="40"/>
    </row>
    <row r="488" spans="1:52" x14ac:dyDescent="0.25">
      <c r="C488" s="55"/>
      <c r="D488" s="55" t="s">
        <v>2658</v>
      </c>
      <c r="E488" s="55" t="s">
        <v>1551</v>
      </c>
      <c r="F488" s="32" t="s">
        <v>450</v>
      </c>
      <c r="G488" s="57"/>
      <c r="H488" s="33" t="s">
        <v>812</v>
      </c>
      <c r="I488" s="33">
        <v>30</v>
      </c>
      <c r="J488" s="34">
        <v>12.14</v>
      </c>
      <c r="K488" s="34">
        <v>364.20000000000005</v>
      </c>
    </row>
    <row r="489" spans="1:52" s="64" customFormat="1" x14ac:dyDescent="0.25">
      <c r="A489" s="74"/>
      <c r="B489" s="74"/>
      <c r="C489" s="65"/>
      <c r="D489" s="65" t="s">
        <v>2658</v>
      </c>
      <c r="E489" s="65" t="s">
        <v>1552</v>
      </c>
      <c r="F489" s="37" t="s">
        <v>451</v>
      </c>
      <c r="G489" s="63"/>
      <c r="H489" s="38" t="s">
        <v>812</v>
      </c>
      <c r="I489" s="38">
        <v>50</v>
      </c>
      <c r="J489" s="39">
        <v>2.95</v>
      </c>
      <c r="K489" s="39">
        <v>147.5</v>
      </c>
      <c r="L489" s="40"/>
      <c r="M489" s="40"/>
      <c r="N489" s="40"/>
      <c r="O489" s="40"/>
      <c r="P489" s="40"/>
      <c r="Q489" s="40"/>
      <c r="R489" s="40"/>
      <c r="S489" s="40"/>
      <c r="T489" s="40"/>
      <c r="U489" s="40"/>
      <c r="V489" s="40"/>
      <c r="W489" s="40"/>
      <c r="X489" s="40"/>
      <c r="Y489" s="40"/>
      <c r="Z489" s="40"/>
      <c r="AA489" s="40"/>
      <c r="AB489" s="40"/>
      <c r="AC489" s="40"/>
      <c r="AD489" s="40"/>
      <c r="AE489" s="40"/>
      <c r="AF489" s="40"/>
      <c r="AG489" s="40"/>
      <c r="AH489" s="40"/>
      <c r="AI489" s="40"/>
      <c r="AJ489" s="40"/>
      <c r="AK489" s="40"/>
      <c r="AL489" s="40"/>
      <c r="AM489" s="40"/>
      <c r="AN489" s="40"/>
      <c r="AO489" s="40"/>
      <c r="AP489" s="40"/>
      <c r="AQ489" s="40"/>
      <c r="AR489" s="40"/>
      <c r="AS489" s="40"/>
      <c r="AT489" s="40"/>
      <c r="AU489" s="40"/>
      <c r="AV489" s="40"/>
      <c r="AW489" s="40"/>
      <c r="AX489" s="40"/>
      <c r="AY489" s="40"/>
      <c r="AZ489" s="40"/>
    </row>
    <row r="490" spans="1:52" x14ac:dyDescent="0.25">
      <c r="C490" s="55"/>
      <c r="D490" s="55" t="s">
        <v>2658</v>
      </c>
      <c r="E490" s="55" t="s">
        <v>1553</v>
      </c>
      <c r="F490" s="32" t="s">
        <v>452</v>
      </c>
      <c r="G490" s="57"/>
      <c r="H490" s="33" t="s">
        <v>812</v>
      </c>
      <c r="I490" s="33">
        <v>50</v>
      </c>
      <c r="J490" s="34">
        <v>1.32</v>
      </c>
      <c r="K490" s="34">
        <v>66</v>
      </c>
    </row>
    <row r="491" spans="1:52" s="64" customFormat="1" x14ac:dyDescent="0.25">
      <c r="A491" s="74"/>
      <c r="B491" s="74"/>
      <c r="C491" s="65"/>
      <c r="D491" s="65" t="s">
        <v>2658</v>
      </c>
      <c r="E491" s="65" t="s">
        <v>1554</v>
      </c>
      <c r="F491" s="37" t="s">
        <v>453</v>
      </c>
      <c r="G491" s="63"/>
      <c r="H491" s="38" t="s">
        <v>812</v>
      </c>
      <c r="I491" s="38">
        <v>2</v>
      </c>
      <c r="J491" s="39">
        <v>84.03</v>
      </c>
      <c r="K491" s="39">
        <v>168.06</v>
      </c>
      <c r="L491" s="40"/>
      <c r="M491" s="40"/>
      <c r="N491" s="40"/>
      <c r="O491" s="40"/>
      <c r="P491" s="40"/>
      <c r="Q491" s="40"/>
      <c r="R491" s="40"/>
      <c r="S491" s="40"/>
      <c r="T491" s="40"/>
      <c r="U491" s="40"/>
      <c r="V491" s="40"/>
      <c r="W491" s="40"/>
      <c r="X491" s="40"/>
      <c r="Y491" s="40"/>
      <c r="Z491" s="40"/>
      <c r="AA491" s="40"/>
      <c r="AB491" s="40"/>
      <c r="AC491" s="40"/>
      <c r="AD491" s="40"/>
      <c r="AE491" s="40"/>
      <c r="AF491" s="40"/>
      <c r="AG491" s="40"/>
      <c r="AH491" s="40"/>
      <c r="AI491" s="40"/>
      <c r="AJ491" s="40"/>
      <c r="AK491" s="40"/>
      <c r="AL491" s="40"/>
      <c r="AM491" s="40"/>
      <c r="AN491" s="40"/>
      <c r="AO491" s="40"/>
      <c r="AP491" s="40"/>
      <c r="AQ491" s="40"/>
      <c r="AR491" s="40"/>
      <c r="AS491" s="40"/>
      <c r="AT491" s="40"/>
      <c r="AU491" s="40"/>
      <c r="AV491" s="40"/>
      <c r="AW491" s="40"/>
      <c r="AX491" s="40"/>
      <c r="AY491" s="40"/>
      <c r="AZ491" s="40"/>
    </row>
    <row r="492" spans="1:52" x14ac:dyDescent="0.25">
      <c r="C492" s="55"/>
      <c r="D492" s="55" t="s">
        <v>2658</v>
      </c>
      <c r="E492" s="55" t="s">
        <v>1555</v>
      </c>
      <c r="F492" s="32" t="s">
        <v>454</v>
      </c>
      <c r="G492" s="57"/>
      <c r="H492" s="33" t="s">
        <v>812</v>
      </c>
      <c r="I492" s="33">
        <v>2</v>
      </c>
      <c r="J492" s="34">
        <v>52.51</v>
      </c>
      <c r="K492" s="34">
        <v>105.02</v>
      </c>
    </row>
    <row r="493" spans="1:52" s="64" customFormat="1" x14ac:dyDescent="0.25">
      <c r="A493" s="74"/>
      <c r="B493" s="74"/>
      <c r="C493" s="65"/>
      <c r="D493" s="65" t="s">
        <v>2658</v>
      </c>
      <c r="E493" s="65" t="s">
        <v>1556</v>
      </c>
      <c r="F493" s="37" t="s">
        <v>455</v>
      </c>
      <c r="G493" s="63"/>
      <c r="H493" s="38" t="s">
        <v>812</v>
      </c>
      <c r="I493" s="38">
        <v>2</v>
      </c>
      <c r="J493" s="39">
        <v>21.21</v>
      </c>
      <c r="K493" s="39">
        <v>42.42</v>
      </c>
      <c r="L493" s="40"/>
      <c r="M493" s="40"/>
      <c r="N493" s="40"/>
      <c r="O493" s="40"/>
      <c r="P493" s="40"/>
      <c r="Q493" s="40"/>
      <c r="R493" s="40"/>
      <c r="S493" s="40"/>
      <c r="T493" s="40"/>
      <c r="U493" s="40"/>
      <c r="V493" s="40"/>
      <c r="W493" s="40"/>
      <c r="X493" s="40"/>
      <c r="Y493" s="40"/>
      <c r="Z493" s="40"/>
      <c r="AA493" s="40"/>
      <c r="AB493" s="40"/>
      <c r="AC493" s="40"/>
      <c r="AD493" s="40"/>
      <c r="AE493" s="40"/>
      <c r="AF493" s="40"/>
      <c r="AG493" s="40"/>
      <c r="AH493" s="40"/>
      <c r="AI493" s="40"/>
      <c r="AJ493" s="40"/>
      <c r="AK493" s="40"/>
      <c r="AL493" s="40"/>
      <c r="AM493" s="40"/>
      <c r="AN493" s="40"/>
      <c r="AO493" s="40"/>
      <c r="AP493" s="40"/>
      <c r="AQ493" s="40"/>
      <c r="AR493" s="40"/>
      <c r="AS493" s="40"/>
      <c r="AT493" s="40"/>
      <c r="AU493" s="40"/>
      <c r="AV493" s="40"/>
      <c r="AW493" s="40"/>
      <c r="AX493" s="40"/>
      <c r="AY493" s="40"/>
      <c r="AZ493" s="40"/>
    </row>
    <row r="494" spans="1:52" x14ac:dyDescent="0.25">
      <c r="C494" s="55"/>
      <c r="D494" s="55" t="s">
        <v>2658</v>
      </c>
      <c r="E494" s="55" t="s">
        <v>1557</v>
      </c>
      <c r="F494" s="32" t="s">
        <v>456</v>
      </c>
      <c r="G494" s="57"/>
      <c r="H494" s="33" t="s">
        <v>812</v>
      </c>
      <c r="I494" s="33">
        <v>2</v>
      </c>
      <c r="J494" s="34">
        <v>30.27</v>
      </c>
      <c r="K494" s="34">
        <v>60.54</v>
      </c>
    </row>
    <row r="495" spans="1:52" s="64" customFormat="1" x14ac:dyDescent="0.25">
      <c r="A495" s="74"/>
      <c r="B495" s="74"/>
      <c r="C495" s="65"/>
      <c r="D495" s="65" t="s">
        <v>2658</v>
      </c>
      <c r="E495" s="65" t="s">
        <v>1558</v>
      </c>
      <c r="F495" s="37" t="s">
        <v>457</v>
      </c>
      <c r="G495" s="63"/>
      <c r="H495" s="38" t="s">
        <v>812</v>
      </c>
      <c r="I495" s="38">
        <v>5</v>
      </c>
      <c r="J495" s="39">
        <v>1.1599999999999999</v>
      </c>
      <c r="K495" s="39">
        <v>5.8</v>
      </c>
      <c r="L495" s="40"/>
      <c r="M495" s="40"/>
      <c r="N495" s="40"/>
      <c r="O495" s="40"/>
      <c r="P495" s="40"/>
      <c r="Q495" s="40"/>
      <c r="R495" s="40"/>
      <c r="S495" s="40"/>
      <c r="T495" s="40"/>
      <c r="U495" s="40"/>
      <c r="V495" s="40"/>
      <c r="W495" s="40"/>
      <c r="X495" s="40"/>
      <c r="Y495" s="40"/>
      <c r="Z495" s="40"/>
      <c r="AA495" s="40"/>
      <c r="AB495" s="40"/>
      <c r="AC495" s="40"/>
      <c r="AD495" s="40"/>
      <c r="AE495" s="40"/>
      <c r="AF495" s="40"/>
      <c r="AG495" s="40"/>
      <c r="AH495" s="40"/>
      <c r="AI495" s="40"/>
      <c r="AJ495" s="40"/>
      <c r="AK495" s="40"/>
      <c r="AL495" s="40"/>
      <c r="AM495" s="40"/>
      <c r="AN495" s="40"/>
      <c r="AO495" s="40"/>
      <c r="AP495" s="40"/>
      <c r="AQ495" s="40"/>
      <c r="AR495" s="40"/>
      <c r="AS495" s="40"/>
      <c r="AT495" s="40"/>
      <c r="AU495" s="40"/>
      <c r="AV495" s="40"/>
      <c r="AW495" s="40"/>
      <c r="AX495" s="40"/>
      <c r="AY495" s="40"/>
      <c r="AZ495" s="40"/>
    </row>
    <row r="496" spans="1:52" x14ac:dyDescent="0.25">
      <c r="C496" s="55"/>
      <c r="D496" s="55" t="s">
        <v>2658</v>
      </c>
      <c r="E496" s="55" t="s">
        <v>1559</v>
      </c>
      <c r="F496" s="32" t="s">
        <v>458</v>
      </c>
      <c r="G496" s="57"/>
      <c r="H496" s="33" t="s">
        <v>812</v>
      </c>
      <c r="I496" s="33">
        <v>2</v>
      </c>
      <c r="J496" s="34">
        <v>77.790000000000006</v>
      </c>
      <c r="K496" s="34">
        <v>155.58000000000001</v>
      </c>
    </row>
    <row r="497" spans="1:52" s="64" customFormat="1" x14ac:dyDescent="0.25">
      <c r="A497" s="74"/>
      <c r="B497" s="74"/>
      <c r="C497" s="65"/>
      <c r="D497" s="65" t="s">
        <v>2658</v>
      </c>
      <c r="E497" s="65" t="s">
        <v>1560</v>
      </c>
      <c r="F497" s="37" t="s">
        <v>459</v>
      </c>
      <c r="G497" s="63"/>
      <c r="H497" s="38" t="s">
        <v>812</v>
      </c>
      <c r="I497" s="38">
        <v>2</v>
      </c>
      <c r="J497" s="39">
        <v>46.19</v>
      </c>
      <c r="K497" s="39">
        <v>92.38</v>
      </c>
      <c r="L497" s="40"/>
      <c r="M497" s="40"/>
      <c r="N497" s="40"/>
      <c r="O497" s="40"/>
      <c r="P497" s="40"/>
      <c r="Q497" s="40"/>
      <c r="R497" s="40"/>
      <c r="S497" s="40"/>
      <c r="T497" s="40"/>
      <c r="U497" s="40"/>
      <c r="V497" s="40"/>
      <c r="W497" s="40"/>
      <c r="X497" s="40"/>
      <c r="Y497" s="40"/>
      <c r="Z497" s="40"/>
      <c r="AA497" s="40"/>
      <c r="AB497" s="40"/>
      <c r="AC497" s="40"/>
      <c r="AD497" s="40"/>
      <c r="AE497" s="40"/>
      <c r="AF497" s="40"/>
      <c r="AG497" s="40"/>
      <c r="AH497" s="40"/>
      <c r="AI497" s="40"/>
      <c r="AJ497" s="40"/>
      <c r="AK497" s="40"/>
      <c r="AL497" s="40"/>
      <c r="AM497" s="40"/>
      <c r="AN497" s="40"/>
      <c r="AO497" s="40"/>
      <c r="AP497" s="40"/>
      <c r="AQ497" s="40"/>
      <c r="AR497" s="40"/>
      <c r="AS497" s="40"/>
      <c r="AT497" s="40"/>
      <c r="AU497" s="40"/>
      <c r="AV497" s="40"/>
      <c r="AW497" s="40"/>
      <c r="AX497" s="40"/>
      <c r="AY497" s="40"/>
      <c r="AZ497" s="40"/>
    </row>
    <row r="498" spans="1:52" x14ac:dyDescent="0.25">
      <c r="C498" s="315"/>
      <c r="D498" s="55" t="s">
        <v>2658</v>
      </c>
      <c r="E498" s="55" t="s">
        <v>1561</v>
      </c>
      <c r="F498" s="32" t="s">
        <v>460</v>
      </c>
      <c r="G498" s="57"/>
      <c r="H498" s="33" t="s">
        <v>812</v>
      </c>
      <c r="I498" s="33">
        <v>2</v>
      </c>
      <c r="J498" s="34">
        <v>184.91</v>
      </c>
      <c r="K498" s="34">
        <v>369.82</v>
      </c>
    </row>
    <row r="499" spans="1:52" s="64" customFormat="1" x14ac:dyDescent="0.25">
      <c r="A499" s="74"/>
      <c r="B499" s="74"/>
      <c r="C499" s="318"/>
      <c r="D499" s="65" t="s">
        <v>2658</v>
      </c>
      <c r="E499" s="65" t="s">
        <v>1562</v>
      </c>
      <c r="F499" s="37" t="s">
        <v>461</v>
      </c>
      <c r="G499" s="63"/>
      <c r="H499" s="38" t="s">
        <v>812</v>
      </c>
      <c r="I499" s="38">
        <v>4</v>
      </c>
      <c r="J499" s="39">
        <v>115.76</v>
      </c>
      <c r="K499" s="39">
        <v>463.04</v>
      </c>
      <c r="L499" s="40"/>
      <c r="M499" s="40"/>
      <c r="N499" s="40"/>
      <c r="O499" s="40"/>
      <c r="P499" s="40"/>
      <c r="Q499" s="40"/>
      <c r="R499" s="40"/>
      <c r="S499" s="40"/>
      <c r="T499" s="40"/>
      <c r="U499" s="40"/>
      <c r="V499" s="40"/>
      <c r="W499" s="40"/>
      <c r="X499" s="40"/>
      <c r="Y499" s="40"/>
      <c r="Z499" s="40"/>
      <c r="AA499" s="40"/>
      <c r="AB499" s="40"/>
      <c r="AC499" s="40"/>
      <c r="AD499" s="40"/>
      <c r="AE499" s="40"/>
      <c r="AF499" s="40"/>
      <c r="AG499" s="40"/>
      <c r="AH499" s="40"/>
      <c r="AI499" s="40"/>
      <c r="AJ499" s="40"/>
      <c r="AK499" s="40"/>
      <c r="AL499" s="40"/>
      <c r="AM499" s="40"/>
      <c r="AN499" s="40"/>
      <c r="AO499" s="40"/>
      <c r="AP499" s="40"/>
      <c r="AQ499" s="40"/>
      <c r="AR499" s="40"/>
      <c r="AS499" s="40"/>
      <c r="AT499" s="40"/>
      <c r="AU499" s="40"/>
      <c r="AV499" s="40"/>
      <c r="AW499" s="40"/>
      <c r="AX499" s="40"/>
      <c r="AY499" s="40"/>
      <c r="AZ499" s="40"/>
    </row>
    <row r="500" spans="1:52" x14ac:dyDescent="0.25">
      <c r="C500" s="315"/>
      <c r="D500" s="55" t="s">
        <v>2658</v>
      </c>
      <c r="E500" s="55" t="s">
        <v>1563</v>
      </c>
      <c r="F500" s="32" t="s">
        <v>462</v>
      </c>
      <c r="G500" s="57"/>
      <c r="H500" s="33" t="s">
        <v>812</v>
      </c>
      <c r="I500" s="33">
        <v>2</v>
      </c>
      <c r="J500" s="34">
        <v>236.15</v>
      </c>
      <c r="K500" s="34">
        <v>472.3</v>
      </c>
    </row>
    <row r="501" spans="1:52" s="64" customFormat="1" x14ac:dyDescent="0.25">
      <c r="A501" s="74"/>
      <c r="B501" s="74"/>
      <c r="C501" s="318"/>
      <c r="D501" s="65" t="s">
        <v>2658</v>
      </c>
      <c r="E501" s="65" t="s">
        <v>1564</v>
      </c>
      <c r="F501" s="37" t="s">
        <v>463</v>
      </c>
      <c r="G501" s="63"/>
      <c r="H501" s="38" t="s">
        <v>812</v>
      </c>
      <c r="I501" s="38">
        <v>2</v>
      </c>
      <c r="J501" s="39">
        <v>42.62</v>
      </c>
      <c r="K501" s="39">
        <v>85.24</v>
      </c>
      <c r="L501" s="40"/>
      <c r="M501" s="40"/>
      <c r="N501" s="40"/>
      <c r="O501" s="40"/>
      <c r="P501" s="40"/>
      <c r="Q501" s="40"/>
      <c r="R501" s="40"/>
      <c r="S501" s="40"/>
      <c r="T501" s="40"/>
      <c r="U501" s="40"/>
      <c r="V501" s="40"/>
      <c r="W501" s="40"/>
      <c r="X501" s="40"/>
      <c r="Y501" s="40"/>
      <c r="Z501" s="40"/>
      <c r="AA501" s="40"/>
      <c r="AB501" s="40"/>
      <c r="AC501" s="40"/>
      <c r="AD501" s="40"/>
      <c r="AE501" s="40"/>
      <c r="AF501" s="40"/>
      <c r="AG501" s="40"/>
      <c r="AH501" s="40"/>
      <c r="AI501" s="40"/>
      <c r="AJ501" s="40"/>
      <c r="AK501" s="40"/>
      <c r="AL501" s="40"/>
      <c r="AM501" s="40"/>
      <c r="AN501" s="40"/>
      <c r="AO501" s="40"/>
      <c r="AP501" s="40"/>
      <c r="AQ501" s="40"/>
      <c r="AR501" s="40"/>
      <c r="AS501" s="40"/>
      <c r="AT501" s="40"/>
      <c r="AU501" s="40"/>
      <c r="AV501" s="40"/>
      <c r="AW501" s="40"/>
      <c r="AX501" s="40"/>
      <c r="AY501" s="40"/>
      <c r="AZ501" s="40"/>
    </row>
    <row r="502" spans="1:52" x14ac:dyDescent="0.25">
      <c r="C502" s="315"/>
      <c r="D502" s="55" t="s">
        <v>2658</v>
      </c>
      <c r="E502" s="55" t="s">
        <v>1565</v>
      </c>
      <c r="F502" s="32" t="s">
        <v>464</v>
      </c>
      <c r="G502" s="57"/>
      <c r="H502" s="33" t="s">
        <v>812</v>
      </c>
      <c r="I502" s="33">
        <v>2</v>
      </c>
      <c r="J502" s="34">
        <v>996.6</v>
      </c>
      <c r="K502" s="34">
        <v>1993.2</v>
      </c>
    </row>
    <row r="503" spans="1:52" s="64" customFormat="1" x14ac:dyDescent="0.25">
      <c r="A503" s="74"/>
      <c r="B503" s="74"/>
      <c r="C503" s="318"/>
      <c r="D503" s="65" t="s">
        <v>2658</v>
      </c>
      <c r="E503" s="65" t="s">
        <v>1566</v>
      </c>
      <c r="F503" s="37" t="s">
        <v>465</v>
      </c>
      <c r="G503" s="63"/>
      <c r="H503" s="38" t="s">
        <v>812</v>
      </c>
      <c r="I503" s="38">
        <v>2</v>
      </c>
      <c r="J503" s="39">
        <v>1598.28</v>
      </c>
      <c r="K503" s="39">
        <v>3196.56</v>
      </c>
      <c r="L503" s="40"/>
      <c r="M503" s="40"/>
      <c r="N503" s="40"/>
      <c r="O503" s="40"/>
      <c r="P503" s="40"/>
      <c r="Q503" s="40"/>
      <c r="R503" s="40"/>
      <c r="S503" s="40"/>
      <c r="T503" s="40"/>
      <c r="U503" s="40"/>
      <c r="V503" s="40"/>
      <c r="W503" s="40"/>
      <c r="X503" s="40"/>
      <c r="Y503" s="40"/>
      <c r="Z503" s="40"/>
      <c r="AA503" s="40"/>
      <c r="AB503" s="40"/>
      <c r="AC503" s="40"/>
      <c r="AD503" s="40"/>
      <c r="AE503" s="40"/>
      <c r="AF503" s="40"/>
      <c r="AG503" s="40"/>
      <c r="AH503" s="40"/>
      <c r="AI503" s="40"/>
      <c r="AJ503" s="40"/>
      <c r="AK503" s="40"/>
      <c r="AL503" s="40"/>
      <c r="AM503" s="40"/>
      <c r="AN503" s="40"/>
      <c r="AO503" s="40"/>
      <c r="AP503" s="40"/>
      <c r="AQ503" s="40"/>
      <c r="AR503" s="40"/>
      <c r="AS503" s="40"/>
      <c r="AT503" s="40"/>
      <c r="AU503" s="40"/>
      <c r="AV503" s="40"/>
      <c r="AW503" s="40"/>
      <c r="AX503" s="40"/>
      <c r="AY503" s="40"/>
      <c r="AZ503" s="40"/>
    </row>
    <row r="504" spans="1:52" x14ac:dyDescent="0.25">
      <c r="C504" s="315"/>
      <c r="D504" s="55" t="s">
        <v>2658</v>
      </c>
      <c r="E504" s="55" t="s">
        <v>1567</v>
      </c>
      <c r="F504" s="32" t="s">
        <v>466</v>
      </c>
      <c r="G504" s="57"/>
      <c r="H504" s="33" t="s">
        <v>812</v>
      </c>
      <c r="I504" s="33">
        <v>2</v>
      </c>
      <c r="J504" s="34">
        <v>166.01</v>
      </c>
      <c r="K504" s="34">
        <v>332.02</v>
      </c>
    </row>
    <row r="505" spans="1:52" s="64" customFormat="1" x14ac:dyDescent="0.25">
      <c r="A505" s="74"/>
      <c r="B505" s="74"/>
      <c r="C505" s="318"/>
      <c r="D505" s="65" t="s">
        <v>2658</v>
      </c>
      <c r="E505" s="65" t="s">
        <v>1568</v>
      </c>
      <c r="F505" s="37" t="s">
        <v>467</v>
      </c>
      <c r="G505" s="63"/>
      <c r="H505" s="38" t="s">
        <v>812</v>
      </c>
      <c r="I505" s="38">
        <v>4</v>
      </c>
      <c r="J505" s="39">
        <v>217.74</v>
      </c>
      <c r="K505" s="39">
        <v>870.96</v>
      </c>
      <c r="L505" s="40"/>
      <c r="M505" s="40"/>
      <c r="N505" s="40"/>
      <c r="O505" s="40"/>
      <c r="P505" s="40"/>
      <c r="Q505" s="40"/>
      <c r="R505" s="40"/>
      <c r="S505" s="40"/>
      <c r="T505" s="40"/>
      <c r="U505" s="40"/>
      <c r="V505" s="40"/>
      <c r="W505" s="40"/>
      <c r="X505" s="40"/>
      <c r="Y505" s="40"/>
      <c r="Z505" s="40"/>
      <c r="AA505" s="40"/>
      <c r="AB505" s="40"/>
      <c r="AC505" s="40"/>
      <c r="AD505" s="40"/>
      <c r="AE505" s="40"/>
      <c r="AF505" s="40"/>
      <c r="AG505" s="40"/>
      <c r="AH505" s="40"/>
      <c r="AI505" s="40"/>
      <c r="AJ505" s="40"/>
      <c r="AK505" s="40"/>
      <c r="AL505" s="40"/>
      <c r="AM505" s="40"/>
      <c r="AN505" s="40"/>
      <c r="AO505" s="40"/>
      <c r="AP505" s="40"/>
      <c r="AQ505" s="40"/>
      <c r="AR505" s="40"/>
      <c r="AS505" s="40"/>
      <c r="AT505" s="40"/>
      <c r="AU505" s="40"/>
      <c r="AV505" s="40"/>
      <c r="AW505" s="40"/>
      <c r="AX505" s="40"/>
      <c r="AY505" s="40"/>
      <c r="AZ505" s="40"/>
    </row>
    <row r="506" spans="1:52" x14ac:dyDescent="0.25">
      <c r="C506" s="55"/>
      <c r="D506" s="55" t="s">
        <v>2658</v>
      </c>
      <c r="E506" s="55" t="s">
        <v>1569</v>
      </c>
      <c r="F506" s="32" t="s">
        <v>468</v>
      </c>
      <c r="G506" s="57"/>
      <c r="H506" s="33" t="s">
        <v>812</v>
      </c>
      <c r="I506" s="33">
        <v>3</v>
      </c>
      <c r="J506" s="34">
        <v>9.8699999999999992</v>
      </c>
      <c r="K506" s="34">
        <v>29.61</v>
      </c>
    </row>
    <row r="507" spans="1:52" s="64" customFormat="1" x14ac:dyDescent="0.25">
      <c r="A507" s="74"/>
      <c r="B507" s="74"/>
      <c r="C507" s="65"/>
      <c r="D507" s="65" t="s">
        <v>2658</v>
      </c>
      <c r="E507" s="65" t="s">
        <v>1570</v>
      </c>
      <c r="F507" s="37" t="s">
        <v>469</v>
      </c>
      <c r="G507" s="63"/>
      <c r="H507" s="38" t="s">
        <v>812</v>
      </c>
      <c r="I507" s="38">
        <v>5</v>
      </c>
      <c r="J507" s="39">
        <v>18.649999999999999</v>
      </c>
      <c r="K507" s="39">
        <v>93.25</v>
      </c>
      <c r="L507" s="40"/>
      <c r="M507" s="40"/>
      <c r="N507" s="40"/>
      <c r="O507" s="40"/>
      <c r="P507" s="40"/>
      <c r="Q507" s="40"/>
      <c r="R507" s="40"/>
      <c r="S507" s="40"/>
      <c r="T507" s="40"/>
      <c r="U507" s="40"/>
      <c r="V507" s="40"/>
      <c r="W507" s="40"/>
      <c r="X507" s="40"/>
      <c r="Y507" s="40"/>
      <c r="Z507" s="40"/>
      <c r="AA507" s="40"/>
      <c r="AB507" s="40"/>
      <c r="AC507" s="40"/>
      <c r="AD507" s="40"/>
      <c r="AE507" s="40"/>
      <c r="AF507" s="40"/>
      <c r="AG507" s="40"/>
      <c r="AH507" s="40"/>
      <c r="AI507" s="40"/>
      <c r="AJ507" s="40"/>
      <c r="AK507" s="40"/>
      <c r="AL507" s="40"/>
      <c r="AM507" s="40"/>
      <c r="AN507" s="40"/>
      <c r="AO507" s="40"/>
      <c r="AP507" s="40"/>
      <c r="AQ507" s="40"/>
      <c r="AR507" s="40"/>
      <c r="AS507" s="40"/>
      <c r="AT507" s="40"/>
      <c r="AU507" s="40"/>
      <c r="AV507" s="40"/>
      <c r="AW507" s="40"/>
      <c r="AX507" s="40"/>
      <c r="AY507" s="40"/>
      <c r="AZ507" s="40"/>
    </row>
    <row r="508" spans="1:52" x14ac:dyDescent="0.25">
      <c r="C508" s="55"/>
      <c r="D508" s="55" t="s">
        <v>2658</v>
      </c>
      <c r="E508" s="55" t="s">
        <v>1571</v>
      </c>
      <c r="F508" s="32" t="s">
        <v>470</v>
      </c>
      <c r="G508" s="57"/>
      <c r="H508" s="33" t="s">
        <v>812</v>
      </c>
      <c r="I508" s="33">
        <v>2</v>
      </c>
      <c r="J508" s="34">
        <v>48.72</v>
      </c>
      <c r="K508" s="34">
        <v>97.44</v>
      </c>
    </row>
    <row r="509" spans="1:52" s="64" customFormat="1" x14ac:dyDescent="0.25">
      <c r="A509" s="74"/>
      <c r="B509" s="74"/>
      <c r="C509" s="65"/>
      <c r="D509" s="65" t="s">
        <v>2658</v>
      </c>
      <c r="E509" s="65" t="s">
        <v>1572</v>
      </c>
      <c r="F509" s="37" t="s">
        <v>471</v>
      </c>
      <c r="G509" s="63"/>
      <c r="H509" s="38" t="s">
        <v>812</v>
      </c>
      <c r="I509" s="38">
        <v>2</v>
      </c>
      <c r="J509" s="39">
        <v>70.86</v>
      </c>
      <c r="K509" s="39">
        <v>141.72</v>
      </c>
      <c r="L509" s="40"/>
      <c r="M509" s="40"/>
      <c r="N509" s="40"/>
      <c r="O509" s="40"/>
      <c r="P509" s="40"/>
      <c r="Q509" s="40"/>
      <c r="R509" s="40"/>
      <c r="S509" s="40"/>
      <c r="T509" s="40"/>
      <c r="U509" s="40"/>
      <c r="V509" s="40"/>
      <c r="W509" s="40"/>
      <c r="X509" s="40"/>
      <c r="Y509" s="40"/>
      <c r="Z509" s="40"/>
      <c r="AA509" s="40"/>
      <c r="AB509" s="40"/>
      <c r="AC509" s="40"/>
      <c r="AD509" s="40"/>
      <c r="AE509" s="40"/>
      <c r="AF509" s="40"/>
      <c r="AG509" s="40"/>
      <c r="AH509" s="40"/>
      <c r="AI509" s="40"/>
      <c r="AJ509" s="40"/>
      <c r="AK509" s="40"/>
      <c r="AL509" s="40"/>
      <c r="AM509" s="40"/>
      <c r="AN509" s="40"/>
      <c r="AO509" s="40"/>
      <c r="AP509" s="40"/>
      <c r="AQ509" s="40"/>
      <c r="AR509" s="40"/>
      <c r="AS509" s="40"/>
      <c r="AT509" s="40"/>
      <c r="AU509" s="40"/>
      <c r="AV509" s="40"/>
      <c r="AW509" s="40"/>
      <c r="AX509" s="40"/>
      <c r="AY509" s="40"/>
      <c r="AZ509" s="40"/>
    </row>
    <row r="510" spans="1:52" x14ac:dyDescent="0.25">
      <c r="C510" s="55"/>
      <c r="D510" s="55" t="s">
        <v>2658</v>
      </c>
      <c r="E510" s="55" t="s">
        <v>1573</v>
      </c>
      <c r="F510" s="32" t="s">
        <v>472</v>
      </c>
      <c r="G510" s="57"/>
      <c r="H510" s="33" t="s">
        <v>812</v>
      </c>
      <c r="I510" s="33">
        <v>4</v>
      </c>
      <c r="J510" s="34">
        <v>45.73</v>
      </c>
      <c r="K510" s="34">
        <v>182.92</v>
      </c>
    </row>
    <row r="511" spans="1:52" s="64" customFormat="1" x14ac:dyDescent="0.25">
      <c r="A511" s="74"/>
      <c r="B511" s="74"/>
      <c r="C511" s="65"/>
      <c r="D511" s="65" t="s">
        <v>2658</v>
      </c>
      <c r="E511" s="65" t="s">
        <v>1574</v>
      </c>
      <c r="F511" s="37" t="s">
        <v>473</v>
      </c>
      <c r="G511" s="63"/>
      <c r="H511" s="38" t="s">
        <v>812</v>
      </c>
      <c r="I511" s="38">
        <v>2</v>
      </c>
      <c r="J511" s="39">
        <v>52.11</v>
      </c>
      <c r="K511" s="39">
        <v>104.22</v>
      </c>
      <c r="L511" s="40"/>
      <c r="M511" s="40"/>
      <c r="N511" s="40"/>
      <c r="O511" s="40"/>
      <c r="P511" s="40"/>
      <c r="Q511" s="40"/>
      <c r="R511" s="40"/>
      <c r="S511" s="40"/>
      <c r="T511" s="40"/>
      <c r="U511" s="40"/>
      <c r="V511" s="40"/>
      <c r="W511" s="40"/>
      <c r="X511" s="40"/>
      <c r="Y511" s="40"/>
      <c r="Z511" s="40"/>
      <c r="AA511" s="40"/>
      <c r="AB511" s="40"/>
      <c r="AC511" s="40"/>
      <c r="AD511" s="40"/>
      <c r="AE511" s="40"/>
      <c r="AF511" s="40"/>
      <c r="AG511" s="40"/>
      <c r="AH511" s="40"/>
      <c r="AI511" s="40"/>
      <c r="AJ511" s="40"/>
      <c r="AK511" s="40"/>
      <c r="AL511" s="40"/>
      <c r="AM511" s="40"/>
      <c r="AN511" s="40"/>
      <c r="AO511" s="40"/>
      <c r="AP511" s="40"/>
      <c r="AQ511" s="40"/>
      <c r="AR511" s="40"/>
      <c r="AS511" s="40"/>
      <c r="AT511" s="40"/>
      <c r="AU511" s="40"/>
      <c r="AV511" s="40"/>
      <c r="AW511" s="40"/>
      <c r="AX511" s="40"/>
      <c r="AY511" s="40"/>
      <c r="AZ511" s="40"/>
    </row>
    <row r="512" spans="1:52" x14ac:dyDescent="0.25">
      <c r="C512" s="55"/>
      <c r="D512" s="55" t="s">
        <v>2658</v>
      </c>
      <c r="E512" s="55" t="s">
        <v>1575</v>
      </c>
      <c r="F512" s="32" t="s">
        <v>474</v>
      </c>
      <c r="G512" s="57"/>
      <c r="H512" s="33" t="s">
        <v>812</v>
      </c>
      <c r="I512" s="33">
        <v>2</v>
      </c>
      <c r="J512" s="34">
        <v>127.71</v>
      </c>
      <c r="K512" s="34">
        <v>255.42</v>
      </c>
    </row>
    <row r="513" spans="1:52" s="64" customFormat="1" x14ac:dyDescent="0.25">
      <c r="A513" s="74"/>
      <c r="B513" s="74"/>
      <c r="C513" s="65"/>
      <c r="D513" s="65" t="s">
        <v>2658</v>
      </c>
      <c r="E513" s="65" t="s">
        <v>1576</v>
      </c>
      <c r="F513" s="37" t="s">
        <v>475</v>
      </c>
      <c r="G513" s="63"/>
      <c r="H513" s="38" t="s">
        <v>812</v>
      </c>
      <c r="I513" s="38">
        <v>2</v>
      </c>
      <c r="J513" s="39">
        <v>276.52</v>
      </c>
      <c r="K513" s="39">
        <v>553.04</v>
      </c>
      <c r="L513" s="40"/>
      <c r="M513" s="40"/>
      <c r="N513" s="40"/>
      <c r="O513" s="40"/>
      <c r="P513" s="40"/>
      <c r="Q513" s="40"/>
      <c r="R513" s="40"/>
      <c r="S513" s="40"/>
      <c r="T513" s="40"/>
      <c r="U513" s="40"/>
      <c r="V513" s="40"/>
      <c r="W513" s="40"/>
      <c r="X513" s="40"/>
      <c r="Y513" s="40"/>
      <c r="Z513" s="40"/>
      <c r="AA513" s="40"/>
      <c r="AB513" s="40"/>
      <c r="AC513" s="40"/>
      <c r="AD513" s="40"/>
      <c r="AE513" s="40"/>
      <c r="AF513" s="40"/>
      <c r="AG513" s="40"/>
      <c r="AH513" s="40"/>
      <c r="AI513" s="40"/>
      <c r="AJ513" s="40"/>
      <c r="AK513" s="40"/>
      <c r="AL513" s="40"/>
      <c r="AM513" s="40"/>
      <c r="AN513" s="40"/>
      <c r="AO513" s="40"/>
      <c r="AP513" s="40"/>
      <c r="AQ513" s="40"/>
      <c r="AR513" s="40"/>
      <c r="AS513" s="40"/>
      <c r="AT513" s="40"/>
      <c r="AU513" s="40"/>
      <c r="AV513" s="40"/>
      <c r="AW513" s="40"/>
      <c r="AX513" s="40"/>
      <c r="AY513" s="40"/>
      <c r="AZ513" s="40"/>
    </row>
    <row r="514" spans="1:52" x14ac:dyDescent="0.25">
      <c r="C514" s="55"/>
      <c r="D514" s="55" t="s">
        <v>2658</v>
      </c>
      <c r="E514" s="55" t="s">
        <v>1577</v>
      </c>
      <c r="F514" s="32" t="s">
        <v>476</v>
      </c>
      <c r="G514" s="57"/>
      <c r="H514" s="33" t="s">
        <v>812</v>
      </c>
      <c r="I514" s="33">
        <v>8</v>
      </c>
      <c r="J514" s="34">
        <v>14.99</v>
      </c>
      <c r="K514" s="34">
        <v>119.92</v>
      </c>
    </row>
    <row r="515" spans="1:52" s="64" customFormat="1" x14ac:dyDescent="0.25">
      <c r="A515" s="74"/>
      <c r="B515" s="74"/>
      <c r="C515" s="65"/>
      <c r="D515" s="65" t="s">
        <v>2658</v>
      </c>
      <c r="E515" s="65" t="s">
        <v>1578</v>
      </c>
      <c r="F515" s="37" t="s">
        <v>477</v>
      </c>
      <c r="G515" s="63"/>
      <c r="H515" s="38" t="s">
        <v>812</v>
      </c>
      <c r="I515" s="38">
        <v>4</v>
      </c>
      <c r="J515" s="39">
        <v>24.12</v>
      </c>
      <c r="K515" s="39">
        <v>96.48</v>
      </c>
      <c r="L515" s="40"/>
      <c r="M515" s="40"/>
      <c r="N515" s="40"/>
      <c r="O515" s="40"/>
      <c r="P515" s="40"/>
      <c r="Q515" s="40"/>
      <c r="R515" s="40"/>
      <c r="S515" s="40"/>
      <c r="T515" s="40"/>
      <c r="U515" s="40"/>
      <c r="V515" s="40"/>
      <c r="W515" s="40"/>
      <c r="X515" s="40"/>
      <c r="Y515" s="40"/>
      <c r="Z515" s="40"/>
      <c r="AA515" s="40"/>
      <c r="AB515" s="40"/>
      <c r="AC515" s="40"/>
      <c r="AD515" s="40"/>
      <c r="AE515" s="40"/>
      <c r="AF515" s="40"/>
      <c r="AG515" s="40"/>
      <c r="AH515" s="40"/>
      <c r="AI515" s="40"/>
      <c r="AJ515" s="40"/>
      <c r="AK515" s="40"/>
      <c r="AL515" s="40"/>
      <c r="AM515" s="40"/>
      <c r="AN515" s="40"/>
      <c r="AO515" s="40"/>
      <c r="AP515" s="40"/>
      <c r="AQ515" s="40"/>
      <c r="AR515" s="40"/>
      <c r="AS515" s="40"/>
      <c r="AT515" s="40"/>
      <c r="AU515" s="40"/>
      <c r="AV515" s="40"/>
      <c r="AW515" s="40"/>
      <c r="AX515" s="40"/>
      <c r="AY515" s="40"/>
      <c r="AZ515" s="40"/>
    </row>
    <row r="516" spans="1:52" x14ac:dyDescent="0.25">
      <c r="C516" s="315"/>
      <c r="D516" s="55" t="s">
        <v>2658</v>
      </c>
      <c r="E516" s="55" t="s">
        <v>1579</v>
      </c>
      <c r="F516" s="32" t="s">
        <v>478</v>
      </c>
      <c r="G516" s="57"/>
      <c r="H516" s="33" t="s">
        <v>812</v>
      </c>
      <c r="I516" s="33">
        <v>6</v>
      </c>
      <c r="J516" s="34">
        <v>50.36</v>
      </c>
      <c r="K516" s="34">
        <v>302.15999999999997</v>
      </c>
    </row>
    <row r="517" spans="1:52" s="64" customFormat="1" x14ac:dyDescent="0.25">
      <c r="A517" s="74"/>
      <c r="B517" s="74"/>
      <c r="C517" s="318"/>
      <c r="D517" s="65" t="s">
        <v>2658</v>
      </c>
      <c r="E517" s="65" t="s">
        <v>1580</v>
      </c>
      <c r="F517" s="37" t="s">
        <v>479</v>
      </c>
      <c r="G517" s="63"/>
      <c r="H517" s="38" t="s">
        <v>812</v>
      </c>
      <c r="I517" s="38">
        <v>3</v>
      </c>
      <c r="J517" s="39">
        <v>63.16</v>
      </c>
      <c r="K517" s="39">
        <v>189.48</v>
      </c>
      <c r="L517" s="40"/>
      <c r="M517" s="40"/>
      <c r="N517" s="40"/>
      <c r="O517" s="40"/>
      <c r="P517" s="40"/>
      <c r="Q517" s="40"/>
      <c r="R517" s="40"/>
      <c r="S517" s="40"/>
      <c r="T517" s="40"/>
      <c r="U517" s="40"/>
      <c r="V517" s="40"/>
      <c r="W517" s="40"/>
      <c r="X517" s="40"/>
      <c r="Y517" s="40"/>
      <c r="Z517" s="40"/>
      <c r="AA517" s="40"/>
      <c r="AB517" s="40"/>
      <c r="AC517" s="40"/>
      <c r="AD517" s="40"/>
      <c r="AE517" s="40"/>
      <c r="AF517" s="40"/>
      <c r="AG517" s="40"/>
      <c r="AH517" s="40"/>
      <c r="AI517" s="40"/>
      <c r="AJ517" s="40"/>
      <c r="AK517" s="40"/>
      <c r="AL517" s="40"/>
      <c r="AM517" s="40"/>
      <c r="AN517" s="40"/>
      <c r="AO517" s="40"/>
      <c r="AP517" s="40"/>
      <c r="AQ517" s="40"/>
      <c r="AR517" s="40"/>
      <c r="AS517" s="40"/>
      <c r="AT517" s="40"/>
      <c r="AU517" s="40"/>
      <c r="AV517" s="40"/>
      <c r="AW517" s="40"/>
      <c r="AX517" s="40"/>
      <c r="AY517" s="40"/>
      <c r="AZ517" s="40"/>
    </row>
    <row r="518" spans="1:52" x14ac:dyDescent="0.25">
      <c r="C518" s="315"/>
      <c r="D518" s="55" t="s">
        <v>2658</v>
      </c>
      <c r="E518" s="55" t="s">
        <v>1581</v>
      </c>
      <c r="F518" s="32" t="s">
        <v>480</v>
      </c>
      <c r="G518" s="57"/>
      <c r="H518" s="33" t="s">
        <v>812</v>
      </c>
      <c r="I518" s="33">
        <v>3</v>
      </c>
      <c r="J518" s="34">
        <v>124.75</v>
      </c>
      <c r="K518" s="34">
        <v>374.25</v>
      </c>
    </row>
    <row r="519" spans="1:52" s="64" customFormat="1" x14ac:dyDescent="0.25">
      <c r="A519" s="74"/>
      <c r="B519" s="74"/>
      <c r="C519" s="318"/>
      <c r="D519" s="65" t="s">
        <v>2658</v>
      </c>
      <c r="E519" s="65" t="s">
        <v>1582</v>
      </c>
      <c r="F519" s="37" t="s">
        <v>481</v>
      </c>
      <c r="G519" s="63"/>
      <c r="H519" s="38" t="s">
        <v>812</v>
      </c>
      <c r="I519" s="38">
        <v>2</v>
      </c>
      <c r="J519" s="39">
        <v>100.04</v>
      </c>
      <c r="K519" s="39">
        <v>200.08</v>
      </c>
      <c r="L519" s="40"/>
      <c r="M519" s="40"/>
      <c r="N519" s="40"/>
      <c r="O519" s="40"/>
      <c r="P519" s="40"/>
      <c r="Q519" s="40"/>
      <c r="R519" s="40"/>
      <c r="S519" s="40"/>
      <c r="T519" s="40"/>
      <c r="U519" s="40"/>
      <c r="V519" s="40"/>
      <c r="W519" s="40"/>
      <c r="X519" s="40"/>
      <c r="Y519" s="40"/>
      <c r="Z519" s="40"/>
      <c r="AA519" s="40"/>
      <c r="AB519" s="40"/>
      <c r="AC519" s="40"/>
      <c r="AD519" s="40"/>
      <c r="AE519" s="40"/>
      <c r="AF519" s="40"/>
      <c r="AG519" s="40"/>
      <c r="AH519" s="40"/>
      <c r="AI519" s="40"/>
      <c r="AJ519" s="40"/>
      <c r="AK519" s="40"/>
      <c r="AL519" s="40"/>
      <c r="AM519" s="40"/>
      <c r="AN519" s="40"/>
      <c r="AO519" s="40"/>
      <c r="AP519" s="40"/>
      <c r="AQ519" s="40"/>
      <c r="AR519" s="40"/>
      <c r="AS519" s="40"/>
      <c r="AT519" s="40"/>
      <c r="AU519" s="40"/>
      <c r="AV519" s="40"/>
      <c r="AW519" s="40"/>
      <c r="AX519" s="40"/>
      <c r="AY519" s="40"/>
      <c r="AZ519" s="40"/>
    </row>
    <row r="520" spans="1:52" x14ac:dyDescent="0.25">
      <c r="C520" s="315"/>
      <c r="D520" s="55" t="s">
        <v>2658</v>
      </c>
      <c r="E520" s="55" t="s">
        <v>1583</v>
      </c>
      <c r="F520" s="32" t="s">
        <v>482</v>
      </c>
      <c r="G520" s="57"/>
      <c r="H520" s="33" t="s">
        <v>812</v>
      </c>
      <c r="I520" s="33">
        <v>2</v>
      </c>
      <c r="J520" s="34">
        <v>208.37</v>
      </c>
      <c r="K520" s="34">
        <v>416.74</v>
      </c>
    </row>
    <row r="521" spans="1:52" s="64" customFormat="1" x14ac:dyDescent="0.25">
      <c r="A521" s="74"/>
      <c r="B521" s="74"/>
      <c r="C521" s="318"/>
      <c r="D521" s="65" t="s">
        <v>2658</v>
      </c>
      <c r="E521" s="65" t="s">
        <v>1584</v>
      </c>
      <c r="F521" s="37" t="s">
        <v>483</v>
      </c>
      <c r="G521" s="63"/>
      <c r="H521" s="38" t="s">
        <v>812</v>
      </c>
      <c r="I521" s="38">
        <v>2</v>
      </c>
      <c r="J521" s="39">
        <v>49.21</v>
      </c>
      <c r="K521" s="39">
        <v>98.42</v>
      </c>
      <c r="L521" s="40"/>
      <c r="M521" s="40"/>
      <c r="N521" s="40"/>
      <c r="O521" s="40"/>
      <c r="P521" s="40"/>
      <c r="Q521" s="40"/>
      <c r="R521" s="40"/>
      <c r="S521" s="40"/>
      <c r="T521" s="40"/>
      <c r="U521" s="40"/>
      <c r="V521" s="40"/>
      <c r="W521" s="40"/>
      <c r="X521" s="40"/>
      <c r="Y521" s="40"/>
      <c r="Z521" s="40"/>
      <c r="AA521" s="40"/>
      <c r="AB521" s="40"/>
      <c r="AC521" s="40"/>
      <c r="AD521" s="40"/>
      <c r="AE521" s="40"/>
      <c r="AF521" s="40"/>
      <c r="AG521" s="40"/>
      <c r="AH521" s="40"/>
      <c r="AI521" s="40"/>
      <c r="AJ521" s="40"/>
      <c r="AK521" s="40"/>
      <c r="AL521" s="40"/>
      <c r="AM521" s="40"/>
      <c r="AN521" s="40"/>
      <c r="AO521" s="40"/>
      <c r="AP521" s="40"/>
      <c r="AQ521" s="40"/>
      <c r="AR521" s="40"/>
      <c r="AS521" s="40"/>
      <c r="AT521" s="40"/>
      <c r="AU521" s="40"/>
      <c r="AV521" s="40"/>
      <c r="AW521" s="40"/>
      <c r="AX521" s="40"/>
      <c r="AY521" s="40"/>
      <c r="AZ521" s="40"/>
    </row>
    <row r="522" spans="1:52" x14ac:dyDescent="0.25">
      <c r="C522" s="315"/>
      <c r="D522" s="55" t="s">
        <v>2658</v>
      </c>
      <c r="E522" s="55" t="s">
        <v>1585</v>
      </c>
      <c r="F522" s="32" t="s">
        <v>484</v>
      </c>
      <c r="G522" s="57"/>
      <c r="H522" s="33" t="s">
        <v>812</v>
      </c>
      <c r="I522" s="33">
        <v>3</v>
      </c>
      <c r="J522" s="34">
        <v>594.12</v>
      </c>
      <c r="K522" s="34">
        <v>1782.3600000000001</v>
      </c>
    </row>
    <row r="523" spans="1:52" s="64" customFormat="1" x14ac:dyDescent="0.25">
      <c r="A523" s="74"/>
      <c r="B523" s="74"/>
      <c r="C523" s="318"/>
      <c r="D523" s="65" t="s">
        <v>2658</v>
      </c>
      <c r="E523" s="65" t="s">
        <v>1586</v>
      </c>
      <c r="F523" s="37" t="s">
        <v>485</v>
      </c>
      <c r="G523" s="63"/>
      <c r="H523" s="38" t="s">
        <v>812</v>
      </c>
      <c r="I523" s="38">
        <v>2</v>
      </c>
      <c r="J523" s="39">
        <v>978.97</v>
      </c>
      <c r="K523" s="39">
        <v>1957.94</v>
      </c>
      <c r="L523" s="40"/>
      <c r="M523" s="40"/>
      <c r="N523" s="40"/>
      <c r="O523" s="40"/>
      <c r="P523" s="40"/>
      <c r="Q523" s="40"/>
      <c r="R523" s="40"/>
      <c r="S523" s="40"/>
      <c r="T523" s="40"/>
      <c r="U523" s="40"/>
      <c r="V523" s="40"/>
      <c r="W523" s="40"/>
      <c r="X523" s="40"/>
      <c r="Y523" s="40"/>
      <c r="Z523" s="40"/>
      <c r="AA523" s="40"/>
      <c r="AB523" s="40"/>
      <c r="AC523" s="40"/>
      <c r="AD523" s="40"/>
      <c r="AE523" s="40"/>
      <c r="AF523" s="40"/>
      <c r="AG523" s="40"/>
      <c r="AH523" s="40"/>
      <c r="AI523" s="40"/>
      <c r="AJ523" s="40"/>
      <c r="AK523" s="40"/>
      <c r="AL523" s="40"/>
      <c r="AM523" s="40"/>
      <c r="AN523" s="40"/>
      <c r="AO523" s="40"/>
      <c r="AP523" s="40"/>
      <c r="AQ523" s="40"/>
      <c r="AR523" s="40"/>
      <c r="AS523" s="40"/>
      <c r="AT523" s="40"/>
      <c r="AU523" s="40"/>
      <c r="AV523" s="40"/>
      <c r="AW523" s="40"/>
      <c r="AX523" s="40"/>
      <c r="AY523" s="40"/>
      <c r="AZ523" s="40"/>
    </row>
    <row r="524" spans="1:52" x14ac:dyDescent="0.25">
      <c r="C524" s="55"/>
      <c r="D524" s="55" t="s">
        <v>2658</v>
      </c>
      <c r="E524" s="55" t="s">
        <v>1587</v>
      </c>
      <c r="F524" s="32" t="s">
        <v>486</v>
      </c>
      <c r="G524" s="57"/>
      <c r="H524" s="33" t="s">
        <v>812</v>
      </c>
      <c r="I524" s="33">
        <v>2</v>
      </c>
      <c r="J524" s="34">
        <v>1223.03</v>
      </c>
      <c r="K524" s="34">
        <v>2446.06</v>
      </c>
    </row>
    <row r="525" spans="1:52" s="64" customFormat="1" x14ac:dyDescent="0.25">
      <c r="A525" s="74"/>
      <c r="B525" s="74"/>
      <c r="C525" s="65"/>
      <c r="D525" s="65" t="s">
        <v>2658</v>
      </c>
      <c r="E525" s="65" t="s">
        <v>1588</v>
      </c>
      <c r="F525" s="37" t="s">
        <v>487</v>
      </c>
      <c r="G525" s="63"/>
      <c r="H525" s="38" t="s">
        <v>811</v>
      </c>
      <c r="I525" s="38">
        <v>1</v>
      </c>
      <c r="J525" s="39">
        <v>256</v>
      </c>
      <c r="K525" s="39">
        <v>256</v>
      </c>
      <c r="L525" s="40"/>
      <c r="M525" s="40"/>
      <c r="N525" s="40"/>
      <c r="O525" s="40"/>
      <c r="P525" s="40"/>
      <c r="Q525" s="40"/>
      <c r="R525" s="40"/>
      <c r="S525" s="40"/>
      <c r="T525" s="40"/>
      <c r="U525" s="40"/>
      <c r="V525" s="40"/>
      <c r="W525" s="40"/>
      <c r="X525" s="40"/>
      <c r="Y525" s="40"/>
      <c r="Z525" s="40"/>
      <c r="AA525" s="40"/>
      <c r="AB525" s="40"/>
      <c r="AC525" s="40"/>
      <c r="AD525" s="40"/>
      <c r="AE525" s="40"/>
      <c r="AF525" s="40"/>
      <c r="AG525" s="40"/>
      <c r="AH525" s="40"/>
      <c r="AI525" s="40"/>
      <c r="AJ525" s="40"/>
      <c r="AK525" s="40"/>
      <c r="AL525" s="40"/>
      <c r="AM525" s="40"/>
      <c r="AN525" s="40"/>
      <c r="AO525" s="40"/>
      <c r="AP525" s="40"/>
      <c r="AQ525" s="40"/>
      <c r="AR525" s="40"/>
      <c r="AS525" s="40"/>
      <c r="AT525" s="40"/>
      <c r="AU525" s="40"/>
      <c r="AV525" s="40"/>
      <c r="AW525" s="40"/>
      <c r="AX525" s="40"/>
      <c r="AY525" s="40"/>
      <c r="AZ525" s="40"/>
    </row>
    <row r="526" spans="1:52" x14ac:dyDescent="0.25">
      <c r="C526" s="55"/>
      <c r="D526" s="55" t="s">
        <v>2658</v>
      </c>
      <c r="E526" s="55" t="s">
        <v>1589</v>
      </c>
      <c r="F526" s="32" t="s">
        <v>488</v>
      </c>
      <c r="G526" s="57"/>
      <c r="H526" s="33" t="s">
        <v>809</v>
      </c>
      <c r="I526" s="33">
        <v>30</v>
      </c>
      <c r="J526" s="34">
        <v>347.28</v>
      </c>
      <c r="K526" s="34">
        <v>10418.4</v>
      </c>
    </row>
    <row r="527" spans="1:52" s="64" customFormat="1" x14ac:dyDescent="0.25">
      <c r="A527" s="74"/>
      <c r="B527" s="74"/>
      <c r="C527" s="65"/>
      <c r="D527" s="65" t="s">
        <v>2658</v>
      </c>
      <c r="E527" s="65" t="s">
        <v>1590</v>
      </c>
      <c r="F527" s="37" t="s">
        <v>489</v>
      </c>
      <c r="G527" s="63"/>
      <c r="H527" s="38" t="s">
        <v>811</v>
      </c>
      <c r="I527" s="38">
        <v>40</v>
      </c>
      <c r="J527" s="39">
        <v>10.18</v>
      </c>
      <c r="K527" s="39">
        <v>407.2</v>
      </c>
      <c r="L527" s="40"/>
      <c r="M527" s="40"/>
      <c r="N527" s="40"/>
      <c r="O527" s="40"/>
      <c r="P527" s="40"/>
      <c r="Q527" s="40"/>
      <c r="R527" s="40"/>
      <c r="S527" s="40"/>
      <c r="T527" s="40"/>
      <c r="U527" s="40"/>
      <c r="V527" s="40"/>
      <c r="W527" s="40"/>
      <c r="X527" s="40"/>
      <c r="Y527" s="40"/>
      <c r="Z527" s="40"/>
      <c r="AA527" s="40"/>
      <c r="AB527" s="40"/>
      <c r="AC527" s="40"/>
      <c r="AD527" s="40"/>
      <c r="AE527" s="40"/>
      <c r="AF527" s="40"/>
      <c r="AG527" s="40"/>
      <c r="AH527" s="40"/>
      <c r="AI527" s="40"/>
      <c r="AJ527" s="40"/>
      <c r="AK527" s="40"/>
      <c r="AL527" s="40"/>
      <c r="AM527" s="40"/>
      <c r="AN527" s="40"/>
      <c r="AO527" s="40"/>
      <c r="AP527" s="40"/>
      <c r="AQ527" s="40"/>
      <c r="AR527" s="40"/>
      <c r="AS527" s="40"/>
      <c r="AT527" s="40"/>
      <c r="AU527" s="40"/>
      <c r="AV527" s="40"/>
      <c r="AW527" s="40"/>
      <c r="AX527" s="40"/>
      <c r="AY527" s="40"/>
      <c r="AZ527" s="40"/>
    </row>
    <row r="528" spans="1:52" x14ac:dyDescent="0.25">
      <c r="C528" s="55"/>
      <c r="D528" s="55" t="s">
        <v>2658</v>
      </c>
      <c r="E528" s="55" t="s">
        <v>1591</v>
      </c>
      <c r="F528" s="32" t="s">
        <v>490</v>
      </c>
      <c r="G528" s="57"/>
      <c r="H528" s="33" t="s">
        <v>811</v>
      </c>
      <c r="I528" s="33">
        <v>15</v>
      </c>
      <c r="J528" s="34">
        <v>127.72</v>
      </c>
      <c r="K528" s="34">
        <v>1915.8</v>
      </c>
    </row>
    <row r="529" spans="1:52" s="64" customFormat="1" x14ac:dyDescent="0.25">
      <c r="A529" s="74"/>
      <c r="B529" s="74"/>
      <c r="C529" s="65"/>
      <c r="D529" s="65" t="s">
        <v>2658</v>
      </c>
      <c r="E529" s="65" t="s">
        <v>1592</v>
      </c>
      <c r="F529" s="37" t="s">
        <v>491</v>
      </c>
      <c r="G529" s="63"/>
      <c r="H529" s="38" t="s">
        <v>811</v>
      </c>
      <c r="I529" s="38">
        <v>70</v>
      </c>
      <c r="J529" s="39">
        <v>86.43</v>
      </c>
      <c r="K529" s="39">
        <v>6050.1</v>
      </c>
      <c r="L529" s="40"/>
      <c r="M529" s="40"/>
      <c r="N529" s="40"/>
      <c r="O529" s="40"/>
      <c r="P529" s="40"/>
      <c r="Q529" s="40"/>
      <c r="R529" s="40"/>
      <c r="S529" s="40"/>
      <c r="T529" s="40"/>
      <c r="U529" s="40"/>
      <c r="V529" s="40"/>
      <c r="W529" s="40"/>
      <c r="X529" s="40"/>
      <c r="Y529" s="40"/>
      <c r="Z529" s="40"/>
      <c r="AA529" s="40"/>
      <c r="AB529" s="40"/>
      <c r="AC529" s="40"/>
      <c r="AD529" s="40"/>
      <c r="AE529" s="40"/>
      <c r="AF529" s="40"/>
      <c r="AG529" s="40"/>
      <c r="AH529" s="40"/>
      <c r="AI529" s="40"/>
      <c r="AJ529" s="40"/>
      <c r="AK529" s="40"/>
      <c r="AL529" s="40"/>
      <c r="AM529" s="40"/>
      <c r="AN529" s="40"/>
      <c r="AO529" s="40"/>
      <c r="AP529" s="40"/>
      <c r="AQ529" s="40"/>
      <c r="AR529" s="40"/>
      <c r="AS529" s="40"/>
      <c r="AT529" s="40"/>
      <c r="AU529" s="40"/>
      <c r="AV529" s="40"/>
      <c r="AW529" s="40"/>
      <c r="AX529" s="40"/>
      <c r="AY529" s="40"/>
      <c r="AZ529" s="40"/>
    </row>
    <row r="530" spans="1:52" x14ac:dyDescent="0.25">
      <c r="C530" s="55"/>
      <c r="D530" s="55" t="s">
        <v>2658</v>
      </c>
      <c r="E530" s="55" t="s">
        <v>1593</v>
      </c>
      <c r="F530" s="32" t="s">
        <v>492</v>
      </c>
      <c r="G530" s="57"/>
      <c r="H530" s="33" t="s">
        <v>811</v>
      </c>
      <c r="I530" s="33">
        <v>40</v>
      </c>
      <c r="J530" s="34">
        <v>65.02</v>
      </c>
      <c r="K530" s="34">
        <v>2600.7999999999997</v>
      </c>
    </row>
    <row r="531" spans="1:52" s="64" customFormat="1" x14ac:dyDescent="0.25">
      <c r="A531" s="74"/>
      <c r="B531" s="74"/>
      <c r="C531" s="65"/>
      <c r="D531" s="65" t="s">
        <v>2658</v>
      </c>
      <c r="E531" s="65" t="s">
        <v>1594</v>
      </c>
      <c r="F531" s="37" t="s">
        <v>493</v>
      </c>
      <c r="G531" s="63"/>
      <c r="H531" s="38" t="s">
        <v>811</v>
      </c>
      <c r="I531" s="38">
        <v>40</v>
      </c>
      <c r="J531" s="39">
        <v>93.96</v>
      </c>
      <c r="K531" s="39">
        <v>3758.3999999999996</v>
      </c>
      <c r="L531" s="40"/>
      <c r="M531" s="40"/>
      <c r="N531" s="40"/>
      <c r="O531" s="40"/>
      <c r="P531" s="40"/>
      <c r="Q531" s="40"/>
      <c r="R531" s="40"/>
      <c r="S531" s="40"/>
      <c r="T531" s="40"/>
      <c r="U531" s="40"/>
      <c r="V531" s="40"/>
      <c r="W531" s="40"/>
      <c r="X531" s="40"/>
      <c r="Y531" s="40"/>
      <c r="Z531" s="40"/>
      <c r="AA531" s="40"/>
      <c r="AB531" s="40"/>
      <c r="AC531" s="40"/>
      <c r="AD531" s="40"/>
      <c r="AE531" s="40"/>
      <c r="AF531" s="40"/>
      <c r="AG531" s="40"/>
      <c r="AH531" s="40"/>
      <c r="AI531" s="40"/>
      <c r="AJ531" s="40"/>
      <c r="AK531" s="40"/>
      <c r="AL531" s="40"/>
      <c r="AM531" s="40"/>
      <c r="AN531" s="40"/>
      <c r="AO531" s="40"/>
      <c r="AP531" s="40"/>
      <c r="AQ531" s="40"/>
      <c r="AR531" s="40"/>
      <c r="AS531" s="40"/>
      <c r="AT531" s="40"/>
      <c r="AU531" s="40"/>
      <c r="AV531" s="40"/>
      <c r="AW531" s="40"/>
      <c r="AX531" s="40"/>
      <c r="AY531" s="40"/>
      <c r="AZ531" s="40"/>
    </row>
    <row r="532" spans="1:52" x14ac:dyDescent="0.25">
      <c r="C532" s="55"/>
      <c r="D532" s="55" t="s">
        <v>2658</v>
      </c>
      <c r="E532" s="55" t="s">
        <v>1595</v>
      </c>
      <c r="F532" s="32" t="s">
        <v>494</v>
      </c>
      <c r="G532" s="57"/>
      <c r="H532" s="33" t="s">
        <v>811</v>
      </c>
      <c r="I532" s="33">
        <v>10</v>
      </c>
      <c r="J532" s="34">
        <v>395.43</v>
      </c>
      <c r="K532" s="34">
        <v>3954.3</v>
      </c>
    </row>
    <row r="533" spans="1:52" s="64" customFormat="1" x14ac:dyDescent="0.25">
      <c r="A533" s="74"/>
      <c r="B533" s="74"/>
      <c r="C533" s="65"/>
      <c r="D533" s="65" t="s">
        <v>2658</v>
      </c>
      <c r="E533" s="65" t="s">
        <v>1596</v>
      </c>
      <c r="F533" s="37" t="s">
        <v>495</v>
      </c>
      <c r="G533" s="63"/>
      <c r="H533" s="38" t="s">
        <v>811</v>
      </c>
      <c r="I533" s="38">
        <v>10</v>
      </c>
      <c r="J533" s="39">
        <v>532.19000000000005</v>
      </c>
      <c r="K533" s="39">
        <v>5321.9000000000005</v>
      </c>
      <c r="L533" s="40"/>
      <c r="M533" s="40"/>
      <c r="N533" s="40"/>
      <c r="O533" s="40"/>
      <c r="P533" s="40"/>
      <c r="Q533" s="40"/>
      <c r="R533" s="40"/>
      <c r="S533" s="40"/>
      <c r="T533" s="40"/>
      <c r="U533" s="40"/>
      <c r="V533" s="40"/>
      <c r="W533" s="40"/>
      <c r="X533" s="40"/>
      <c r="Y533" s="40"/>
      <c r="Z533" s="40"/>
      <c r="AA533" s="40"/>
      <c r="AB533" s="40"/>
      <c r="AC533" s="40"/>
      <c r="AD533" s="40"/>
      <c r="AE533" s="40"/>
      <c r="AF533" s="40"/>
      <c r="AG533" s="40"/>
      <c r="AH533" s="40"/>
      <c r="AI533" s="40"/>
      <c r="AJ533" s="40"/>
      <c r="AK533" s="40"/>
      <c r="AL533" s="40"/>
      <c r="AM533" s="40"/>
      <c r="AN533" s="40"/>
      <c r="AO533" s="40"/>
      <c r="AP533" s="40"/>
      <c r="AQ533" s="40"/>
      <c r="AR533" s="40"/>
      <c r="AS533" s="40"/>
      <c r="AT533" s="40"/>
      <c r="AU533" s="40"/>
      <c r="AV533" s="40"/>
      <c r="AW533" s="40"/>
      <c r="AX533" s="40"/>
      <c r="AY533" s="40"/>
      <c r="AZ533" s="40"/>
    </row>
    <row r="534" spans="1:52" x14ac:dyDescent="0.25">
      <c r="C534" s="315"/>
      <c r="D534" s="55" t="s">
        <v>2658</v>
      </c>
      <c r="E534" s="55" t="s">
        <v>1597</v>
      </c>
      <c r="F534" s="32" t="s">
        <v>496</v>
      </c>
      <c r="G534" s="57"/>
      <c r="H534" s="33" t="s">
        <v>811</v>
      </c>
      <c r="I534" s="33">
        <v>10</v>
      </c>
      <c r="J534" s="34">
        <v>767.63</v>
      </c>
      <c r="K534" s="34">
        <v>7676.3</v>
      </c>
    </row>
    <row r="535" spans="1:52" s="64" customFormat="1" x14ac:dyDescent="0.25">
      <c r="A535" s="74"/>
      <c r="B535" s="74"/>
      <c r="C535" s="318"/>
      <c r="D535" s="65" t="s">
        <v>2658</v>
      </c>
      <c r="E535" s="65" t="s">
        <v>1598</v>
      </c>
      <c r="F535" s="37" t="s">
        <v>497</v>
      </c>
      <c r="G535" s="63"/>
      <c r="H535" s="38" t="s">
        <v>811</v>
      </c>
      <c r="I535" s="38">
        <v>10</v>
      </c>
      <c r="J535" s="39">
        <v>1043.79</v>
      </c>
      <c r="K535" s="39">
        <v>10437.9</v>
      </c>
      <c r="L535" s="40"/>
      <c r="M535" s="40"/>
      <c r="N535" s="40"/>
      <c r="O535" s="40"/>
      <c r="P535" s="40"/>
      <c r="Q535" s="40"/>
      <c r="R535" s="40"/>
      <c r="S535" s="40"/>
      <c r="T535" s="40"/>
      <c r="U535" s="40"/>
      <c r="V535" s="40"/>
      <c r="W535" s="40"/>
      <c r="X535" s="40"/>
      <c r="Y535" s="40"/>
      <c r="Z535" s="40"/>
      <c r="AA535" s="40"/>
      <c r="AB535" s="40"/>
      <c r="AC535" s="40"/>
      <c r="AD535" s="40"/>
      <c r="AE535" s="40"/>
      <c r="AF535" s="40"/>
      <c r="AG535" s="40"/>
      <c r="AH535" s="40"/>
      <c r="AI535" s="40"/>
      <c r="AJ535" s="40"/>
      <c r="AK535" s="40"/>
      <c r="AL535" s="40"/>
      <c r="AM535" s="40"/>
      <c r="AN535" s="40"/>
      <c r="AO535" s="40"/>
      <c r="AP535" s="40"/>
      <c r="AQ535" s="40"/>
      <c r="AR535" s="40"/>
      <c r="AS535" s="40"/>
      <c r="AT535" s="40"/>
      <c r="AU535" s="40"/>
      <c r="AV535" s="40"/>
      <c r="AW535" s="40"/>
      <c r="AX535" s="40"/>
      <c r="AY535" s="40"/>
      <c r="AZ535" s="40"/>
    </row>
    <row r="536" spans="1:52" x14ac:dyDescent="0.25">
      <c r="C536" s="315"/>
      <c r="D536" s="55" t="s">
        <v>2658</v>
      </c>
      <c r="E536" s="55" t="s">
        <v>1599</v>
      </c>
      <c r="F536" s="32" t="s">
        <v>498</v>
      </c>
      <c r="G536" s="57"/>
      <c r="H536" s="33" t="s">
        <v>812</v>
      </c>
      <c r="I536" s="33">
        <v>2</v>
      </c>
      <c r="J536" s="34">
        <v>460.88</v>
      </c>
      <c r="K536" s="34">
        <v>921.76</v>
      </c>
    </row>
    <row r="537" spans="1:52" s="64" customFormat="1" x14ac:dyDescent="0.25">
      <c r="A537" s="74"/>
      <c r="B537" s="74"/>
      <c r="C537" s="318"/>
      <c r="D537" s="65" t="s">
        <v>2658</v>
      </c>
      <c r="E537" s="65" t="s">
        <v>1600</v>
      </c>
      <c r="F537" s="37" t="s">
        <v>499</v>
      </c>
      <c r="G537" s="63"/>
      <c r="H537" s="38" t="s">
        <v>812</v>
      </c>
      <c r="I537" s="38">
        <v>3</v>
      </c>
      <c r="J537" s="39">
        <v>1204.45</v>
      </c>
      <c r="K537" s="39">
        <v>3613.3500000000004</v>
      </c>
      <c r="L537" s="40"/>
      <c r="M537" s="40"/>
      <c r="N537" s="40"/>
      <c r="O537" s="40"/>
      <c r="P537" s="40"/>
      <c r="Q537" s="40"/>
      <c r="R537" s="40"/>
      <c r="S537" s="40"/>
      <c r="T537" s="40"/>
      <c r="U537" s="40"/>
      <c r="V537" s="40"/>
      <c r="W537" s="40"/>
      <c r="X537" s="40"/>
      <c r="Y537" s="40"/>
      <c r="Z537" s="40"/>
      <c r="AA537" s="40"/>
      <c r="AB537" s="40"/>
      <c r="AC537" s="40"/>
      <c r="AD537" s="40"/>
      <c r="AE537" s="40"/>
      <c r="AF537" s="40"/>
      <c r="AG537" s="40"/>
      <c r="AH537" s="40"/>
      <c r="AI537" s="40"/>
      <c r="AJ537" s="40"/>
      <c r="AK537" s="40"/>
      <c r="AL537" s="40"/>
      <c r="AM537" s="40"/>
      <c r="AN537" s="40"/>
      <c r="AO537" s="40"/>
      <c r="AP537" s="40"/>
      <c r="AQ537" s="40"/>
      <c r="AR537" s="40"/>
      <c r="AS537" s="40"/>
      <c r="AT537" s="40"/>
      <c r="AU537" s="40"/>
      <c r="AV537" s="40"/>
      <c r="AW537" s="40"/>
      <c r="AX537" s="40"/>
      <c r="AY537" s="40"/>
      <c r="AZ537" s="40"/>
    </row>
    <row r="538" spans="1:52" x14ac:dyDescent="0.25">
      <c r="C538" s="315"/>
      <c r="D538" s="55" t="s">
        <v>2658</v>
      </c>
      <c r="E538" s="55" t="s">
        <v>1601</v>
      </c>
      <c r="F538" s="32" t="s">
        <v>500</v>
      </c>
      <c r="G538" s="57"/>
      <c r="H538" s="33" t="s">
        <v>808</v>
      </c>
      <c r="I538" s="33">
        <v>2</v>
      </c>
      <c r="J538" s="34">
        <v>148.16999999999999</v>
      </c>
      <c r="K538" s="34">
        <v>296.33999999999997</v>
      </c>
    </row>
    <row r="539" spans="1:52" s="54" customFormat="1" x14ac:dyDescent="0.25">
      <c r="A539" s="74"/>
      <c r="B539" s="74"/>
      <c r="C539" s="31"/>
      <c r="D539" s="31"/>
      <c r="E539" s="319">
        <v>4</v>
      </c>
      <c r="F539" s="31" t="s">
        <v>799</v>
      </c>
      <c r="G539" s="52"/>
      <c r="H539" s="35"/>
      <c r="I539" s="35"/>
      <c r="J539" s="36"/>
      <c r="K539" s="53">
        <f>SUM(K540:K603)</f>
        <v>744176.92000000039</v>
      </c>
      <c r="L539" s="40"/>
      <c r="M539" s="40"/>
      <c r="N539" s="40"/>
      <c r="O539" s="40"/>
      <c r="P539" s="40"/>
      <c r="Q539" s="40"/>
      <c r="R539" s="40"/>
      <c r="S539" s="40"/>
      <c r="T539" s="40"/>
      <c r="U539" s="40"/>
      <c r="V539" s="40"/>
      <c r="W539" s="40"/>
      <c r="X539" s="40"/>
      <c r="Y539" s="40"/>
      <c r="Z539" s="40"/>
      <c r="AA539" s="40"/>
      <c r="AB539" s="40"/>
      <c r="AC539" s="40"/>
      <c r="AD539" s="40"/>
      <c r="AE539" s="40"/>
      <c r="AF539" s="40"/>
      <c r="AG539" s="40"/>
      <c r="AH539" s="40"/>
      <c r="AI539" s="40"/>
      <c r="AJ539" s="40"/>
      <c r="AK539" s="40"/>
      <c r="AL539" s="40"/>
      <c r="AM539" s="40"/>
      <c r="AN539" s="40"/>
      <c r="AO539" s="40"/>
      <c r="AP539" s="40"/>
      <c r="AQ539" s="40"/>
      <c r="AR539" s="40"/>
      <c r="AS539" s="40"/>
      <c r="AT539" s="40"/>
      <c r="AU539" s="40"/>
      <c r="AV539" s="40"/>
      <c r="AW539" s="40"/>
      <c r="AX539" s="40"/>
      <c r="AY539" s="40"/>
      <c r="AZ539" s="40"/>
    </row>
    <row r="540" spans="1:52" ht="30" x14ac:dyDescent="0.25">
      <c r="C540" s="315" t="s">
        <v>2224</v>
      </c>
      <c r="D540" s="55" t="s">
        <v>2656</v>
      </c>
      <c r="E540" s="55" t="s">
        <v>975</v>
      </c>
      <c r="F540" s="32" t="s">
        <v>501</v>
      </c>
      <c r="G540" s="57"/>
      <c r="H540" s="33" t="s">
        <v>2</v>
      </c>
      <c r="I540" s="33">
        <v>2</v>
      </c>
      <c r="J540" s="34">
        <v>1999.21</v>
      </c>
      <c r="K540" s="34">
        <v>3998.42</v>
      </c>
    </row>
    <row r="541" spans="1:52" s="64" customFormat="1" ht="30" x14ac:dyDescent="0.25">
      <c r="A541" s="74"/>
      <c r="B541" s="74"/>
      <c r="C541" s="318" t="s">
        <v>2225</v>
      </c>
      <c r="D541" s="65" t="s">
        <v>2656</v>
      </c>
      <c r="E541" s="65" t="s">
        <v>1150</v>
      </c>
      <c r="F541" s="37" t="s">
        <v>502</v>
      </c>
      <c r="G541" s="63"/>
      <c r="H541" s="38" t="s">
        <v>2</v>
      </c>
      <c r="I541" s="38">
        <v>2</v>
      </c>
      <c r="J541" s="39">
        <v>3752.87</v>
      </c>
      <c r="K541" s="39">
        <v>7505.74</v>
      </c>
      <c r="L541" s="40"/>
      <c r="M541" s="40"/>
      <c r="N541" s="40"/>
      <c r="O541" s="40"/>
      <c r="P541" s="40"/>
      <c r="Q541" s="40"/>
      <c r="R541" s="40"/>
      <c r="S541" s="40"/>
      <c r="T541" s="40"/>
      <c r="U541" s="40"/>
      <c r="V541" s="40"/>
      <c r="W541" s="40"/>
      <c r="X541" s="40"/>
      <c r="Y541" s="40"/>
      <c r="Z541" s="40"/>
      <c r="AA541" s="40"/>
      <c r="AB541" s="40"/>
      <c r="AC541" s="40"/>
      <c r="AD541" s="40"/>
      <c r="AE541" s="40"/>
      <c r="AF541" s="40"/>
      <c r="AG541" s="40"/>
      <c r="AH541" s="40"/>
      <c r="AI541" s="40"/>
      <c r="AJ541" s="40"/>
      <c r="AK541" s="40"/>
      <c r="AL541" s="40"/>
      <c r="AM541" s="40"/>
      <c r="AN541" s="40"/>
      <c r="AO541" s="40"/>
      <c r="AP541" s="40"/>
      <c r="AQ541" s="40"/>
      <c r="AR541" s="40"/>
      <c r="AS541" s="40"/>
      <c r="AT541" s="40"/>
      <c r="AU541" s="40"/>
      <c r="AV541" s="40"/>
      <c r="AW541" s="40"/>
      <c r="AX541" s="40"/>
      <c r="AY541" s="40"/>
      <c r="AZ541" s="40"/>
    </row>
    <row r="542" spans="1:52" ht="30" x14ac:dyDescent="0.25">
      <c r="C542" s="315" t="s">
        <v>2226</v>
      </c>
      <c r="D542" s="55" t="s">
        <v>2656</v>
      </c>
      <c r="E542" s="55" t="s">
        <v>1151</v>
      </c>
      <c r="F542" s="32" t="s">
        <v>503</v>
      </c>
      <c r="G542" s="57"/>
      <c r="H542" s="33" t="s">
        <v>2</v>
      </c>
      <c r="I542" s="33">
        <v>2</v>
      </c>
      <c r="J542" s="34">
        <v>3752.87</v>
      </c>
      <c r="K542" s="34">
        <v>7505.74</v>
      </c>
    </row>
    <row r="543" spans="1:52" s="64" customFormat="1" ht="30" x14ac:dyDescent="0.25">
      <c r="A543" s="74"/>
      <c r="B543" s="74"/>
      <c r="C543" s="65" t="s">
        <v>2227</v>
      </c>
      <c r="D543" s="65" t="s">
        <v>2656</v>
      </c>
      <c r="E543" s="65" t="s">
        <v>1152</v>
      </c>
      <c r="F543" s="37" t="s">
        <v>504</v>
      </c>
      <c r="G543" s="63"/>
      <c r="H543" s="38" t="s">
        <v>2</v>
      </c>
      <c r="I543" s="38">
        <v>6</v>
      </c>
      <c r="J543" s="39">
        <v>4050.72</v>
      </c>
      <c r="K543" s="39">
        <v>24304.32</v>
      </c>
      <c r="L543" s="40"/>
      <c r="M543" s="40"/>
      <c r="N543" s="40"/>
      <c r="O543" s="40"/>
      <c r="P543" s="40"/>
      <c r="Q543" s="40"/>
      <c r="R543" s="40"/>
      <c r="S543" s="40"/>
      <c r="T543" s="40"/>
      <c r="U543" s="40"/>
      <c r="V543" s="40"/>
      <c r="W543" s="40"/>
      <c r="X543" s="40"/>
      <c r="Y543" s="40"/>
      <c r="Z543" s="40"/>
      <c r="AA543" s="40"/>
      <c r="AB543" s="40"/>
      <c r="AC543" s="40"/>
      <c r="AD543" s="40"/>
      <c r="AE543" s="40"/>
      <c r="AF543" s="40"/>
      <c r="AG543" s="40"/>
      <c r="AH543" s="40"/>
      <c r="AI543" s="40"/>
      <c r="AJ543" s="40"/>
      <c r="AK543" s="40"/>
      <c r="AL543" s="40"/>
      <c r="AM543" s="40"/>
      <c r="AN543" s="40"/>
      <c r="AO543" s="40"/>
      <c r="AP543" s="40"/>
      <c r="AQ543" s="40"/>
      <c r="AR543" s="40"/>
      <c r="AS543" s="40"/>
      <c r="AT543" s="40"/>
      <c r="AU543" s="40"/>
      <c r="AV543" s="40"/>
      <c r="AW543" s="40"/>
      <c r="AX543" s="40"/>
      <c r="AY543" s="40"/>
      <c r="AZ543" s="40"/>
    </row>
    <row r="544" spans="1:52" x14ac:dyDescent="0.25">
      <c r="C544" s="55" t="s">
        <v>2228</v>
      </c>
      <c r="D544" s="55" t="s">
        <v>2656</v>
      </c>
      <c r="E544" s="55" t="s">
        <v>1153</v>
      </c>
      <c r="F544" s="32" t="s">
        <v>505</v>
      </c>
      <c r="G544" s="57"/>
      <c r="H544" s="33" t="s">
        <v>2</v>
      </c>
      <c r="I544" s="33">
        <v>2</v>
      </c>
      <c r="J544" s="34">
        <v>1116.81</v>
      </c>
      <c r="K544" s="34">
        <v>2233.62</v>
      </c>
    </row>
    <row r="545" spans="1:52" s="64" customFormat="1" x14ac:dyDescent="0.25">
      <c r="A545" s="74"/>
      <c r="B545" s="74"/>
      <c r="C545" s="65" t="s">
        <v>2229</v>
      </c>
      <c r="D545" s="65" t="s">
        <v>2656</v>
      </c>
      <c r="E545" s="65" t="s">
        <v>1154</v>
      </c>
      <c r="F545" s="37" t="s">
        <v>506</v>
      </c>
      <c r="G545" s="63"/>
      <c r="H545" s="38" t="s">
        <v>2</v>
      </c>
      <c r="I545" s="38">
        <v>2</v>
      </c>
      <c r="J545" s="39">
        <v>1457.69</v>
      </c>
      <c r="K545" s="39">
        <v>2915.38</v>
      </c>
      <c r="L545" s="40"/>
      <c r="M545" s="40"/>
      <c r="N545" s="40"/>
      <c r="O545" s="40"/>
      <c r="P545" s="40"/>
      <c r="Q545" s="40"/>
      <c r="R545" s="40"/>
      <c r="S545" s="40"/>
      <c r="T545" s="40"/>
      <c r="U545" s="40"/>
      <c r="V545" s="40"/>
      <c r="W545" s="40"/>
      <c r="X545" s="40"/>
      <c r="Y545" s="40"/>
      <c r="Z545" s="40"/>
      <c r="AA545" s="40"/>
      <c r="AB545" s="40"/>
      <c r="AC545" s="40"/>
      <c r="AD545" s="40"/>
      <c r="AE545" s="40"/>
      <c r="AF545" s="40"/>
      <c r="AG545" s="40"/>
      <c r="AH545" s="40"/>
      <c r="AI545" s="40"/>
      <c r="AJ545" s="40"/>
      <c r="AK545" s="40"/>
      <c r="AL545" s="40"/>
      <c r="AM545" s="40"/>
      <c r="AN545" s="40"/>
      <c r="AO545" s="40"/>
      <c r="AP545" s="40"/>
      <c r="AQ545" s="40"/>
      <c r="AR545" s="40"/>
      <c r="AS545" s="40"/>
      <c r="AT545" s="40"/>
      <c r="AU545" s="40"/>
      <c r="AV545" s="40"/>
      <c r="AW545" s="40"/>
      <c r="AX545" s="40"/>
      <c r="AY545" s="40"/>
      <c r="AZ545" s="40"/>
    </row>
    <row r="546" spans="1:52" x14ac:dyDescent="0.25">
      <c r="C546" s="55" t="s">
        <v>2230</v>
      </c>
      <c r="D546" s="55" t="s">
        <v>2656</v>
      </c>
      <c r="E546" s="55" t="s">
        <v>1155</v>
      </c>
      <c r="F546" s="32" t="s">
        <v>507</v>
      </c>
      <c r="G546" s="57"/>
      <c r="H546" s="33" t="s">
        <v>2</v>
      </c>
      <c r="I546" s="33">
        <v>2</v>
      </c>
      <c r="J546" s="34">
        <v>1457.69</v>
      </c>
      <c r="K546" s="34">
        <v>2915.38</v>
      </c>
    </row>
    <row r="547" spans="1:52" s="64" customFormat="1" x14ac:dyDescent="0.25">
      <c r="A547" s="74"/>
      <c r="B547" s="74"/>
      <c r="C547" s="65" t="s">
        <v>2231</v>
      </c>
      <c r="D547" s="65" t="s">
        <v>2656</v>
      </c>
      <c r="E547" s="65" t="s">
        <v>1156</v>
      </c>
      <c r="F547" s="37" t="s">
        <v>508</v>
      </c>
      <c r="G547" s="63"/>
      <c r="H547" s="38" t="s">
        <v>2</v>
      </c>
      <c r="I547" s="38">
        <v>6</v>
      </c>
      <c r="J547" s="39">
        <v>2139.4499999999998</v>
      </c>
      <c r="K547" s="39">
        <v>12836.699999999999</v>
      </c>
      <c r="L547" s="40"/>
      <c r="M547" s="40"/>
      <c r="N547" s="40"/>
      <c r="O547" s="40"/>
      <c r="P547" s="40"/>
      <c r="Q547" s="40"/>
      <c r="R547" s="40"/>
      <c r="S547" s="40"/>
      <c r="T547" s="40"/>
      <c r="U547" s="40"/>
      <c r="V547" s="40"/>
      <c r="W547" s="40"/>
      <c r="X547" s="40"/>
      <c r="Y547" s="40"/>
      <c r="Z547" s="40"/>
      <c r="AA547" s="40"/>
      <c r="AB547" s="40"/>
      <c r="AC547" s="40"/>
      <c r="AD547" s="40"/>
      <c r="AE547" s="40"/>
      <c r="AF547" s="40"/>
      <c r="AG547" s="40"/>
      <c r="AH547" s="40"/>
      <c r="AI547" s="40"/>
      <c r="AJ547" s="40"/>
      <c r="AK547" s="40"/>
      <c r="AL547" s="40"/>
      <c r="AM547" s="40"/>
      <c r="AN547" s="40"/>
      <c r="AO547" s="40"/>
      <c r="AP547" s="40"/>
      <c r="AQ547" s="40"/>
      <c r="AR547" s="40"/>
      <c r="AS547" s="40"/>
      <c r="AT547" s="40"/>
      <c r="AU547" s="40"/>
      <c r="AV547" s="40"/>
      <c r="AW547" s="40"/>
      <c r="AX547" s="40"/>
      <c r="AY547" s="40"/>
      <c r="AZ547" s="40"/>
    </row>
    <row r="548" spans="1:52" x14ac:dyDescent="0.25">
      <c r="C548" s="55" t="s">
        <v>2232</v>
      </c>
      <c r="D548" s="55" t="s">
        <v>2656</v>
      </c>
      <c r="E548" s="55" t="s">
        <v>1157</v>
      </c>
      <c r="F548" s="32" t="s">
        <v>509</v>
      </c>
      <c r="G548" s="57"/>
      <c r="H548" s="33" t="s">
        <v>2</v>
      </c>
      <c r="I548" s="33">
        <v>2</v>
      </c>
      <c r="J548" s="34">
        <v>775.93</v>
      </c>
      <c r="K548" s="34">
        <v>1551.86</v>
      </c>
    </row>
    <row r="549" spans="1:52" s="64" customFormat="1" x14ac:dyDescent="0.25">
      <c r="A549" s="74"/>
      <c r="B549" s="74"/>
      <c r="C549" s="65" t="s">
        <v>2233</v>
      </c>
      <c r="D549" s="65" t="s">
        <v>2656</v>
      </c>
      <c r="E549" s="65" t="s">
        <v>1158</v>
      </c>
      <c r="F549" s="37" t="s">
        <v>510</v>
      </c>
      <c r="G549" s="63"/>
      <c r="H549" s="38" t="s">
        <v>2</v>
      </c>
      <c r="I549" s="38">
        <v>2</v>
      </c>
      <c r="J549" s="39">
        <v>1031.5899999999999</v>
      </c>
      <c r="K549" s="39">
        <v>2063.1799999999998</v>
      </c>
      <c r="L549" s="40"/>
      <c r="M549" s="40"/>
      <c r="N549" s="40"/>
      <c r="O549" s="40"/>
      <c r="P549" s="40"/>
      <c r="Q549" s="40"/>
      <c r="R549" s="40"/>
      <c r="S549" s="40"/>
      <c r="T549" s="40"/>
      <c r="U549" s="40"/>
      <c r="V549" s="40"/>
      <c r="W549" s="40"/>
      <c r="X549" s="40"/>
      <c r="Y549" s="40"/>
      <c r="Z549" s="40"/>
      <c r="AA549" s="40"/>
      <c r="AB549" s="40"/>
      <c r="AC549" s="40"/>
      <c r="AD549" s="40"/>
      <c r="AE549" s="40"/>
      <c r="AF549" s="40"/>
      <c r="AG549" s="40"/>
      <c r="AH549" s="40"/>
      <c r="AI549" s="40"/>
      <c r="AJ549" s="40"/>
      <c r="AK549" s="40"/>
      <c r="AL549" s="40"/>
      <c r="AM549" s="40"/>
      <c r="AN549" s="40"/>
      <c r="AO549" s="40"/>
      <c r="AP549" s="40"/>
      <c r="AQ549" s="40"/>
      <c r="AR549" s="40"/>
      <c r="AS549" s="40"/>
      <c r="AT549" s="40"/>
      <c r="AU549" s="40"/>
      <c r="AV549" s="40"/>
      <c r="AW549" s="40"/>
      <c r="AX549" s="40"/>
      <c r="AY549" s="40"/>
      <c r="AZ549" s="40"/>
    </row>
    <row r="550" spans="1:52" x14ac:dyDescent="0.25">
      <c r="C550" s="315" t="s">
        <v>2234</v>
      </c>
      <c r="D550" s="55" t="s">
        <v>2656</v>
      </c>
      <c r="E550" s="55" t="s">
        <v>1159</v>
      </c>
      <c r="F550" s="32" t="s">
        <v>511</v>
      </c>
      <c r="G550" s="57"/>
      <c r="H550" s="33" t="s">
        <v>2</v>
      </c>
      <c r="I550" s="33">
        <v>2</v>
      </c>
      <c r="J550" s="34">
        <v>1031.5899999999999</v>
      </c>
      <c r="K550" s="34">
        <v>2063.1799999999998</v>
      </c>
    </row>
    <row r="551" spans="1:52" s="64" customFormat="1" x14ac:dyDescent="0.25">
      <c r="A551" s="74"/>
      <c r="B551" s="74"/>
      <c r="C551" s="318" t="s">
        <v>2235</v>
      </c>
      <c r="D551" s="65" t="s">
        <v>2656</v>
      </c>
      <c r="E551" s="65" t="s">
        <v>1160</v>
      </c>
      <c r="F551" s="37" t="s">
        <v>512</v>
      </c>
      <c r="G551" s="63"/>
      <c r="H551" s="38" t="s">
        <v>2</v>
      </c>
      <c r="I551" s="38">
        <v>6</v>
      </c>
      <c r="J551" s="39">
        <v>1031.5899999999999</v>
      </c>
      <c r="K551" s="39">
        <v>6189.5399999999991</v>
      </c>
      <c r="L551" s="40"/>
      <c r="M551" s="40"/>
      <c r="N551" s="40"/>
      <c r="O551" s="40"/>
      <c r="P551" s="40"/>
      <c r="Q551" s="40"/>
      <c r="R551" s="40"/>
      <c r="S551" s="40"/>
      <c r="T551" s="40"/>
      <c r="U551" s="40"/>
      <c r="V551" s="40"/>
      <c r="W551" s="40"/>
      <c r="X551" s="40"/>
      <c r="Y551" s="40"/>
      <c r="Z551" s="40"/>
      <c r="AA551" s="40"/>
      <c r="AB551" s="40"/>
      <c r="AC551" s="40"/>
      <c r="AD551" s="40"/>
      <c r="AE551" s="40"/>
      <c r="AF551" s="40"/>
      <c r="AG551" s="40"/>
      <c r="AH551" s="40"/>
      <c r="AI551" s="40"/>
      <c r="AJ551" s="40"/>
      <c r="AK551" s="40"/>
      <c r="AL551" s="40"/>
      <c r="AM551" s="40"/>
      <c r="AN551" s="40"/>
      <c r="AO551" s="40"/>
      <c r="AP551" s="40"/>
      <c r="AQ551" s="40"/>
      <c r="AR551" s="40"/>
      <c r="AS551" s="40"/>
      <c r="AT551" s="40"/>
      <c r="AU551" s="40"/>
      <c r="AV551" s="40"/>
      <c r="AW551" s="40"/>
      <c r="AX551" s="40"/>
      <c r="AY551" s="40"/>
      <c r="AZ551" s="40"/>
    </row>
    <row r="552" spans="1:52" x14ac:dyDescent="0.25">
      <c r="C552" s="315" t="s">
        <v>2236</v>
      </c>
      <c r="D552" s="55" t="s">
        <v>2656</v>
      </c>
      <c r="E552" s="55" t="s">
        <v>1161</v>
      </c>
      <c r="F552" s="32" t="s">
        <v>513</v>
      </c>
      <c r="G552" s="57"/>
      <c r="H552" s="33" t="s">
        <v>2</v>
      </c>
      <c r="I552" s="33">
        <v>2</v>
      </c>
      <c r="J552" s="34">
        <v>407.03</v>
      </c>
      <c r="K552" s="34">
        <v>814.06</v>
      </c>
    </row>
    <row r="553" spans="1:52" s="64" customFormat="1" x14ac:dyDescent="0.25">
      <c r="A553" s="74"/>
      <c r="B553" s="74"/>
      <c r="C553" s="318" t="s">
        <v>2237</v>
      </c>
      <c r="D553" s="65" t="s">
        <v>2656</v>
      </c>
      <c r="E553" s="65" t="s">
        <v>1162</v>
      </c>
      <c r="F553" s="37" t="s">
        <v>514</v>
      </c>
      <c r="G553" s="63"/>
      <c r="H553" s="38" t="s">
        <v>2</v>
      </c>
      <c r="I553" s="38">
        <v>2</v>
      </c>
      <c r="J553" s="39">
        <v>1628.13</v>
      </c>
      <c r="K553" s="39">
        <v>3256.26</v>
      </c>
      <c r="L553" s="40"/>
      <c r="M553" s="40"/>
      <c r="N553" s="40"/>
      <c r="O553" s="40"/>
      <c r="P553" s="40"/>
      <c r="Q553" s="40"/>
      <c r="R553" s="40"/>
      <c r="S553" s="40"/>
      <c r="T553" s="40"/>
      <c r="U553" s="40"/>
      <c r="V553" s="40"/>
      <c r="W553" s="40"/>
      <c r="X553" s="40"/>
      <c r="Y553" s="40"/>
      <c r="Z553" s="40"/>
      <c r="AA553" s="40"/>
      <c r="AB553" s="40"/>
      <c r="AC553" s="40"/>
      <c r="AD553" s="40"/>
      <c r="AE553" s="40"/>
      <c r="AF553" s="40"/>
      <c r="AG553" s="40"/>
      <c r="AH553" s="40"/>
      <c r="AI553" s="40"/>
      <c r="AJ553" s="40"/>
      <c r="AK553" s="40"/>
      <c r="AL553" s="40"/>
      <c r="AM553" s="40"/>
      <c r="AN553" s="40"/>
      <c r="AO553" s="40"/>
      <c r="AP553" s="40"/>
      <c r="AQ553" s="40"/>
      <c r="AR553" s="40"/>
      <c r="AS553" s="40"/>
      <c r="AT553" s="40"/>
      <c r="AU553" s="40"/>
      <c r="AV553" s="40"/>
      <c r="AW553" s="40"/>
      <c r="AX553" s="40"/>
      <c r="AY553" s="40"/>
      <c r="AZ553" s="40"/>
    </row>
    <row r="554" spans="1:52" x14ac:dyDescent="0.25">
      <c r="C554" s="315" t="s">
        <v>2238</v>
      </c>
      <c r="D554" s="55" t="s">
        <v>2656</v>
      </c>
      <c r="E554" s="55" t="s">
        <v>1163</v>
      </c>
      <c r="F554" s="32" t="s">
        <v>515</v>
      </c>
      <c r="G554" s="57"/>
      <c r="H554" s="33" t="s">
        <v>2</v>
      </c>
      <c r="I554" s="33">
        <v>2</v>
      </c>
      <c r="J554" s="34">
        <v>1628.13</v>
      </c>
      <c r="K554" s="34">
        <v>3256.26</v>
      </c>
    </row>
    <row r="555" spans="1:52" s="64" customFormat="1" x14ac:dyDescent="0.25">
      <c r="A555" s="74"/>
      <c r="B555" s="74"/>
      <c r="C555" s="65" t="s">
        <v>2239</v>
      </c>
      <c r="D555" s="65" t="s">
        <v>2656</v>
      </c>
      <c r="E555" s="65" t="s">
        <v>1164</v>
      </c>
      <c r="F555" s="37" t="s">
        <v>516</v>
      </c>
      <c r="G555" s="63"/>
      <c r="H555" s="38" t="s">
        <v>2</v>
      </c>
      <c r="I555" s="38">
        <v>6</v>
      </c>
      <c r="J555" s="39">
        <v>2442.19</v>
      </c>
      <c r="K555" s="39">
        <v>14653.14</v>
      </c>
      <c r="L555" s="40"/>
      <c r="M555" s="40"/>
      <c r="N555" s="40"/>
      <c r="O555" s="40"/>
      <c r="P555" s="40"/>
      <c r="Q555" s="40"/>
      <c r="R555" s="40"/>
      <c r="S555" s="40"/>
      <c r="T555" s="40"/>
      <c r="U555" s="40"/>
      <c r="V555" s="40"/>
      <c r="W555" s="40"/>
      <c r="X555" s="40"/>
      <c r="Y555" s="40"/>
      <c r="Z555" s="40"/>
      <c r="AA555" s="40"/>
      <c r="AB555" s="40"/>
      <c r="AC555" s="40"/>
      <c r="AD555" s="40"/>
      <c r="AE555" s="40"/>
      <c r="AF555" s="40"/>
      <c r="AG555" s="40"/>
      <c r="AH555" s="40"/>
      <c r="AI555" s="40"/>
      <c r="AJ555" s="40"/>
      <c r="AK555" s="40"/>
      <c r="AL555" s="40"/>
      <c r="AM555" s="40"/>
      <c r="AN555" s="40"/>
      <c r="AO555" s="40"/>
      <c r="AP555" s="40"/>
      <c r="AQ555" s="40"/>
      <c r="AR555" s="40"/>
      <c r="AS555" s="40"/>
      <c r="AT555" s="40"/>
      <c r="AU555" s="40"/>
      <c r="AV555" s="40"/>
      <c r="AW555" s="40"/>
      <c r="AX555" s="40"/>
      <c r="AY555" s="40"/>
      <c r="AZ555" s="40"/>
    </row>
    <row r="556" spans="1:52" x14ac:dyDescent="0.25">
      <c r="C556" s="55"/>
      <c r="D556" s="55" t="s">
        <v>2658</v>
      </c>
      <c r="E556" s="55" t="s">
        <v>1165</v>
      </c>
      <c r="F556" s="32" t="s">
        <v>517</v>
      </c>
      <c r="G556" s="57"/>
      <c r="H556" s="33" t="s">
        <v>812</v>
      </c>
      <c r="I556" s="33">
        <v>2</v>
      </c>
      <c r="J556" s="34">
        <v>17698.509999999998</v>
      </c>
      <c r="K556" s="34">
        <v>35397.019999999997</v>
      </c>
    </row>
    <row r="557" spans="1:52" s="64" customFormat="1" x14ac:dyDescent="0.25">
      <c r="A557" s="74"/>
      <c r="B557" s="74"/>
      <c r="C557" s="65"/>
      <c r="D557" s="65" t="s">
        <v>2658</v>
      </c>
      <c r="E557" s="65" t="s">
        <v>1166</v>
      </c>
      <c r="F557" s="37" t="s">
        <v>518</v>
      </c>
      <c r="G557" s="63"/>
      <c r="H557" s="38" t="s">
        <v>812</v>
      </c>
      <c r="I557" s="38">
        <v>2</v>
      </c>
      <c r="J557" s="39">
        <v>26294.959999999999</v>
      </c>
      <c r="K557" s="39">
        <v>52589.919999999998</v>
      </c>
      <c r="L557" s="40"/>
      <c r="M557" s="40"/>
      <c r="N557" s="40"/>
      <c r="O557" s="40"/>
      <c r="P557" s="40"/>
      <c r="Q557" s="40"/>
      <c r="R557" s="40"/>
      <c r="S557" s="40"/>
      <c r="T557" s="40"/>
      <c r="U557" s="40"/>
      <c r="V557" s="40"/>
      <c r="W557" s="40"/>
      <c r="X557" s="40"/>
      <c r="Y557" s="40"/>
      <c r="Z557" s="40"/>
      <c r="AA557" s="40"/>
      <c r="AB557" s="40"/>
      <c r="AC557" s="40"/>
      <c r="AD557" s="40"/>
      <c r="AE557" s="40"/>
      <c r="AF557" s="40"/>
      <c r="AG557" s="40"/>
      <c r="AH557" s="40"/>
      <c r="AI557" s="40"/>
      <c r="AJ557" s="40"/>
      <c r="AK557" s="40"/>
      <c r="AL557" s="40"/>
      <c r="AM557" s="40"/>
      <c r="AN557" s="40"/>
      <c r="AO557" s="40"/>
      <c r="AP557" s="40"/>
      <c r="AQ557" s="40"/>
      <c r="AR557" s="40"/>
      <c r="AS557" s="40"/>
      <c r="AT557" s="40"/>
      <c r="AU557" s="40"/>
      <c r="AV557" s="40"/>
      <c r="AW557" s="40"/>
      <c r="AX557" s="40"/>
      <c r="AY557" s="40"/>
      <c r="AZ557" s="40"/>
    </row>
    <row r="558" spans="1:52" x14ac:dyDescent="0.25">
      <c r="C558" s="55"/>
      <c r="D558" s="55" t="s">
        <v>2658</v>
      </c>
      <c r="E558" s="55" t="s">
        <v>1167</v>
      </c>
      <c r="F558" s="32" t="s">
        <v>519</v>
      </c>
      <c r="G558" s="57"/>
      <c r="H558" s="33" t="s">
        <v>812</v>
      </c>
      <c r="I558" s="33">
        <v>2</v>
      </c>
      <c r="J558" s="34">
        <v>37511.879999999997</v>
      </c>
      <c r="K558" s="34">
        <v>75023.759999999995</v>
      </c>
    </row>
    <row r="559" spans="1:52" s="64" customFormat="1" x14ac:dyDescent="0.25">
      <c r="A559" s="74"/>
      <c r="B559" s="74"/>
      <c r="C559" s="65"/>
      <c r="D559" s="65" t="s">
        <v>2658</v>
      </c>
      <c r="E559" s="65" t="s">
        <v>1168</v>
      </c>
      <c r="F559" s="37" t="s">
        <v>520</v>
      </c>
      <c r="G559" s="63"/>
      <c r="H559" s="38" t="s">
        <v>812</v>
      </c>
      <c r="I559" s="38">
        <v>4</v>
      </c>
      <c r="J559" s="39">
        <v>58498.13</v>
      </c>
      <c r="K559" s="39">
        <v>233992.52</v>
      </c>
      <c r="L559" s="40"/>
      <c r="M559" s="40"/>
      <c r="N559" s="40"/>
      <c r="O559" s="40"/>
      <c r="P559" s="40"/>
      <c r="Q559" s="40"/>
      <c r="R559" s="40"/>
      <c r="S559" s="40"/>
      <c r="T559" s="40"/>
      <c r="U559" s="40"/>
      <c r="V559" s="40"/>
      <c r="W559" s="40"/>
      <c r="X559" s="40"/>
      <c r="Y559" s="40"/>
      <c r="Z559" s="40"/>
      <c r="AA559" s="40"/>
      <c r="AB559" s="40"/>
      <c r="AC559" s="40"/>
      <c r="AD559" s="40"/>
      <c r="AE559" s="40"/>
      <c r="AF559" s="40"/>
      <c r="AG559" s="40"/>
      <c r="AH559" s="40"/>
      <c r="AI559" s="40"/>
      <c r="AJ559" s="40"/>
      <c r="AK559" s="40"/>
      <c r="AL559" s="40"/>
      <c r="AM559" s="40"/>
      <c r="AN559" s="40"/>
      <c r="AO559" s="40"/>
      <c r="AP559" s="40"/>
      <c r="AQ559" s="40"/>
      <c r="AR559" s="40"/>
      <c r="AS559" s="40"/>
      <c r="AT559" s="40"/>
      <c r="AU559" s="40"/>
      <c r="AV559" s="40"/>
      <c r="AW559" s="40"/>
      <c r="AX559" s="40"/>
      <c r="AY559" s="40"/>
      <c r="AZ559" s="40"/>
    </row>
    <row r="560" spans="1:52" x14ac:dyDescent="0.25">
      <c r="C560" s="55" t="s">
        <v>2240</v>
      </c>
      <c r="D560" s="55" t="s">
        <v>2656</v>
      </c>
      <c r="E560" s="55" t="s">
        <v>1169</v>
      </c>
      <c r="F560" s="32" t="s">
        <v>247</v>
      </c>
      <c r="G560" s="57"/>
      <c r="H560" s="33" t="s">
        <v>807</v>
      </c>
      <c r="I560" s="33">
        <v>18</v>
      </c>
      <c r="J560" s="34">
        <v>128.09</v>
      </c>
      <c r="K560" s="34">
        <v>2305.62</v>
      </c>
    </row>
    <row r="561" spans="1:52" s="64" customFormat="1" x14ac:dyDescent="0.25">
      <c r="A561" s="74"/>
      <c r="B561" s="74"/>
      <c r="C561" s="65" t="s">
        <v>2241</v>
      </c>
      <c r="D561" s="65" t="s">
        <v>2656</v>
      </c>
      <c r="E561" s="65" t="s">
        <v>1170</v>
      </c>
      <c r="F561" s="37" t="s">
        <v>248</v>
      </c>
      <c r="G561" s="63"/>
      <c r="H561" s="38" t="s">
        <v>807</v>
      </c>
      <c r="I561" s="38">
        <v>18</v>
      </c>
      <c r="J561" s="39">
        <v>136.79</v>
      </c>
      <c r="K561" s="39">
        <v>2462.2199999999998</v>
      </c>
      <c r="L561" s="40"/>
      <c r="M561" s="40"/>
      <c r="N561" s="40"/>
      <c r="O561" s="40"/>
      <c r="P561" s="40"/>
      <c r="Q561" s="40"/>
      <c r="R561" s="40"/>
      <c r="S561" s="40"/>
      <c r="T561" s="40"/>
      <c r="U561" s="40"/>
      <c r="V561" s="40"/>
      <c r="W561" s="40"/>
      <c r="X561" s="40"/>
      <c r="Y561" s="40"/>
      <c r="Z561" s="40"/>
      <c r="AA561" s="40"/>
      <c r="AB561" s="40"/>
      <c r="AC561" s="40"/>
      <c r="AD561" s="40"/>
      <c r="AE561" s="40"/>
      <c r="AF561" s="40"/>
      <c r="AG561" s="40"/>
      <c r="AH561" s="40"/>
      <c r="AI561" s="40"/>
      <c r="AJ561" s="40"/>
      <c r="AK561" s="40"/>
      <c r="AL561" s="40"/>
      <c r="AM561" s="40"/>
      <c r="AN561" s="40"/>
      <c r="AO561" s="40"/>
      <c r="AP561" s="40"/>
      <c r="AQ561" s="40"/>
      <c r="AR561" s="40"/>
      <c r="AS561" s="40"/>
      <c r="AT561" s="40"/>
      <c r="AU561" s="40"/>
      <c r="AV561" s="40"/>
      <c r="AW561" s="40"/>
      <c r="AX561" s="40"/>
      <c r="AY561" s="40"/>
      <c r="AZ561" s="40"/>
    </row>
    <row r="562" spans="1:52" x14ac:dyDescent="0.25">
      <c r="C562" s="315" t="s">
        <v>2242</v>
      </c>
      <c r="D562" s="55" t="s">
        <v>2656</v>
      </c>
      <c r="E562" s="55" t="s">
        <v>1171</v>
      </c>
      <c r="F562" s="32" t="s">
        <v>249</v>
      </c>
      <c r="G562" s="57"/>
      <c r="H562" s="33" t="s">
        <v>807</v>
      </c>
      <c r="I562" s="33">
        <v>18</v>
      </c>
      <c r="J562" s="34">
        <v>81.73</v>
      </c>
      <c r="K562" s="34">
        <v>1471.14</v>
      </c>
    </row>
    <row r="563" spans="1:52" s="64" customFormat="1" x14ac:dyDescent="0.25">
      <c r="A563" s="74"/>
      <c r="B563" s="74"/>
      <c r="C563" s="318" t="s">
        <v>2243</v>
      </c>
      <c r="D563" s="65" t="s">
        <v>2656</v>
      </c>
      <c r="E563" s="65" t="s">
        <v>1172</v>
      </c>
      <c r="F563" s="37" t="s">
        <v>250</v>
      </c>
      <c r="G563" s="63"/>
      <c r="H563" s="38" t="s">
        <v>807</v>
      </c>
      <c r="I563" s="38">
        <v>18</v>
      </c>
      <c r="J563" s="39">
        <v>207.42</v>
      </c>
      <c r="K563" s="39">
        <v>3733.56</v>
      </c>
      <c r="L563" s="40"/>
      <c r="M563" s="40"/>
      <c r="N563" s="40"/>
      <c r="O563" s="40"/>
      <c r="P563" s="40"/>
      <c r="Q563" s="40"/>
      <c r="R563" s="40"/>
      <c r="S563" s="40"/>
      <c r="T563" s="40"/>
      <c r="U563" s="40"/>
      <c r="V563" s="40"/>
      <c r="W563" s="40"/>
      <c r="X563" s="40"/>
      <c r="Y563" s="40"/>
      <c r="Z563" s="40"/>
      <c r="AA563" s="40"/>
      <c r="AB563" s="40"/>
      <c r="AC563" s="40"/>
      <c r="AD563" s="40"/>
      <c r="AE563" s="40"/>
      <c r="AF563" s="40"/>
      <c r="AG563" s="40"/>
      <c r="AH563" s="40"/>
      <c r="AI563" s="40"/>
      <c r="AJ563" s="40"/>
      <c r="AK563" s="40"/>
      <c r="AL563" s="40"/>
      <c r="AM563" s="40"/>
      <c r="AN563" s="40"/>
      <c r="AO563" s="40"/>
      <c r="AP563" s="40"/>
      <c r="AQ563" s="40"/>
      <c r="AR563" s="40"/>
      <c r="AS563" s="40"/>
      <c r="AT563" s="40"/>
      <c r="AU563" s="40"/>
      <c r="AV563" s="40"/>
      <c r="AW563" s="40"/>
      <c r="AX563" s="40"/>
      <c r="AY563" s="40"/>
      <c r="AZ563" s="40"/>
    </row>
    <row r="564" spans="1:52" x14ac:dyDescent="0.25">
      <c r="C564" s="315"/>
      <c r="D564" s="55" t="s">
        <v>2658</v>
      </c>
      <c r="E564" s="55" t="s">
        <v>1173</v>
      </c>
      <c r="F564" s="32" t="s">
        <v>521</v>
      </c>
      <c r="G564" s="57"/>
      <c r="H564" s="33" t="s">
        <v>812</v>
      </c>
      <c r="I564" s="33">
        <v>2</v>
      </c>
      <c r="J564" s="34">
        <v>1527.67</v>
      </c>
      <c r="K564" s="34">
        <v>3055.34</v>
      </c>
    </row>
    <row r="565" spans="1:52" s="64" customFormat="1" x14ac:dyDescent="0.25">
      <c r="A565" s="74"/>
      <c r="B565" s="74"/>
      <c r="C565" s="318"/>
      <c r="D565" s="65" t="s">
        <v>2658</v>
      </c>
      <c r="E565" s="65" t="s">
        <v>1174</v>
      </c>
      <c r="F565" s="37" t="s">
        <v>522</v>
      </c>
      <c r="G565" s="63"/>
      <c r="H565" s="38" t="s">
        <v>812</v>
      </c>
      <c r="I565" s="38">
        <v>4</v>
      </c>
      <c r="J565" s="39">
        <v>2530.44</v>
      </c>
      <c r="K565" s="39">
        <v>10121.76</v>
      </c>
      <c r="L565" s="40"/>
      <c r="M565" s="40"/>
      <c r="N565" s="40"/>
      <c r="O565" s="40"/>
      <c r="P565" s="40"/>
      <c r="Q565" s="40"/>
      <c r="R565" s="40"/>
      <c r="S565" s="40"/>
      <c r="T565" s="40"/>
      <c r="U565" s="40"/>
      <c r="V565" s="40"/>
      <c r="W565" s="40"/>
      <c r="X565" s="40"/>
      <c r="Y565" s="40"/>
      <c r="Z565" s="40"/>
      <c r="AA565" s="40"/>
      <c r="AB565" s="40"/>
      <c r="AC565" s="40"/>
      <c r="AD565" s="40"/>
      <c r="AE565" s="40"/>
      <c r="AF565" s="40"/>
      <c r="AG565" s="40"/>
      <c r="AH565" s="40"/>
      <c r="AI565" s="40"/>
      <c r="AJ565" s="40"/>
      <c r="AK565" s="40"/>
      <c r="AL565" s="40"/>
      <c r="AM565" s="40"/>
      <c r="AN565" s="40"/>
      <c r="AO565" s="40"/>
      <c r="AP565" s="40"/>
      <c r="AQ565" s="40"/>
      <c r="AR565" s="40"/>
      <c r="AS565" s="40"/>
      <c r="AT565" s="40"/>
      <c r="AU565" s="40"/>
      <c r="AV565" s="40"/>
      <c r="AW565" s="40"/>
      <c r="AX565" s="40"/>
      <c r="AY565" s="40"/>
      <c r="AZ565" s="40"/>
    </row>
    <row r="566" spans="1:52" x14ac:dyDescent="0.25">
      <c r="C566" s="315"/>
      <c r="D566" s="316" t="s">
        <v>2658</v>
      </c>
      <c r="E566" s="55" t="s">
        <v>1175</v>
      </c>
      <c r="F566" s="32" t="s">
        <v>523</v>
      </c>
      <c r="G566" s="57"/>
      <c r="H566" s="33" t="s">
        <v>812</v>
      </c>
      <c r="I566" s="33">
        <v>2</v>
      </c>
      <c r="J566" s="34">
        <v>2281.96</v>
      </c>
      <c r="K566" s="34">
        <v>4563.92</v>
      </c>
    </row>
    <row r="567" spans="1:52" s="64" customFormat="1" x14ac:dyDescent="0.25">
      <c r="A567" s="74"/>
      <c r="B567" s="74"/>
      <c r="C567" s="65"/>
      <c r="D567" s="65" t="s">
        <v>2658</v>
      </c>
      <c r="E567" s="65" t="s">
        <v>1176</v>
      </c>
      <c r="F567" s="37" t="s">
        <v>524</v>
      </c>
      <c r="G567" s="63"/>
      <c r="H567" s="38" t="s">
        <v>812</v>
      </c>
      <c r="I567" s="38">
        <v>2</v>
      </c>
      <c r="J567" s="39">
        <v>1669.72</v>
      </c>
      <c r="K567" s="39">
        <v>3339.44</v>
      </c>
      <c r="L567" s="40"/>
      <c r="M567" s="40"/>
      <c r="N567" s="40"/>
      <c r="O567" s="40"/>
      <c r="P567" s="40"/>
      <c r="Q567" s="40"/>
      <c r="R567" s="40"/>
      <c r="S567" s="40"/>
      <c r="T567" s="40"/>
      <c r="U567" s="40"/>
      <c r="V567" s="40"/>
      <c r="W567" s="40"/>
      <c r="X567" s="40"/>
      <c r="Y567" s="40"/>
      <c r="Z567" s="40"/>
      <c r="AA567" s="40"/>
      <c r="AB567" s="40"/>
      <c r="AC567" s="40"/>
      <c r="AD567" s="40"/>
      <c r="AE567" s="40"/>
      <c r="AF567" s="40"/>
      <c r="AG567" s="40"/>
      <c r="AH567" s="40"/>
      <c r="AI567" s="40"/>
      <c r="AJ567" s="40"/>
      <c r="AK567" s="40"/>
      <c r="AL567" s="40"/>
      <c r="AM567" s="40"/>
      <c r="AN567" s="40"/>
      <c r="AO567" s="40"/>
      <c r="AP567" s="40"/>
      <c r="AQ567" s="40"/>
      <c r="AR567" s="40"/>
      <c r="AS567" s="40"/>
      <c r="AT567" s="40"/>
      <c r="AU567" s="40"/>
      <c r="AV567" s="40"/>
      <c r="AW567" s="40"/>
      <c r="AX567" s="40"/>
      <c r="AY567" s="40"/>
      <c r="AZ567" s="40"/>
    </row>
    <row r="568" spans="1:52" x14ac:dyDescent="0.25">
      <c r="C568" s="55"/>
      <c r="D568" s="55" t="s">
        <v>2658</v>
      </c>
      <c r="E568" s="55" t="s">
        <v>1177</v>
      </c>
      <c r="F568" s="32" t="s">
        <v>525</v>
      </c>
      <c r="G568" s="57"/>
      <c r="H568" s="33" t="s">
        <v>812</v>
      </c>
      <c r="I568" s="33">
        <v>2</v>
      </c>
      <c r="J568" s="34">
        <v>1793</v>
      </c>
      <c r="K568" s="34">
        <v>3586</v>
      </c>
    </row>
    <row r="569" spans="1:52" s="64" customFormat="1" x14ac:dyDescent="0.25">
      <c r="A569" s="74"/>
      <c r="B569" s="74"/>
      <c r="C569" s="65"/>
      <c r="D569" s="65" t="s">
        <v>2658</v>
      </c>
      <c r="E569" s="65" t="s">
        <v>1178</v>
      </c>
      <c r="F569" s="37" t="s">
        <v>526</v>
      </c>
      <c r="G569" s="63"/>
      <c r="H569" s="38" t="s">
        <v>812</v>
      </c>
      <c r="I569" s="38">
        <v>2</v>
      </c>
      <c r="J569" s="39">
        <v>162.15</v>
      </c>
      <c r="K569" s="39">
        <v>324.3</v>
      </c>
      <c r="L569" s="40"/>
      <c r="M569" s="40"/>
      <c r="N569" s="40"/>
      <c r="O569" s="40"/>
      <c r="P569" s="40"/>
      <c r="Q569" s="40"/>
      <c r="R569" s="40"/>
      <c r="S569" s="40"/>
      <c r="T569" s="40"/>
      <c r="U569" s="40"/>
      <c r="V569" s="40"/>
      <c r="W569" s="40"/>
      <c r="X569" s="40"/>
      <c r="Y569" s="40"/>
      <c r="Z569" s="40"/>
      <c r="AA569" s="40"/>
      <c r="AB569" s="40"/>
      <c r="AC569" s="40"/>
      <c r="AD569" s="40"/>
      <c r="AE569" s="40"/>
      <c r="AF569" s="40"/>
      <c r="AG569" s="40"/>
      <c r="AH569" s="40"/>
      <c r="AI569" s="40"/>
      <c r="AJ569" s="40"/>
      <c r="AK569" s="40"/>
      <c r="AL569" s="40"/>
      <c r="AM569" s="40"/>
      <c r="AN569" s="40"/>
      <c r="AO569" s="40"/>
      <c r="AP569" s="40"/>
      <c r="AQ569" s="40"/>
      <c r="AR569" s="40"/>
      <c r="AS569" s="40"/>
      <c r="AT569" s="40"/>
      <c r="AU569" s="40"/>
      <c r="AV569" s="40"/>
      <c r="AW569" s="40"/>
      <c r="AX569" s="40"/>
      <c r="AY569" s="40"/>
      <c r="AZ569" s="40"/>
    </row>
    <row r="570" spans="1:52" x14ac:dyDescent="0.25">
      <c r="C570" s="55"/>
      <c r="D570" s="55" t="s">
        <v>2658</v>
      </c>
      <c r="E570" s="55" t="s">
        <v>1179</v>
      </c>
      <c r="F570" s="32" t="s">
        <v>527</v>
      </c>
      <c r="G570" s="57"/>
      <c r="H570" s="33" t="s">
        <v>812</v>
      </c>
      <c r="I570" s="33">
        <v>2</v>
      </c>
      <c r="J570" s="34">
        <v>1759.53</v>
      </c>
      <c r="K570" s="34">
        <v>3519.06</v>
      </c>
    </row>
    <row r="571" spans="1:52" s="64" customFormat="1" x14ac:dyDescent="0.25">
      <c r="A571" s="74"/>
      <c r="B571" s="74"/>
      <c r="C571" s="65"/>
      <c r="D571" s="65" t="s">
        <v>2658</v>
      </c>
      <c r="E571" s="65" t="s">
        <v>1180</v>
      </c>
      <c r="F571" s="37" t="s">
        <v>528</v>
      </c>
      <c r="G571" s="63"/>
      <c r="H571" s="38" t="s">
        <v>812</v>
      </c>
      <c r="I571" s="38">
        <v>1</v>
      </c>
      <c r="J571" s="39">
        <v>2443.84</v>
      </c>
      <c r="K571" s="39">
        <v>2443.84</v>
      </c>
      <c r="L571" s="40"/>
      <c r="M571" s="40"/>
      <c r="N571" s="40"/>
      <c r="O571" s="40"/>
      <c r="P571" s="40"/>
      <c r="Q571" s="40"/>
      <c r="R571" s="40"/>
      <c r="S571" s="40"/>
      <c r="T571" s="40"/>
      <c r="U571" s="40"/>
      <c r="V571" s="40"/>
      <c r="W571" s="40"/>
      <c r="X571" s="40"/>
      <c r="Y571" s="40"/>
      <c r="Z571" s="40"/>
      <c r="AA571" s="40"/>
      <c r="AB571" s="40"/>
      <c r="AC571" s="40"/>
      <c r="AD571" s="40"/>
      <c r="AE571" s="40"/>
      <c r="AF571" s="40"/>
      <c r="AG571" s="40"/>
      <c r="AH571" s="40"/>
      <c r="AI571" s="40"/>
      <c r="AJ571" s="40"/>
      <c r="AK571" s="40"/>
      <c r="AL571" s="40"/>
      <c r="AM571" s="40"/>
      <c r="AN571" s="40"/>
      <c r="AO571" s="40"/>
      <c r="AP571" s="40"/>
      <c r="AQ571" s="40"/>
      <c r="AR571" s="40"/>
      <c r="AS571" s="40"/>
      <c r="AT571" s="40"/>
      <c r="AU571" s="40"/>
      <c r="AV571" s="40"/>
      <c r="AW571" s="40"/>
      <c r="AX571" s="40"/>
      <c r="AY571" s="40"/>
      <c r="AZ571" s="40"/>
    </row>
    <row r="572" spans="1:52" x14ac:dyDescent="0.25">
      <c r="C572" s="55"/>
      <c r="D572" s="55" t="s">
        <v>2658</v>
      </c>
      <c r="E572" s="55" t="s">
        <v>1181</v>
      </c>
      <c r="F572" s="32" t="s">
        <v>529</v>
      </c>
      <c r="G572" s="57"/>
      <c r="H572" s="33" t="s">
        <v>812</v>
      </c>
      <c r="I572" s="33">
        <v>2</v>
      </c>
      <c r="J572" s="34">
        <v>1619.51</v>
      </c>
      <c r="K572" s="34">
        <v>3239.02</v>
      </c>
    </row>
    <row r="573" spans="1:52" s="64" customFormat="1" x14ac:dyDescent="0.25">
      <c r="A573" s="74"/>
      <c r="B573" s="74"/>
      <c r="C573" s="65"/>
      <c r="D573" s="65" t="s">
        <v>2658</v>
      </c>
      <c r="E573" s="65" t="s">
        <v>1182</v>
      </c>
      <c r="F573" s="37" t="s">
        <v>530</v>
      </c>
      <c r="G573" s="63"/>
      <c r="H573" s="38" t="s">
        <v>812</v>
      </c>
      <c r="I573" s="38">
        <v>1</v>
      </c>
      <c r="J573" s="39">
        <v>2209.09</v>
      </c>
      <c r="K573" s="39">
        <v>2209.09</v>
      </c>
      <c r="L573" s="40"/>
      <c r="M573" s="40"/>
      <c r="N573" s="40"/>
      <c r="O573" s="40"/>
      <c r="P573" s="40"/>
      <c r="Q573" s="40"/>
      <c r="R573" s="40"/>
      <c r="S573" s="40"/>
      <c r="T573" s="40"/>
      <c r="U573" s="40"/>
      <c r="V573" s="40"/>
      <c r="W573" s="40"/>
      <c r="X573" s="40"/>
      <c r="Y573" s="40"/>
      <c r="Z573" s="40"/>
      <c r="AA573" s="40"/>
      <c r="AB573" s="40"/>
      <c r="AC573" s="40"/>
      <c r="AD573" s="40"/>
      <c r="AE573" s="40"/>
      <c r="AF573" s="40"/>
      <c r="AG573" s="40"/>
      <c r="AH573" s="40"/>
      <c r="AI573" s="40"/>
      <c r="AJ573" s="40"/>
      <c r="AK573" s="40"/>
      <c r="AL573" s="40"/>
      <c r="AM573" s="40"/>
      <c r="AN573" s="40"/>
      <c r="AO573" s="40"/>
      <c r="AP573" s="40"/>
      <c r="AQ573" s="40"/>
      <c r="AR573" s="40"/>
      <c r="AS573" s="40"/>
      <c r="AT573" s="40"/>
      <c r="AU573" s="40"/>
      <c r="AV573" s="40"/>
      <c r="AW573" s="40"/>
      <c r="AX573" s="40"/>
      <c r="AY573" s="40"/>
      <c r="AZ573" s="40"/>
    </row>
    <row r="574" spans="1:52" x14ac:dyDescent="0.25">
      <c r="C574" s="315"/>
      <c r="D574" s="55" t="s">
        <v>2658</v>
      </c>
      <c r="E574" s="55" t="s">
        <v>1183</v>
      </c>
      <c r="F574" s="32" t="s">
        <v>531</v>
      </c>
      <c r="G574" s="57"/>
      <c r="H574" s="33" t="s">
        <v>812</v>
      </c>
      <c r="I574" s="33">
        <v>1</v>
      </c>
      <c r="J574" s="34">
        <v>4468.84</v>
      </c>
      <c r="K574" s="34">
        <v>4468.84</v>
      </c>
    </row>
    <row r="575" spans="1:52" s="64" customFormat="1" x14ac:dyDescent="0.25">
      <c r="A575" s="74"/>
      <c r="B575" s="74"/>
      <c r="C575" s="318"/>
      <c r="D575" s="65" t="s">
        <v>2658</v>
      </c>
      <c r="E575" s="65" t="s">
        <v>1184</v>
      </c>
      <c r="F575" s="37" t="s">
        <v>532</v>
      </c>
      <c r="G575" s="63"/>
      <c r="H575" s="38" t="s">
        <v>812</v>
      </c>
      <c r="I575" s="38">
        <v>1</v>
      </c>
      <c r="J575" s="39">
        <v>3863.39</v>
      </c>
      <c r="K575" s="39">
        <v>3863.39</v>
      </c>
      <c r="L575" s="40"/>
      <c r="M575" s="40"/>
      <c r="N575" s="40"/>
      <c r="O575" s="40"/>
      <c r="P575" s="40"/>
      <c r="Q575" s="40"/>
      <c r="R575" s="40"/>
      <c r="S575" s="40"/>
      <c r="T575" s="40"/>
      <c r="U575" s="40"/>
      <c r="V575" s="40"/>
      <c r="W575" s="40"/>
      <c r="X575" s="40"/>
      <c r="Y575" s="40"/>
      <c r="Z575" s="40"/>
      <c r="AA575" s="40"/>
      <c r="AB575" s="40"/>
      <c r="AC575" s="40"/>
      <c r="AD575" s="40"/>
      <c r="AE575" s="40"/>
      <c r="AF575" s="40"/>
      <c r="AG575" s="40"/>
      <c r="AH575" s="40"/>
      <c r="AI575" s="40"/>
      <c r="AJ575" s="40"/>
      <c r="AK575" s="40"/>
      <c r="AL575" s="40"/>
      <c r="AM575" s="40"/>
      <c r="AN575" s="40"/>
      <c r="AO575" s="40"/>
      <c r="AP575" s="40"/>
      <c r="AQ575" s="40"/>
      <c r="AR575" s="40"/>
      <c r="AS575" s="40"/>
      <c r="AT575" s="40"/>
      <c r="AU575" s="40"/>
      <c r="AV575" s="40"/>
      <c r="AW575" s="40"/>
      <c r="AX575" s="40"/>
      <c r="AY575" s="40"/>
      <c r="AZ575" s="40"/>
    </row>
    <row r="576" spans="1:52" x14ac:dyDescent="0.25">
      <c r="C576" s="315"/>
      <c r="D576" s="55" t="s">
        <v>2658</v>
      </c>
      <c r="E576" s="55" t="s">
        <v>1185</v>
      </c>
      <c r="F576" s="32" t="s">
        <v>533</v>
      </c>
      <c r="G576" s="57"/>
      <c r="H576" s="33" t="s">
        <v>812</v>
      </c>
      <c r="I576" s="33">
        <v>1</v>
      </c>
      <c r="J576" s="34">
        <v>902.05</v>
      </c>
      <c r="K576" s="34">
        <v>902.05</v>
      </c>
    </row>
    <row r="577" spans="1:52" s="64" customFormat="1" x14ac:dyDescent="0.25">
      <c r="A577" s="74"/>
      <c r="B577" s="74"/>
      <c r="C577" s="318"/>
      <c r="D577" s="65" t="s">
        <v>2658</v>
      </c>
      <c r="E577" s="65" t="s">
        <v>1186</v>
      </c>
      <c r="F577" s="37" t="s">
        <v>534</v>
      </c>
      <c r="G577" s="63"/>
      <c r="H577" s="38" t="s">
        <v>812</v>
      </c>
      <c r="I577" s="38">
        <v>1</v>
      </c>
      <c r="J577" s="39">
        <v>75.3</v>
      </c>
      <c r="K577" s="39">
        <v>75.3</v>
      </c>
      <c r="L577" s="40"/>
      <c r="M577" s="40"/>
      <c r="N577" s="40"/>
      <c r="O577" s="40"/>
      <c r="P577" s="40"/>
      <c r="Q577" s="40"/>
      <c r="R577" s="40"/>
      <c r="S577" s="40"/>
      <c r="T577" s="40"/>
      <c r="U577" s="40"/>
      <c r="V577" s="40"/>
      <c r="W577" s="40"/>
      <c r="X577" s="40"/>
      <c r="Y577" s="40"/>
      <c r="Z577" s="40"/>
      <c r="AA577" s="40"/>
      <c r="AB577" s="40"/>
      <c r="AC577" s="40"/>
      <c r="AD577" s="40"/>
      <c r="AE577" s="40"/>
      <c r="AF577" s="40"/>
      <c r="AG577" s="40"/>
      <c r="AH577" s="40"/>
      <c r="AI577" s="40"/>
      <c r="AJ577" s="40"/>
      <c r="AK577" s="40"/>
      <c r="AL577" s="40"/>
      <c r="AM577" s="40"/>
      <c r="AN577" s="40"/>
      <c r="AO577" s="40"/>
      <c r="AP577" s="40"/>
      <c r="AQ577" s="40"/>
      <c r="AR577" s="40"/>
      <c r="AS577" s="40"/>
      <c r="AT577" s="40"/>
      <c r="AU577" s="40"/>
      <c r="AV577" s="40"/>
      <c r="AW577" s="40"/>
      <c r="AX577" s="40"/>
      <c r="AY577" s="40"/>
      <c r="AZ577" s="40"/>
    </row>
    <row r="578" spans="1:52" x14ac:dyDescent="0.25">
      <c r="C578" s="315"/>
      <c r="D578" s="316" t="s">
        <v>2658</v>
      </c>
      <c r="E578" s="55" t="s">
        <v>1187</v>
      </c>
      <c r="F578" s="32" t="s">
        <v>535</v>
      </c>
      <c r="G578" s="57"/>
      <c r="H578" s="33" t="s">
        <v>812</v>
      </c>
      <c r="I578" s="33">
        <v>1</v>
      </c>
      <c r="J578" s="34">
        <v>3436.87</v>
      </c>
      <c r="K578" s="34">
        <v>3436.87</v>
      </c>
    </row>
    <row r="579" spans="1:52" s="64" customFormat="1" x14ac:dyDescent="0.25">
      <c r="A579" s="74"/>
      <c r="B579" s="74"/>
      <c r="C579" s="65"/>
      <c r="D579" s="65" t="s">
        <v>2658</v>
      </c>
      <c r="E579" s="65" t="s">
        <v>1188</v>
      </c>
      <c r="F579" s="37" t="s">
        <v>528</v>
      </c>
      <c r="G579" s="63"/>
      <c r="H579" s="38" t="s">
        <v>812</v>
      </c>
      <c r="I579" s="38">
        <v>2</v>
      </c>
      <c r="J579" s="39">
        <v>2443.84</v>
      </c>
      <c r="K579" s="39">
        <v>4887.68</v>
      </c>
      <c r="L579" s="40"/>
      <c r="M579" s="40"/>
      <c r="N579" s="40"/>
      <c r="O579" s="40"/>
      <c r="P579" s="40"/>
      <c r="Q579" s="40"/>
      <c r="R579" s="40"/>
      <c r="S579" s="40"/>
      <c r="T579" s="40"/>
      <c r="U579" s="40"/>
      <c r="V579" s="40"/>
      <c r="W579" s="40"/>
      <c r="X579" s="40"/>
      <c r="Y579" s="40"/>
      <c r="Z579" s="40"/>
      <c r="AA579" s="40"/>
      <c r="AB579" s="40"/>
      <c r="AC579" s="40"/>
      <c r="AD579" s="40"/>
      <c r="AE579" s="40"/>
      <c r="AF579" s="40"/>
      <c r="AG579" s="40"/>
      <c r="AH579" s="40"/>
      <c r="AI579" s="40"/>
      <c r="AJ579" s="40"/>
      <c r="AK579" s="40"/>
      <c r="AL579" s="40"/>
      <c r="AM579" s="40"/>
      <c r="AN579" s="40"/>
      <c r="AO579" s="40"/>
      <c r="AP579" s="40"/>
      <c r="AQ579" s="40"/>
      <c r="AR579" s="40"/>
      <c r="AS579" s="40"/>
      <c r="AT579" s="40"/>
      <c r="AU579" s="40"/>
      <c r="AV579" s="40"/>
      <c r="AW579" s="40"/>
      <c r="AX579" s="40"/>
      <c r="AY579" s="40"/>
      <c r="AZ579" s="40"/>
    </row>
    <row r="580" spans="1:52" x14ac:dyDescent="0.25">
      <c r="C580" s="55"/>
      <c r="D580" s="55" t="s">
        <v>2658</v>
      </c>
      <c r="E580" s="55" t="s">
        <v>1189</v>
      </c>
      <c r="F580" s="32" t="s">
        <v>536</v>
      </c>
      <c r="G580" s="57"/>
      <c r="H580" s="33" t="s">
        <v>812</v>
      </c>
      <c r="I580" s="33">
        <v>4</v>
      </c>
      <c r="J580" s="34">
        <v>1694.42</v>
      </c>
      <c r="K580" s="34">
        <v>6777.68</v>
      </c>
    </row>
    <row r="581" spans="1:52" s="64" customFormat="1" x14ac:dyDescent="0.25">
      <c r="A581" s="74"/>
      <c r="B581" s="74"/>
      <c r="C581" s="65"/>
      <c r="D581" s="65" t="s">
        <v>2658</v>
      </c>
      <c r="E581" s="65" t="s">
        <v>1190</v>
      </c>
      <c r="F581" s="37" t="s">
        <v>537</v>
      </c>
      <c r="G581" s="63"/>
      <c r="H581" s="38" t="s">
        <v>812</v>
      </c>
      <c r="I581" s="38">
        <v>2</v>
      </c>
      <c r="J581" s="39">
        <v>4360.01</v>
      </c>
      <c r="K581" s="39">
        <v>8720.02</v>
      </c>
      <c r="L581" s="40"/>
      <c r="M581" s="40"/>
      <c r="N581" s="40"/>
      <c r="O581" s="40"/>
      <c r="P581" s="40"/>
      <c r="Q581" s="40"/>
      <c r="R581" s="40"/>
      <c r="S581" s="40"/>
      <c r="T581" s="40"/>
      <c r="U581" s="40"/>
      <c r="V581" s="40"/>
      <c r="W581" s="40"/>
      <c r="X581" s="40"/>
      <c r="Y581" s="40"/>
      <c r="Z581" s="40"/>
      <c r="AA581" s="40"/>
      <c r="AB581" s="40"/>
      <c r="AC581" s="40"/>
      <c r="AD581" s="40"/>
      <c r="AE581" s="40"/>
      <c r="AF581" s="40"/>
      <c r="AG581" s="40"/>
      <c r="AH581" s="40"/>
      <c r="AI581" s="40"/>
      <c r="AJ581" s="40"/>
      <c r="AK581" s="40"/>
      <c r="AL581" s="40"/>
      <c r="AM581" s="40"/>
      <c r="AN581" s="40"/>
      <c r="AO581" s="40"/>
      <c r="AP581" s="40"/>
      <c r="AQ581" s="40"/>
      <c r="AR581" s="40"/>
      <c r="AS581" s="40"/>
      <c r="AT581" s="40"/>
      <c r="AU581" s="40"/>
      <c r="AV581" s="40"/>
      <c r="AW581" s="40"/>
      <c r="AX581" s="40"/>
      <c r="AY581" s="40"/>
      <c r="AZ581" s="40"/>
    </row>
    <row r="582" spans="1:52" x14ac:dyDescent="0.25">
      <c r="C582" s="55"/>
      <c r="D582" s="55" t="s">
        <v>2658</v>
      </c>
      <c r="E582" s="55" t="s">
        <v>1191</v>
      </c>
      <c r="F582" s="32" t="s">
        <v>531</v>
      </c>
      <c r="G582" s="57"/>
      <c r="H582" s="33" t="s">
        <v>812</v>
      </c>
      <c r="I582" s="33">
        <v>2</v>
      </c>
      <c r="J582" s="34">
        <v>4468.84</v>
      </c>
      <c r="K582" s="34">
        <v>8937.68</v>
      </c>
    </row>
    <row r="583" spans="1:52" s="64" customFormat="1" x14ac:dyDescent="0.25">
      <c r="A583" s="74"/>
      <c r="B583" s="74"/>
      <c r="C583" s="65"/>
      <c r="D583" s="65" t="s">
        <v>2658</v>
      </c>
      <c r="E583" s="65" t="s">
        <v>1192</v>
      </c>
      <c r="F583" s="37" t="s">
        <v>532</v>
      </c>
      <c r="G583" s="63"/>
      <c r="H583" s="38" t="s">
        <v>812</v>
      </c>
      <c r="I583" s="38">
        <v>2</v>
      </c>
      <c r="J583" s="39">
        <v>3863.39</v>
      </c>
      <c r="K583" s="39">
        <v>7726.78</v>
      </c>
      <c r="L583" s="40"/>
      <c r="M583" s="40"/>
      <c r="N583" s="40"/>
      <c r="O583" s="40"/>
      <c r="P583" s="40"/>
      <c r="Q583" s="40"/>
      <c r="R583" s="40"/>
      <c r="S583" s="40"/>
      <c r="T583" s="40"/>
      <c r="U583" s="40"/>
      <c r="V583" s="40"/>
      <c r="W583" s="40"/>
      <c r="X583" s="40"/>
      <c r="Y583" s="40"/>
      <c r="Z583" s="40"/>
      <c r="AA583" s="40"/>
      <c r="AB583" s="40"/>
      <c r="AC583" s="40"/>
      <c r="AD583" s="40"/>
      <c r="AE583" s="40"/>
      <c r="AF583" s="40"/>
      <c r="AG583" s="40"/>
      <c r="AH583" s="40"/>
      <c r="AI583" s="40"/>
      <c r="AJ583" s="40"/>
      <c r="AK583" s="40"/>
      <c r="AL583" s="40"/>
      <c r="AM583" s="40"/>
      <c r="AN583" s="40"/>
      <c r="AO583" s="40"/>
      <c r="AP583" s="40"/>
      <c r="AQ583" s="40"/>
      <c r="AR583" s="40"/>
      <c r="AS583" s="40"/>
      <c r="AT583" s="40"/>
      <c r="AU583" s="40"/>
      <c r="AV583" s="40"/>
      <c r="AW583" s="40"/>
      <c r="AX583" s="40"/>
      <c r="AY583" s="40"/>
      <c r="AZ583" s="40"/>
    </row>
    <row r="584" spans="1:52" x14ac:dyDescent="0.25">
      <c r="C584" s="55"/>
      <c r="D584" s="55" t="s">
        <v>2658</v>
      </c>
      <c r="E584" s="55" t="s">
        <v>1193</v>
      </c>
      <c r="F584" s="32" t="s">
        <v>538</v>
      </c>
      <c r="G584" s="57"/>
      <c r="H584" s="33" t="s">
        <v>812</v>
      </c>
      <c r="I584" s="33">
        <v>2</v>
      </c>
      <c r="J584" s="34">
        <v>215.59</v>
      </c>
      <c r="K584" s="34">
        <v>431.18</v>
      </c>
    </row>
    <row r="585" spans="1:52" s="64" customFormat="1" x14ac:dyDescent="0.25">
      <c r="A585" s="74"/>
      <c r="B585" s="74"/>
      <c r="C585" s="65"/>
      <c r="D585" s="65" t="s">
        <v>2658</v>
      </c>
      <c r="E585" s="65" t="s">
        <v>1194</v>
      </c>
      <c r="F585" s="37" t="s">
        <v>539</v>
      </c>
      <c r="G585" s="63"/>
      <c r="H585" s="38" t="s">
        <v>812</v>
      </c>
      <c r="I585" s="38">
        <v>2</v>
      </c>
      <c r="J585" s="39">
        <v>188.46</v>
      </c>
      <c r="K585" s="39">
        <v>376.92</v>
      </c>
      <c r="L585" s="40"/>
      <c r="M585" s="40"/>
      <c r="N585" s="40"/>
      <c r="O585" s="40"/>
      <c r="P585" s="40"/>
      <c r="Q585" s="40"/>
      <c r="R585" s="40"/>
      <c r="S585" s="40"/>
      <c r="T585" s="40"/>
      <c r="U585" s="40"/>
      <c r="V585" s="40"/>
      <c r="W585" s="40"/>
      <c r="X585" s="40"/>
      <c r="Y585" s="40"/>
      <c r="Z585" s="40"/>
      <c r="AA585" s="40"/>
      <c r="AB585" s="40"/>
      <c r="AC585" s="40"/>
      <c r="AD585" s="40"/>
      <c r="AE585" s="40"/>
      <c r="AF585" s="40"/>
      <c r="AG585" s="40"/>
      <c r="AH585" s="40"/>
      <c r="AI585" s="40"/>
      <c r="AJ585" s="40"/>
      <c r="AK585" s="40"/>
      <c r="AL585" s="40"/>
      <c r="AM585" s="40"/>
      <c r="AN585" s="40"/>
      <c r="AO585" s="40"/>
      <c r="AP585" s="40"/>
      <c r="AQ585" s="40"/>
      <c r="AR585" s="40"/>
      <c r="AS585" s="40"/>
      <c r="AT585" s="40"/>
      <c r="AU585" s="40"/>
      <c r="AV585" s="40"/>
      <c r="AW585" s="40"/>
      <c r="AX585" s="40"/>
      <c r="AY585" s="40"/>
      <c r="AZ585" s="40"/>
    </row>
    <row r="586" spans="1:52" x14ac:dyDescent="0.25">
      <c r="C586" s="315"/>
      <c r="D586" s="55" t="s">
        <v>2658</v>
      </c>
      <c r="E586" s="55" t="s">
        <v>1195</v>
      </c>
      <c r="F586" s="32" t="s">
        <v>535</v>
      </c>
      <c r="G586" s="57"/>
      <c r="H586" s="33" t="s">
        <v>812</v>
      </c>
      <c r="I586" s="33">
        <v>2</v>
      </c>
      <c r="J586" s="34">
        <v>3436.87</v>
      </c>
      <c r="K586" s="34">
        <v>6873.74</v>
      </c>
    </row>
    <row r="587" spans="1:52" s="64" customFormat="1" x14ac:dyDescent="0.25">
      <c r="A587" s="74"/>
      <c r="B587" s="74"/>
      <c r="C587" s="318"/>
      <c r="D587" s="65" t="s">
        <v>2658</v>
      </c>
      <c r="E587" s="65" t="s">
        <v>1196</v>
      </c>
      <c r="F587" s="37" t="s">
        <v>528</v>
      </c>
      <c r="G587" s="63"/>
      <c r="H587" s="38" t="s">
        <v>812</v>
      </c>
      <c r="I587" s="38">
        <v>1</v>
      </c>
      <c r="J587" s="39">
        <v>2443.84</v>
      </c>
      <c r="K587" s="39">
        <v>2443.84</v>
      </c>
      <c r="L587" s="40"/>
      <c r="M587" s="40"/>
      <c r="N587" s="40"/>
      <c r="O587" s="40"/>
      <c r="P587" s="40"/>
      <c r="Q587" s="40"/>
      <c r="R587" s="40"/>
      <c r="S587" s="40"/>
      <c r="T587" s="40"/>
      <c r="U587" s="40"/>
      <c r="V587" s="40"/>
      <c r="W587" s="40"/>
      <c r="X587" s="40"/>
      <c r="Y587" s="40"/>
      <c r="Z587" s="40"/>
      <c r="AA587" s="40"/>
      <c r="AB587" s="40"/>
      <c r="AC587" s="40"/>
      <c r="AD587" s="40"/>
      <c r="AE587" s="40"/>
      <c r="AF587" s="40"/>
      <c r="AG587" s="40"/>
      <c r="AH587" s="40"/>
      <c r="AI587" s="40"/>
      <c r="AJ587" s="40"/>
      <c r="AK587" s="40"/>
      <c r="AL587" s="40"/>
      <c r="AM587" s="40"/>
      <c r="AN587" s="40"/>
      <c r="AO587" s="40"/>
      <c r="AP587" s="40"/>
      <c r="AQ587" s="40"/>
      <c r="AR587" s="40"/>
      <c r="AS587" s="40"/>
      <c r="AT587" s="40"/>
      <c r="AU587" s="40"/>
      <c r="AV587" s="40"/>
      <c r="AW587" s="40"/>
      <c r="AX587" s="40"/>
      <c r="AY587" s="40"/>
      <c r="AZ587" s="40"/>
    </row>
    <row r="588" spans="1:52" x14ac:dyDescent="0.25">
      <c r="C588" s="315"/>
      <c r="D588" s="55" t="s">
        <v>2658</v>
      </c>
      <c r="E588" s="55" t="s">
        <v>1197</v>
      </c>
      <c r="F588" s="32" t="s">
        <v>529</v>
      </c>
      <c r="G588" s="57"/>
      <c r="H588" s="33" t="s">
        <v>812</v>
      </c>
      <c r="I588" s="33">
        <v>2</v>
      </c>
      <c r="J588" s="34">
        <v>1619.51</v>
      </c>
      <c r="K588" s="34">
        <v>3239.02</v>
      </c>
    </row>
    <row r="589" spans="1:52" s="64" customFormat="1" x14ac:dyDescent="0.25">
      <c r="A589" s="74"/>
      <c r="B589" s="74"/>
      <c r="C589" s="318"/>
      <c r="D589" s="65" t="s">
        <v>2658</v>
      </c>
      <c r="E589" s="65" t="s">
        <v>1198</v>
      </c>
      <c r="F589" s="37" t="s">
        <v>530</v>
      </c>
      <c r="G589" s="63"/>
      <c r="H589" s="38" t="s">
        <v>812</v>
      </c>
      <c r="I589" s="38">
        <v>1</v>
      </c>
      <c r="J589" s="39">
        <v>2209.09</v>
      </c>
      <c r="K589" s="39">
        <v>2209.09</v>
      </c>
      <c r="L589" s="40"/>
      <c r="M589" s="40"/>
      <c r="N589" s="40"/>
      <c r="O589" s="40"/>
      <c r="P589" s="40"/>
      <c r="Q589" s="40"/>
      <c r="R589" s="40"/>
      <c r="S589" s="40"/>
      <c r="T589" s="40"/>
      <c r="U589" s="40"/>
      <c r="V589" s="40"/>
      <c r="W589" s="40"/>
      <c r="X589" s="40"/>
      <c r="Y589" s="40"/>
      <c r="Z589" s="40"/>
      <c r="AA589" s="40"/>
      <c r="AB589" s="40"/>
      <c r="AC589" s="40"/>
      <c r="AD589" s="40"/>
      <c r="AE589" s="40"/>
      <c r="AF589" s="40"/>
      <c r="AG589" s="40"/>
      <c r="AH589" s="40"/>
      <c r="AI589" s="40"/>
      <c r="AJ589" s="40"/>
      <c r="AK589" s="40"/>
      <c r="AL589" s="40"/>
      <c r="AM589" s="40"/>
      <c r="AN589" s="40"/>
      <c r="AO589" s="40"/>
      <c r="AP589" s="40"/>
      <c r="AQ589" s="40"/>
      <c r="AR589" s="40"/>
      <c r="AS589" s="40"/>
      <c r="AT589" s="40"/>
      <c r="AU589" s="40"/>
      <c r="AV589" s="40"/>
      <c r="AW589" s="40"/>
      <c r="AX589" s="40"/>
      <c r="AY589" s="40"/>
      <c r="AZ589" s="40"/>
    </row>
    <row r="590" spans="1:52" x14ac:dyDescent="0.25">
      <c r="C590" s="315"/>
      <c r="D590" s="316" t="s">
        <v>2658</v>
      </c>
      <c r="E590" s="55" t="s">
        <v>1199</v>
      </c>
      <c r="F590" s="32" t="s">
        <v>531</v>
      </c>
      <c r="G590" s="57"/>
      <c r="H590" s="33" t="s">
        <v>812</v>
      </c>
      <c r="I590" s="33">
        <v>1</v>
      </c>
      <c r="J590" s="34">
        <v>4468.84</v>
      </c>
      <c r="K590" s="34">
        <v>4468.84</v>
      </c>
    </row>
    <row r="591" spans="1:52" s="64" customFormat="1" x14ac:dyDescent="0.25">
      <c r="A591" s="74"/>
      <c r="B591" s="74"/>
      <c r="C591" s="65"/>
      <c r="D591" s="65" t="s">
        <v>2658</v>
      </c>
      <c r="E591" s="65" t="s">
        <v>1200</v>
      </c>
      <c r="F591" s="37" t="s">
        <v>532</v>
      </c>
      <c r="G591" s="63"/>
      <c r="H591" s="38" t="s">
        <v>812</v>
      </c>
      <c r="I591" s="38">
        <v>1</v>
      </c>
      <c r="J591" s="39">
        <v>3863.39</v>
      </c>
      <c r="K591" s="39">
        <v>3863.39</v>
      </c>
      <c r="L591" s="40"/>
      <c r="M591" s="40"/>
      <c r="N591" s="40"/>
      <c r="O591" s="40"/>
      <c r="P591" s="40"/>
      <c r="Q591" s="40"/>
      <c r="R591" s="40"/>
      <c r="S591" s="40"/>
      <c r="T591" s="40"/>
      <c r="U591" s="40"/>
      <c r="V591" s="40"/>
      <c r="W591" s="40"/>
      <c r="X591" s="40"/>
      <c r="Y591" s="40"/>
      <c r="Z591" s="40"/>
      <c r="AA591" s="40"/>
      <c r="AB591" s="40"/>
      <c r="AC591" s="40"/>
      <c r="AD591" s="40"/>
      <c r="AE591" s="40"/>
      <c r="AF591" s="40"/>
      <c r="AG591" s="40"/>
      <c r="AH591" s="40"/>
      <c r="AI591" s="40"/>
      <c r="AJ591" s="40"/>
      <c r="AK591" s="40"/>
      <c r="AL591" s="40"/>
      <c r="AM591" s="40"/>
      <c r="AN591" s="40"/>
      <c r="AO591" s="40"/>
      <c r="AP591" s="40"/>
      <c r="AQ591" s="40"/>
      <c r="AR591" s="40"/>
      <c r="AS591" s="40"/>
      <c r="AT591" s="40"/>
      <c r="AU591" s="40"/>
      <c r="AV591" s="40"/>
      <c r="AW591" s="40"/>
      <c r="AX591" s="40"/>
      <c r="AY591" s="40"/>
      <c r="AZ591" s="40"/>
    </row>
    <row r="592" spans="1:52" x14ac:dyDescent="0.25">
      <c r="C592" s="55"/>
      <c r="D592" s="55" t="s">
        <v>2658</v>
      </c>
      <c r="E592" s="55" t="s">
        <v>1201</v>
      </c>
      <c r="F592" s="32" t="s">
        <v>540</v>
      </c>
      <c r="G592" s="57"/>
      <c r="H592" s="33" t="s">
        <v>812</v>
      </c>
      <c r="I592" s="33">
        <v>1</v>
      </c>
      <c r="J592" s="34">
        <v>275.45999999999998</v>
      </c>
      <c r="K592" s="34">
        <v>275.45999999999998</v>
      </c>
    </row>
    <row r="593" spans="1:52" s="64" customFormat="1" x14ac:dyDescent="0.25">
      <c r="A593" s="74"/>
      <c r="B593" s="74"/>
      <c r="C593" s="65"/>
      <c r="D593" s="65" t="s">
        <v>2658</v>
      </c>
      <c r="E593" s="65" t="s">
        <v>1202</v>
      </c>
      <c r="F593" s="37" t="s">
        <v>541</v>
      </c>
      <c r="G593" s="63"/>
      <c r="H593" s="38" t="s">
        <v>812</v>
      </c>
      <c r="I593" s="38">
        <v>1</v>
      </c>
      <c r="J593" s="39">
        <v>224.48</v>
      </c>
      <c r="K593" s="39">
        <v>224.48</v>
      </c>
      <c r="L593" s="40"/>
      <c r="M593" s="40"/>
      <c r="N593" s="40"/>
      <c r="O593" s="40"/>
      <c r="P593" s="40"/>
      <c r="Q593" s="40"/>
      <c r="R593" s="40"/>
      <c r="S593" s="40"/>
      <c r="T593" s="40"/>
      <c r="U593" s="40"/>
      <c r="V593" s="40"/>
      <c r="W593" s="40"/>
      <c r="X593" s="40"/>
      <c r="Y593" s="40"/>
      <c r="Z593" s="40"/>
      <c r="AA593" s="40"/>
      <c r="AB593" s="40"/>
      <c r="AC593" s="40"/>
      <c r="AD593" s="40"/>
      <c r="AE593" s="40"/>
      <c r="AF593" s="40"/>
      <c r="AG593" s="40"/>
      <c r="AH593" s="40"/>
      <c r="AI593" s="40"/>
      <c r="AJ593" s="40"/>
      <c r="AK593" s="40"/>
      <c r="AL593" s="40"/>
      <c r="AM593" s="40"/>
      <c r="AN593" s="40"/>
      <c r="AO593" s="40"/>
      <c r="AP593" s="40"/>
      <c r="AQ593" s="40"/>
      <c r="AR593" s="40"/>
      <c r="AS593" s="40"/>
      <c r="AT593" s="40"/>
      <c r="AU593" s="40"/>
      <c r="AV593" s="40"/>
      <c r="AW593" s="40"/>
      <c r="AX593" s="40"/>
      <c r="AY593" s="40"/>
      <c r="AZ593" s="40"/>
    </row>
    <row r="594" spans="1:52" x14ac:dyDescent="0.25">
      <c r="C594" s="55"/>
      <c r="D594" s="55" t="s">
        <v>2658</v>
      </c>
      <c r="E594" s="55" t="s">
        <v>1203</v>
      </c>
      <c r="F594" s="32" t="s">
        <v>535</v>
      </c>
      <c r="G594" s="57"/>
      <c r="H594" s="33" t="s">
        <v>812</v>
      </c>
      <c r="I594" s="33">
        <v>1</v>
      </c>
      <c r="J594" s="34">
        <v>3129.53</v>
      </c>
      <c r="K594" s="34">
        <v>3129.53</v>
      </c>
    </row>
    <row r="595" spans="1:52" s="64" customFormat="1" x14ac:dyDescent="0.25">
      <c r="A595" s="74"/>
      <c r="B595" s="74"/>
      <c r="C595" s="65"/>
      <c r="D595" s="65" t="s">
        <v>2658</v>
      </c>
      <c r="E595" s="65" t="s">
        <v>1204</v>
      </c>
      <c r="F595" s="37" t="s">
        <v>528</v>
      </c>
      <c r="G595" s="63"/>
      <c r="H595" s="38" t="s">
        <v>812</v>
      </c>
      <c r="I595" s="38">
        <v>3</v>
      </c>
      <c r="J595" s="39">
        <v>2443.84</v>
      </c>
      <c r="K595" s="39">
        <v>7331.52</v>
      </c>
      <c r="L595" s="40"/>
      <c r="M595" s="40"/>
      <c r="N595" s="40"/>
      <c r="O595" s="40"/>
      <c r="P595" s="40"/>
      <c r="Q595" s="40"/>
      <c r="R595" s="40"/>
      <c r="S595" s="40"/>
      <c r="T595" s="40"/>
      <c r="U595" s="40"/>
      <c r="V595" s="40"/>
      <c r="W595" s="40"/>
      <c r="X595" s="40"/>
      <c r="Y595" s="40"/>
      <c r="Z595" s="40"/>
      <c r="AA595" s="40"/>
      <c r="AB595" s="40"/>
      <c r="AC595" s="40"/>
      <c r="AD595" s="40"/>
      <c r="AE595" s="40"/>
      <c r="AF595" s="40"/>
      <c r="AG595" s="40"/>
      <c r="AH595" s="40"/>
      <c r="AI595" s="40"/>
      <c r="AJ595" s="40"/>
      <c r="AK595" s="40"/>
      <c r="AL595" s="40"/>
      <c r="AM595" s="40"/>
      <c r="AN595" s="40"/>
      <c r="AO595" s="40"/>
      <c r="AP595" s="40"/>
      <c r="AQ595" s="40"/>
      <c r="AR595" s="40"/>
      <c r="AS595" s="40"/>
      <c r="AT595" s="40"/>
      <c r="AU595" s="40"/>
      <c r="AV595" s="40"/>
      <c r="AW595" s="40"/>
      <c r="AX595" s="40"/>
      <c r="AY595" s="40"/>
      <c r="AZ595" s="40"/>
    </row>
    <row r="596" spans="1:52" x14ac:dyDescent="0.25">
      <c r="C596" s="55"/>
      <c r="D596" s="55" t="s">
        <v>2658</v>
      </c>
      <c r="E596" s="55" t="s">
        <v>1205</v>
      </c>
      <c r="F596" s="32" t="s">
        <v>542</v>
      </c>
      <c r="G596" s="57"/>
      <c r="H596" s="33" t="s">
        <v>812</v>
      </c>
      <c r="I596" s="33">
        <v>6</v>
      </c>
      <c r="J596" s="34">
        <v>3142.28</v>
      </c>
      <c r="K596" s="34">
        <v>18853.68</v>
      </c>
    </row>
    <row r="597" spans="1:52" s="64" customFormat="1" x14ac:dyDescent="0.25">
      <c r="A597" s="74"/>
      <c r="B597" s="74"/>
      <c r="C597" s="65"/>
      <c r="D597" s="65" t="s">
        <v>2658</v>
      </c>
      <c r="E597" s="65" t="s">
        <v>1206</v>
      </c>
      <c r="F597" s="37" t="s">
        <v>543</v>
      </c>
      <c r="G597" s="63"/>
      <c r="H597" s="38" t="s">
        <v>812</v>
      </c>
      <c r="I597" s="38">
        <v>3</v>
      </c>
      <c r="J597" s="39">
        <v>6491.35</v>
      </c>
      <c r="K597" s="39">
        <v>19474.050000000003</v>
      </c>
      <c r="L597" s="40"/>
      <c r="M597" s="40"/>
      <c r="N597" s="40"/>
      <c r="O597" s="40"/>
      <c r="P597" s="40"/>
      <c r="Q597" s="40"/>
      <c r="R597" s="40"/>
      <c r="S597" s="40"/>
      <c r="T597" s="40"/>
      <c r="U597" s="40"/>
      <c r="V597" s="40"/>
      <c r="W597" s="40"/>
      <c r="X597" s="40"/>
      <c r="Y597" s="40"/>
      <c r="Z597" s="40"/>
      <c r="AA597" s="40"/>
      <c r="AB597" s="40"/>
      <c r="AC597" s="40"/>
      <c r="AD597" s="40"/>
      <c r="AE597" s="40"/>
      <c r="AF597" s="40"/>
      <c r="AG597" s="40"/>
      <c r="AH597" s="40"/>
      <c r="AI597" s="40"/>
      <c r="AJ597" s="40"/>
      <c r="AK597" s="40"/>
      <c r="AL597" s="40"/>
      <c r="AM597" s="40"/>
      <c r="AN597" s="40"/>
      <c r="AO597" s="40"/>
      <c r="AP597" s="40"/>
      <c r="AQ597" s="40"/>
      <c r="AR597" s="40"/>
      <c r="AS597" s="40"/>
      <c r="AT597" s="40"/>
      <c r="AU597" s="40"/>
      <c r="AV597" s="40"/>
      <c r="AW597" s="40"/>
      <c r="AX597" s="40"/>
      <c r="AY597" s="40"/>
      <c r="AZ597" s="40"/>
    </row>
    <row r="598" spans="1:52" x14ac:dyDescent="0.25">
      <c r="C598" s="315"/>
      <c r="D598" s="55" t="s">
        <v>2658</v>
      </c>
      <c r="E598" s="55" t="s">
        <v>1207</v>
      </c>
      <c r="F598" s="32" t="s">
        <v>544</v>
      </c>
      <c r="G598" s="57"/>
      <c r="H598" s="33" t="s">
        <v>812</v>
      </c>
      <c r="I598" s="33">
        <v>3</v>
      </c>
      <c r="J598" s="34">
        <v>8301.41</v>
      </c>
      <c r="K598" s="34">
        <v>24904.23</v>
      </c>
    </row>
    <row r="599" spans="1:52" s="64" customFormat="1" x14ac:dyDescent="0.25">
      <c r="A599" s="74"/>
      <c r="B599" s="74"/>
      <c r="C599" s="318"/>
      <c r="D599" s="65" t="s">
        <v>2658</v>
      </c>
      <c r="E599" s="65" t="s">
        <v>1208</v>
      </c>
      <c r="F599" s="37" t="s">
        <v>545</v>
      </c>
      <c r="G599" s="63"/>
      <c r="H599" s="38" t="s">
        <v>812</v>
      </c>
      <c r="I599" s="38">
        <v>3</v>
      </c>
      <c r="J599" s="39">
        <v>7638.23</v>
      </c>
      <c r="K599" s="39">
        <v>22914.69</v>
      </c>
      <c r="L599" s="40"/>
      <c r="M599" s="40"/>
      <c r="N599" s="40"/>
      <c r="O599" s="40"/>
      <c r="P599" s="40"/>
      <c r="Q599" s="40"/>
      <c r="R599" s="40"/>
      <c r="S599" s="40"/>
      <c r="T599" s="40"/>
      <c r="U599" s="40"/>
      <c r="V599" s="40"/>
      <c r="W599" s="40"/>
      <c r="X599" s="40"/>
      <c r="Y599" s="40"/>
      <c r="Z599" s="40"/>
      <c r="AA599" s="40"/>
      <c r="AB599" s="40"/>
      <c r="AC599" s="40"/>
      <c r="AD599" s="40"/>
      <c r="AE599" s="40"/>
      <c r="AF599" s="40"/>
      <c r="AG599" s="40"/>
      <c r="AH599" s="40"/>
      <c r="AI599" s="40"/>
      <c r="AJ599" s="40"/>
      <c r="AK599" s="40"/>
      <c r="AL599" s="40"/>
      <c r="AM599" s="40"/>
      <c r="AN599" s="40"/>
      <c r="AO599" s="40"/>
      <c r="AP599" s="40"/>
      <c r="AQ599" s="40"/>
      <c r="AR599" s="40"/>
      <c r="AS599" s="40"/>
      <c r="AT599" s="40"/>
      <c r="AU599" s="40"/>
      <c r="AV599" s="40"/>
      <c r="AW599" s="40"/>
      <c r="AX599" s="40"/>
      <c r="AY599" s="40"/>
      <c r="AZ599" s="40"/>
    </row>
    <row r="600" spans="1:52" x14ac:dyDescent="0.25">
      <c r="C600" s="315"/>
      <c r="D600" s="55" t="s">
        <v>2658</v>
      </c>
      <c r="E600" s="55" t="s">
        <v>1209</v>
      </c>
      <c r="F600" s="32" t="s">
        <v>546</v>
      </c>
      <c r="G600" s="57"/>
      <c r="H600" s="33" t="s">
        <v>812</v>
      </c>
      <c r="I600" s="33">
        <v>3</v>
      </c>
      <c r="J600" s="34">
        <v>268.32</v>
      </c>
      <c r="K600" s="34">
        <v>804.96</v>
      </c>
    </row>
    <row r="601" spans="1:52" s="64" customFormat="1" x14ac:dyDescent="0.25">
      <c r="A601" s="74"/>
      <c r="B601" s="74"/>
      <c r="C601" s="318"/>
      <c r="D601" s="65" t="s">
        <v>2658</v>
      </c>
      <c r="E601" s="65" t="s">
        <v>1210</v>
      </c>
      <c r="F601" s="37" t="s">
        <v>547</v>
      </c>
      <c r="G601" s="63"/>
      <c r="H601" s="38" t="s">
        <v>812</v>
      </c>
      <c r="I601" s="38">
        <v>3</v>
      </c>
      <c r="J601" s="39">
        <v>216.89</v>
      </c>
      <c r="K601" s="39">
        <v>650.66999999999996</v>
      </c>
      <c r="L601" s="40"/>
      <c r="M601" s="40"/>
      <c r="N601" s="40"/>
      <c r="O601" s="40"/>
      <c r="P601" s="40"/>
      <c r="Q601" s="40"/>
      <c r="R601" s="40"/>
      <c r="S601" s="40"/>
      <c r="T601" s="40"/>
      <c r="U601" s="40"/>
      <c r="V601" s="40"/>
      <c r="W601" s="40"/>
      <c r="X601" s="40"/>
      <c r="Y601" s="40"/>
      <c r="Z601" s="40"/>
      <c r="AA601" s="40"/>
      <c r="AB601" s="40"/>
      <c r="AC601" s="40"/>
      <c r="AD601" s="40"/>
      <c r="AE601" s="40"/>
      <c r="AF601" s="40"/>
      <c r="AG601" s="40"/>
      <c r="AH601" s="40"/>
      <c r="AI601" s="40"/>
      <c r="AJ601" s="40"/>
      <c r="AK601" s="40"/>
      <c r="AL601" s="40"/>
      <c r="AM601" s="40"/>
      <c r="AN601" s="40"/>
      <c r="AO601" s="40"/>
      <c r="AP601" s="40"/>
      <c r="AQ601" s="40"/>
      <c r="AR601" s="40"/>
      <c r="AS601" s="40"/>
      <c r="AT601" s="40"/>
      <c r="AU601" s="40"/>
      <c r="AV601" s="40"/>
      <c r="AW601" s="40"/>
      <c r="AX601" s="40"/>
      <c r="AY601" s="40"/>
      <c r="AZ601" s="40"/>
    </row>
    <row r="602" spans="1:52" x14ac:dyDescent="0.25">
      <c r="C602" s="315"/>
      <c r="D602" s="316" t="s">
        <v>2658</v>
      </c>
      <c r="E602" s="55" t="s">
        <v>1211</v>
      </c>
      <c r="F602" s="32" t="s">
        <v>535</v>
      </c>
      <c r="G602" s="57"/>
      <c r="H602" s="33" t="s">
        <v>812</v>
      </c>
      <c r="I602" s="33">
        <v>3</v>
      </c>
      <c r="J602" s="34">
        <v>3436.87</v>
      </c>
      <c r="K602" s="34">
        <v>10310.61</v>
      </c>
    </row>
    <row r="603" spans="1:52" s="64" customFormat="1" x14ac:dyDescent="0.25">
      <c r="A603" s="74"/>
      <c r="B603" s="74"/>
      <c r="C603" s="318"/>
      <c r="D603" s="65" t="s">
        <v>2658</v>
      </c>
      <c r="E603" s="65" t="s">
        <v>1212</v>
      </c>
      <c r="F603" s="37" t="s">
        <v>548</v>
      </c>
      <c r="G603" s="63"/>
      <c r="H603" s="38" t="s">
        <v>812</v>
      </c>
      <c r="I603" s="38">
        <v>3</v>
      </c>
      <c r="J603" s="39">
        <v>6720.14</v>
      </c>
      <c r="K603" s="39">
        <v>20160.420000000002</v>
      </c>
      <c r="L603" s="40"/>
      <c r="M603" s="40"/>
      <c r="N603" s="40"/>
      <c r="O603" s="40"/>
      <c r="P603" s="40"/>
      <c r="Q603" s="40"/>
      <c r="R603" s="40"/>
      <c r="S603" s="40"/>
      <c r="T603" s="40"/>
      <c r="U603" s="40"/>
      <c r="V603" s="40"/>
      <c r="W603" s="40"/>
      <c r="X603" s="40"/>
      <c r="Y603" s="40"/>
      <c r="Z603" s="40"/>
      <c r="AA603" s="40"/>
      <c r="AB603" s="40"/>
      <c r="AC603" s="40"/>
      <c r="AD603" s="40"/>
      <c r="AE603" s="40"/>
      <c r="AF603" s="40"/>
      <c r="AG603" s="40"/>
      <c r="AH603" s="40"/>
      <c r="AI603" s="40"/>
      <c r="AJ603" s="40"/>
      <c r="AK603" s="40"/>
      <c r="AL603" s="40"/>
      <c r="AM603" s="40"/>
      <c r="AN603" s="40"/>
      <c r="AO603" s="40"/>
      <c r="AP603" s="40"/>
      <c r="AQ603" s="40"/>
      <c r="AR603" s="40"/>
      <c r="AS603" s="40"/>
      <c r="AT603" s="40"/>
      <c r="AU603" s="40"/>
      <c r="AV603" s="40"/>
      <c r="AW603" s="40"/>
      <c r="AX603" s="40"/>
      <c r="AY603" s="40"/>
      <c r="AZ603" s="40"/>
    </row>
    <row r="604" spans="1:52" s="54" customFormat="1" x14ac:dyDescent="0.25">
      <c r="A604" s="74"/>
      <c r="B604" s="74"/>
      <c r="C604" s="50"/>
      <c r="D604" s="50"/>
      <c r="E604" s="50">
        <v>5</v>
      </c>
      <c r="F604" s="31" t="s">
        <v>800</v>
      </c>
      <c r="G604" s="52"/>
      <c r="H604" s="35"/>
      <c r="I604" s="35"/>
      <c r="J604" s="36"/>
      <c r="K604" s="53">
        <f>SUM(K605:K703)</f>
        <v>1092632.8900000001</v>
      </c>
      <c r="L604" s="40"/>
      <c r="M604" s="40"/>
      <c r="N604" s="40"/>
      <c r="O604" s="40"/>
      <c r="P604" s="40"/>
      <c r="Q604" s="40"/>
      <c r="R604" s="40"/>
      <c r="S604" s="40"/>
      <c r="T604" s="40"/>
      <c r="U604" s="40"/>
      <c r="V604" s="40"/>
      <c r="W604" s="40"/>
      <c r="X604" s="40"/>
      <c r="Y604" s="40"/>
      <c r="Z604" s="40"/>
      <c r="AA604" s="40"/>
      <c r="AB604" s="40"/>
      <c r="AC604" s="40"/>
      <c r="AD604" s="40"/>
      <c r="AE604" s="40"/>
      <c r="AF604" s="40"/>
      <c r="AG604" s="40"/>
      <c r="AH604" s="40"/>
      <c r="AI604" s="40"/>
      <c r="AJ604" s="40"/>
      <c r="AK604" s="40"/>
      <c r="AL604" s="40"/>
      <c r="AM604" s="40"/>
      <c r="AN604" s="40"/>
      <c r="AO604" s="40"/>
      <c r="AP604" s="40"/>
      <c r="AQ604" s="40"/>
      <c r="AR604" s="40"/>
      <c r="AS604" s="40"/>
      <c r="AT604" s="40"/>
      <c r="AU604" s="40"/>
      <c r="AV604" s="40"/>
      <c r="AW604" s="40"/>
      <c r="AX604" s="40"/>
      <c r="AY604" s="40"/>
      <c r="AZ604" s="40"/>
    </row>
    <row r="605" spans="1:52" ht="30" x14ac:dyDescent="0.25">
      <c r="C605" s="55" t="s">
        <v>2244</v>
      </c>
      <c r="D605" s="55" t="s">
        <v>2656</v>
      </c>
      <c r="E605" s="55" t="s">
        <v>976</v>
      </c>
      <c r="F605" s="32" t="s">
        <v>549</v>
      </c>
      <c r="G605" s="57"/>
      <c r="H605" s="33" t="s">
        <v>2</v>
      </c>
      <c r="I605" s="33">
        <v>20</v>
      </c>
      <c r="J605" s="34">
        <v>773.57</v>
      </c>
      <c r="K605" s="34">
        <v>15471.400000000001</v>
      </c>
    </row>
    <row r="606" spans="1:52" s="64" customFormat="1" ht="30" x14ac:dyDescent="0.25">
      <c r="A606" s="74"/>
      <c r="B606" s="74"/>
      <c r="C606" s="318" t="s">
        <v>2245</v>
      </c>
      <c r="D606" s="65" t="s">
        <v>2656</v>
      </c>
      <c r="E606" s="65" t="s">
        <v>1087</v>
      </c>
      <c r="F606" s="37" t="s">
        <v>550</v>
      </c>
      <c r="G606" s="63"/>
      <c r="H606" s="38" t="s">
        <v>2</v>
      </c>
      <c r="I606" s="38">
        <v>20</v>
      </c>
      <c r="J606" s="39">
        <v>1251.9100000000001</v>
      </c>
      <c r="K606" s="39">
        <v>25038.2</v>
      </c>
      <c r="L606" s="40"/>
      <c r="M606" s="40"/>
      <c r="N606" s="40"/>
      <c r="O606" s="40"/>
      <c r="P606" s="40"/>
      <c r="Q606" s="40"/>
      <c r="R606" s="40"/>
      <c r="S606" s="40"/>
      <c r="T606" s="40"/>
      <c r="U606" s="40"/>
      <c r="V606" s="40"/>
      <c r="W606" s="40"/>
      <c r="X606" s="40"/>
      <c r="Y606" s="40"/>
      <c r="Z606" s="40"/>
      <c r="AA606" s="40"/>
      <c r="AB606" s="40"/>
      <c r="AC606" s="40"/>
      <c r="AD606" s="40"/>
      <c r="AE606" s="40"/>
      <c r="AF606" s="40"/>
      <c r="AG606" s="40"/>
      <c r="AH606" s="40"/>
      <c r="AI606" s="40"/>
      <c r="AJ606" s="40"/>
      <c r="AK606" s="40"/>
      <c r="AL606" s="40"/>
      <c r="AM606" s="40"/>
      <c r="AN606" s="40"/>
      <c r="AO606" s="40"/>
      <c r="AP606" s="40"/>
      <c r="AQ606" s="40"/>
      <c r="AR606" s="40"/>
      <c r="AS606" s="40"/>
      <c r="AT606" s="40"/>
      <c r="AU606" s="40"/>
      <c r="AV606" s="40"/>
      <c r="AW606" s="40"/>
      <c r="AX606" s="40"/>
      <c r="AY606" s="40"/>
      <c r="AZ606" s="40"/>
    </row>
    <row r="607" spans="1:52" ht="30" x14ac:dyDescent="0.25">
      <c r="C607" s="315" t="s">
        <v>2246</v>
      </c>
      <c r="D607" s="316" t="s">
        <v>2656</v>
      </c>
      <c r="E607" s="55" t="s">
        <v>1088</v>
      </c>
      <c r="F607" s="32" t="s">
        <v>551</v>
      </c>
      <c r="G607" s="57"/>
      <c r="H607" s="33" t="s">
        <v>2</v>
      </c>
      <c r="I607" s="33">
        <v>10</v>
      </c>
      <c r="J607" s="34">
        <v>1501.92</v>
      </c>
      <c r="K607" s="34">
        <v>15019.2</v>
      </c>
    </row>
    <row r="608" spans="1:52" s="64" customFormat="1" ht="30" x14ac:dyDescent="0.25">
      <c r="A608" s="74"/>
      <c r="B608" s="74"/>
      <c r="C608" s="65" t="s">
        <v>2247</v>
      </c>
      <c r="D608" s="65" t="s">
        <v>2656</v>
      </c>
      <c r="E608" s="65" t="s">
        <v>1089</v>
      </c>
      <c r="F608" s="37" t="s">
        <v>552</v>
      </c>
      <c r="G608" s="63"/>
      <c r="H608" s="38" t="s">
        <v>2</v>
      </c>
      <c r="I608" s="38">
        <v>16</v>
      </c>
      <c r="J608" s="39">
        <v>1997.2</v>
      </c>
      <c r="K608" s="39">
        <v>31955.200000000001</v>
      </c>
      <c r="L608" s="40"/>
      <c r="M608" s="40"/>
      <c r="N608" s="40"/>
      <c r="O608" s="40"/>
      <c r="P608" s="40"/>
      <c r="Q608" s="40"/>
      <c r="R608" s="40"/>
      <c r="S608" s="40"/>
      <c r="T608" s="40"/>
      <c r="U608" s="40"/>
      <c r="V608" s="40"/>
      <c r="W608" s="40"/>
      <c r="X608" s="40"/>
      <c r="Y608" s="40"/>
      <c r="Z608" s="40"/>
      <c r="AA608" s="40"/>
      <c r="AB608" s="40"/>
      <c r="AC608" s="40"/>
      <c r="AD608" s="40"/>
      <c r="AE608" s="40"/>
      <c r="AF608" s="40"/>
      <c r="AG608" s="40"/>
      <c r="AH608" s="40"/>
      <c r="AI608" s="40"/>
      <c r="AJ608" s="40"/>
      <c r="AK608" s="40"/>
      <c r="AL608" s="40"/>
      <c r="AM608" s="40"/>
      <c r="AN608" s="40"/>
      <c r="AO608" s="40"/>
      <c r="AP608" s="40"/>
      <c r="AQ608" s="40"/>
      <c r="AR608" s="40"/>
      <c r="AS608" s="40"/>
      <c r="AT608" s="40"/>
      <c r="AU608" s="40"/>
      <c r="AV608" s="40"/>
      <c r="AW608" s="40"/>
      <c r="AX608" s="40"/>
      <c r="AY608" s="40"/>
      <c r="AZ608" s="40"/>
    </row>
    <row r="609" spans="1:52" ht="30" x14ac:dyDescent="0.25">
      <c r="C609" s="55" t="s">
        <v>2248</v>
      </c>
      <c r="D609" s="55" t="s">
        <v>2656</v>
      </c>
      <c r="E609" s="55" t="s">
        <v>1090</v>
      </c>
      <c r="F609" s="32" t="s">
        <v>553</v>
      </c>
      <c r="G609" s="57"/>
      <c r="H609" s="33" t="s">
        <v>2</v>
      </c>
      <c r="I609" s="33">
        <v>6</v>
      </c>
      <c r="J609" s="34">
        <v>2491.38</v>
      </c>
      <c r="K609" s="34">
        <v>14948.28</v>
      </c>
    </row>
    <row r="610" spans="1:52" s="64" customFormat="1" ht="30" x14ac:dyDescent="0.25">
      <c r="A610" s="74"/>
      <c r="B610" s="74"/>
      <c r="C610" s="65" t="s">
        <v>2249</v>
      </c>
      <c r="D610" s="65" t="s">
        <v>2656</v>
      </c>
      <c r="E610" s="65" t="s">
        <v>1091</v>
      </c>
      <c r="F610" s="37" t="s">
        <v>554</v>
      </c>
      <c r="G610" s="63"/>
      <c r="H610" s="38" t="s">
        <v>2</v>
      </c>
      <c r="I610" s="38">
        <v>5</v>
      </c>
      <c r="J610" s="39">
        <v>3119.45</v>
      </c>
      <c r="K610" s="39">
        <v>15597.25</v>
      </c>
      <c r="L610" s="40"/>
      <c r="M610" s="40"/>
      <c r="N610" s="40"/>
      <c r="O610" s="40"/>
      <c r="P610" s="40"/>
      <c r="Q610" s="40"/>
      <c r="R610" s="40"/>
      <c r="S610" s="40"/>
      <c r="T610" s="40"/>
      <c r="U610" s="40"/>
      <c r="V610" s="40"/>
      <c r="W610" s="40"/>
      <c r="X610" s="40"/>
      <c r="Y610" s="40"/>
      <c r="Z610" s="40"/>
      <c r="AA610" s="40"/>
      <c r="AB610" s="40"/>
      <c r="AC610" s="40"/>
      <c r="AD610" s="40"/>
      <c r="AE610" s="40"/>
      <c r="AF610" s="40"/>
      <c r="AG610" s="40"/>
      <c r="AH610" s="40"/>
      <c r="AI610" s="40"/>
      <c r="AJ610" s="40"/>
      <c r="AK610" s="40"/>
      <c r="AL610" s="40"/>
      <c r="AM610" s="40"/>
      <c r="AN610" s="40"/>
      <c r="AO610" s="40"/>
      <c r="AP610" s="40"/>
      <c r="AQ610" s="40"/>
      <c r="AR610" s="40"/>
      <c r="AS610" s="40"/>
      <c r="AT610" s="40"/>
      <c r="AU610" s="40"/>
      <c r="AV610" s="40"/>
      <c r="AW610" s="40"/>
      <c r="AX610" s="40"/>
      <c r="AY610" s="40"/>
      <c r="AZ610" s="40"/>
    </row>
    <row r="611" spans="1:52" ht="30" x14ac:dyDescent="0.25">
      <c r="C611" s="55" t="s">
        <v>2250</v>
      </c>
      <c r="D611" s="55" t="s">
        <v>2656</v>
      </c>
      <c r="E611" s="55" t="s">
        <v>1092</v>
      </c>
      <c r="F611" s="32" t="s">
        <v>555</v>
      </c>
      <c r="G611" s="57"/>
      <c r="H611" s="33" t="s">
        <v>2</v>
      </c>
      <c r="I611" s="33">
        <v>10</v>
      </c>
      <c r="J611" s="34">
        <v>3991.44</v>
      </c>
      <c r="K611" s="34">
        <v>39914.400000000001</v>
      </c>
    </row>
    <row r="612" spans="1:52" s="64" customFormat="1" x14ac:dyDescent="0.25">
      <c r="A612" s="74"/>
      <c r="B612" s="74"/>
      <c r="C612" s="65" t="s">
        <v>2251</v>
      </c>
      <c r="D612" s="65" t="s">
        <v>2656</v>
      </c>
      <c r="E612" s="65" t="s">
        <v>1093</v>
      </c>
      <c r="F612" s="37" t="s">
        <v>556</v>
      </c>
      <c r="G612" s="63"/>
      <c r="H612" s="38" t="s">
        <v>2</v>
      </c>
      <c r="I612" s="38">
        <v>12</v>
      </c>
      <c r="J612" s="39">
        <v>360.29</v>
      </c>
      <c r="K612" s="39">
        <v>4323.4800000000005</v>
      </c>
      <c r="L612" s="40"/>
      <c r="M612" s="40"/>
      <c r="N612" s="40"/>
      <c r="O612" s="40"/>
      <c r="P612" s="40"/>
      <c r="Q612" s="40"/>
      <c r="R612" s="40"/>
      <c r="S612" s="40"/>
      <c r="T612" s="40"/>
      <c r="U612" s="40"/>
      <c r="V612" s="40"/>
      <c r="W612" s="40"/>
      <c r="X612" s="40"/>
      <c r="Y612" s="40"/>
      <c r="Z612" s="40"/>
      <c r="AA612" s="40"/>
      <c r="AB612" s="40"/>
      <c r="AC612" s="40"/>
      <c r="AD612" s="40"/>
      <c r="AE612" s="40"/>
      <c r="AF612" s="40"/>
      <c r="AG612" s="40"/>
      <c r="AH612" s="40"/>
      <c r="AI612" s="40"/>
      <c r="AJ612" s="40"/>
      <c r="AK612" s="40"/>
      <c r="AL612" s="40"/>
      <c r="AM612" s="40"/>
      <c r="AN612" s="40"/>
      <c r="AO612" s="40"/>
      <c r="AP612" s="40"/>
      <c r="AQ612" s="40"/>
      <c r="AR612" s="40"/>
      <c r="AS612" s="40"/>
      <c r="AT612" s="40"/>
      <c r="AU612" s="40"/>
      <c r="AV612" s="40"/>
      <c r="AW612" s="40"/>
      <c r="AX612" s="40"/>
      <c r="AY612" s="40"/>
      <c r="AZ612" s="40"/>
    </row>
    <row r="613" spans="1:52" x14ac:dyDescent="0.25">
      <c r="C613" s="55" t="s">
        <v>2252</v>
      </c>
      <c r="D613" s="55" t="s">
        <v>2656</v>
      </c>
      <c r="E613" s="55" t="s">
        <v>1094</v>
      </c>
      <c r="F613" s="32" t="s">
        <v>557</v>
      </c>
      <c r="G613" s="57"/>
      <c r="H613" s="33" t="s">
        <v>2</v>
      </c>
      <c r="I613" s="33">
        <v>12</v>
      </c>
      <c r="J613" s="34">
        <v>477.5</v>
      </c>
      <c r="K613" s="34">
        <v>5730</v>
      </c>
    </row>
    <row r="614" spans="1:52" s="64" customFormat="1" x14ac:dyDescent="0.25">
      <c r="A614" s="74"/>
      <c r="B614" s="74"/>
      <c r="C614" s="65" t="s">
        <v>2253</v>
      </c>
      <c r="D614" s="65" t="s">
        <v>2656</v>
      </c>
      <c r="E614" s="65" t="s">
        <v>1095</v>
      </c>
      <c r="F614" s="37" t="s">
        <v>558</v>
      </c>
      <c r="G614" s="63"/>
      <c r="H614" s="38" t="s">
        <v>2</v>
      </c>
      <c r="I614" s="38">
        <v>4</v>
      </c>
      <c r="J614" s="39">
        <v>892.68</v>
      </c>
      <c r="K614" s="39">
        <v>3570.72</v>
      </c>
      <c r="L614" s="40"/>
      <c r="M614" s="40"/>
      <c r="N614" s="40"/>
      <c r="O614" s="40"/>
      <c r="P614" s="40"/>
      <c r="Q614" s="40"/>
      <c r="R614" s="40"/>
      <c r="S614" s="40"/>
      <c r="T614" s="40"/>
      <c r="U614" s="40"/>
      <c r="V614" s="40"/>
      <c r="W614" s="40"/>
      <c r="X614" s="40"/>
      <c r="Y614" s="40"/>
      <c r="Z614" s="40"/>
      <c r="AA614" s="40"/>
      <c r="AB614" s="40"/>
      <c r="AC614" s="40"/>
      <c r="AD614" s="40"/>
      <c r="AE614" s="40"/>
      <c r="AF614" s="40"/>
      <c r="AG614" s="40"/>
      <c r="AH614" s="40"/>
      <c r="AI614" s="40"/>
      <c r="AJ614" s="40"/>
      <c r="AK614" s="40"/>
      <c r="AL614" s="40"/>
      <c r="AM614" s="40"/>
      <c r="AN614" s="40"/>
      <c r="AO614" s="40"/>
      <c r="AP614" s="40"/>
      <c r="AQ614" s="40"/>
      <c r="AR614" s="40"/>
      <c r="AS614" s="40"/>
      <c r="AT614" s="40"/>
      <c r="AU614" s="40"/>
      <c r="AV614" s="40"/>
      <c r="AW614" s="40"/>
      <c r="AX614" s="40"/>
      <c r="AY614" s="40"/>
      <c r="AZ614" s="40"/>
    </row>
    <row r="615" spans="1:52" x14ac:dyDescent="0.25">
      <c r="C615" s="315" t="s">
        <v>2254</v>
      </c>
      <c r="D615" s="55" t="s">
        <v>2656</v>
      </c>
      <c r="E615" s="55" t="s">
        <v>1096</v>
      </c>
      <c r="F615" s="32" t="s">
        <v>559</v>
      </c>
      <c r="G615" s="57"/>
      <c r="H615" s="33" t="s">
        <v>2</v>
      </c>
      <c r="I615" s="33">
        <v>13</v>
      </c>
      <c r="J615" s="34">
        <v>1099.6600000000001</v>
      </c>
      <c r="K615" s="34">
        <v>14295.580000000002</v>
      </c>
    </row>
    <row r="616" spans="1:52" s="64" customFormat="1" x14ac:dyDescent="0.25">
      <c r="A616" s="74"/>
      <c r="B616" s="74"/>
      <c r="C616" s="318" t="s">
        <v>2255</v>
      </c>
      <c r="D616" s="65" t="s">
        <v>2656</v>
      </c>
      <c r="E616" s="65" t="s">
        <v>1097</v>
      </c>
      <c r="F616" s="37" t="s">
        <v>560</v>
      </c>
      <c r="G616" s="63"/>
      <c r="H616" s="38" t="s">
        <v>2</v>
      </c>
      <c r="I616" s="38">
        <v>4</v>
      </c>
      <c r="J616" s="39">
        <v>1104.55</v>
      </c>
      <c r="K616" s="39">
        <v>4418.2</v>
      </c>
      <c r="L616" s="40"/>
      <c r="M616" s="40"/>
      <c r="N616" s="40"/>
      <c r="O616" s="40"/>
      <c r="P616" s="40"/>
      <c r="Q616" s="40"/>
      <c r="R616" s="40"/>
      <c r="S616" s="40"/>
      <c r="T616" s="40"/>
      <c r="U616" s="40"/>
      <c r="V616" s="40"/>
      <c r="W616" s="40"/>
      <c r="X616" s="40"/>
      <c r="Y616" s="40"/>
      <c r="Z616" s="40"/>
      <c r="AA616" s="40"/>
      <c r="AB616" s="40"/>
      <c r="AC616" s="40"/>
      <c r="AD616" s="40"/>
      <c r="AE616" s="40"/>
      <c r="AF616" s="40"/>
      <c r="AG616" s="40"/>
      <c r="AH616" s="40"/>
      <c r="AI616" s="40"/>
      <c r="AJ616" s="40"/>
      <c r="AK616" s="40"/>
      <c r="AL616" s="40"/>
      <c r="AM616" s="40"/>
      <c r="AN616" s="40"/>
      <c r="AO616" s="40"/>
      <c r="AP616" s="40"/>
      <c r="AQ616" s="40"/>
      <c r="AR616" s="40"/>
      <c r="AS616" s="40"/>
      <c r="AT616" s="40"/>
      <c r="AU616" s="40"/>
      <c r="AV616" s="40"/>
      <c r="AW616" s="40"/>
      <c r="AX616" s="40"/>
      <c r="AY616" s="40"/>
      <c r="AZ616" s="40"/>
    </row>
    <row r="617" spans="1:52" x14ac:dyDescent="0.25">
      <c r="C617" s="315" t="s">
        <v>2256</v>
      </c>
      <c r="D617" s="55" t="s">
        <v>2656</v>
      </c>
      <c r="E617" s="55" t="s">
        <v>1098</v>
      </c>
      <c r="F617" s="32" t="s">
        <v>561</v>
      </c>
      <c r="G617" s="57"/>
      <c r="H617" s="33" t="s">
        <v>2</v>
      </c>
      <c r="I617" s="33">
        <v>4</v>
      </c>
      <c r="J617" s="34">
        <v>1109.44</v>
      </c>
      <c r="K617" s="34">
        <v>4437.76</v>
      </c>
    </row>
    <row r="618" spans="1:52" s="64" customFormat="1" x14ac:dyDescent="0.25">
      <c r="A618" s="74"/>
      <c r="B618" s="74"/>
      <c r="C618" s="318" t="s">
        <v>2257</v>
      </c>
      <c r="D618" s="65" t="s">
        <v>2656</v>
      </c>
      <c r="E618" s="65" t="s">
        <v>1099</v>
      </c>
      <c r="F618" s="37" t="s">
        <v>562</v>
      </c>
      <c r="G618" s="63"/>
      <c r="H618" s="38" t="s">
        <v>2</v>
      </c>
      <c r="I618" s="38">
        <v>10</v>
      </c>
      <c r="J618" s="39">
        <v>2099.98</v>
      </c>
      <c r="K618" s="39">
        <v>20999.8</v>
      </c>
      <c r="L618" s="40"/>
      <c r="M618" s="40"/>
      <c r="N618" s="40"/>
      <c r="O618" s="40"/>
      <c r="P618" s="40"/>
      <c r="Q618" s="40"/>
      <c r="R618" s="40"/>
      <c r="S618" s="40"/>
      <c r="T618" s="40"/>
      <c r="U618" s="40"/>
      <c r="V618" s="40"/>
      <c r="W618" s="40"/>
      <c r="X618" s="40"/>
      <c r="Y618" s="40"/>
      <c r="Z618" s="40"/>
      <c r="AA618" s="40"/>
      <c r="AB618" s="40"/>
      <c r="AC618" s="40"/>
      <c r="AD618" s="40"/>
      <c r="AE618" s="40"/>
      <c r="AF618" s="40"/>
      <c r="AG618" s="40"/>
      <c r="AH618" s="40"/>
      <c r="AI618" s="40"/>
      <c r="AJ618" s="40"/>
      <c r="AK618" s="40"/>
      <c r="AL618" s="40"/>
      <c r="AM618" s="40"/>
      <c r="AN618" s="40"/>
      <c r="AO618" s="40"/>
      <c r="AP618" s="40"/>
      <c r="AQ618" s="40"/>
      <c r="AR618" s="40"/>
      <c r="AS618" s="40"/>
      <c r="AT618" s="40"/>
      <c r="AU618" s="40"/>
      <c r="AV618" s="40"/>
      <c r="AW618" s="40"/>
      <c r="AX618" s="40"/>
      <c r="AY618" s="40"/>
      <c r="AZ618" s="40"/>
    </row>
    <row r="619" spans="1:52" x14ac:dyDescent="0.25">
      <c r="C619" s="55" t="s">
        <v>2258</v>
      </c>
      <c r="D619" s="55" t="s">
        <v>2656</v>
      </c>
      <c r="E619" s="55" t="s">
        <v>1100</v>
      </c>
      <c r="F619" s="32" t="s">
        <v>563</v>
      </c>
      <c r="G619" s="57"/>
      <c r="H619" s="33" t="s">
        <v>2</v>
      </c>
      <c r="I619" s="33">
        <v>10</v>
      </c>
      <c r="J619" s="34">
        <v>325.37</v>
      </c>
      <c r="K619" s="34">
        <v>3253.7</v>
      </c>
    </row>
    <row r="620" spans="1:52" s="64" customFormat="1" x14ac:dyDescent="0.25">
      <c r="A620" s="74"/>
      <c r="B620" s="74"/>
      <c r="C620" s="318" t="s">
        <v>2259</v>
      </c>
      <c r="D620" s="65" t="s">
        <v>2656</v>
      </c>
      <c r="E620" s="65" t="s">
        <v>1101</v>
      </c>
      <c r="F620" s="37" t="s">
        <v>564</v>
      </c>
      <c r="G620" s="63"/>
      <c r="H620" s="38" t="s">
        <v>2</v>
      </c>
      <c r="I620" s="38">
        <v>12</v>
      </c>
      <c r="J620" s="39">
        <v>472</v>
      </c>
      <c r="K620" s="39">
        <v>5664</v>
      </c>
      <c r="L620" s="40"/>
      <c r="M620" s="40"/>
      <c r="N620" s="40"/>
      <c r="O620" s="40"/>
      <c r="P620" s="40"/>
      <c r="Q620" s="40"/>
      <c r="R620" s="40"/>
      <c r="S620" s="40"/>
      <c r="T620" s="40"/>
      <c r="U620" s="40"/>
      <c r="V620" s="40"/>
      <c r="W620" s="40"/>
      <c r="X620" s="40"/>
      <c r="Y620" s="40"/>
      <c r="Z620" s="40"/>
      <c r="AA620" s="40"/>
      <c r="AB620" s="40"/>
      <c r="AC620" s="40"/>
      <c r="AD620" s="40"/>
      <c r="AE620" s="40"/>
      <c r="AF620" s="40"/>
      <c r="AG620" s="40"/>
      <c r="AH620" s="40"/>
      <c r="AI620" s="40"/>
      <c r="AJ620" s="40"/>
      <c r="AK620" s="40"/>
      <c r="AL620" s="40"/>
      <c r="AM620" s="40"/>
      <c r="AN620" s="40"/>
      <c r="AO620" s="40"/>
      <c r="AP620" s="40"/>
      <c r="AQ620" s="40"/>
      <c r="AR620" s="40"/>
      <c r="AS620" s="40"/>
      <c r="AT620" s="40"/>
      <c r="AU620" s="40"/>
      <c r="AV620" s="40"/>
      <c r="AW620" s="40"/>
      <c r="AX620" s="40"/>
      <c r="AY620" s="40"/>
      <c r="AZ620" s="40"/>
    </row>
    <row r="621" spans="1:52" x14ac:dyDescent="0.25">
      <c r="C621" s="315" t="s">
        <v>2260</v>
      </c>
      <c r="D621" s="316" t="s">
        <v>2656</v>
      </c>
      <c r="E621" s="55" t="s">
        <v>1102</v>
      </c>
      <c r="F621" s="32" t="s">
        <v>565</v>
      </c>
      <c r="G621" s="57"/>
      <c r="H621" s="33" t="s">
        <v>2</v>
      </c>
      <c r="I621" s="33">
        <v>4</v>
      </c>
      <c r="J621" s="34">
        <v>493.39</v>
      </c>
      <c r="K621" s="34">
        <v>1973.56</v>
      </c>
    </row>
    <row r="622" spans="1:52" s="64" customFormat="1" x14ac:dyDescent="0.25">
      <c r="A622" s="74"/>
      <c r="B622" s="74"/>
      <c r="C622" s="65" t="s">
        <v>2261</v>
      </c>
      <c r="D622" s="65" t="s">
        <v>2656</v>
      </c>
      <c r="E622" s="65" t="s">
        <v>1103</v>
      </c>
      <c r="F622" s="37" t="s">
        <v>566</v>
      </c>
      <c r="G622" s="63"/>
      <c r="H622" s="38" t="s">
        <v>2</v>
      </c>
      <c r="I622" s="38">
        <v>13</v>
      </c>
      <c r="J622" s="39">
        <v>747.01</v>
      </c>
      <c r="K622" s="39">
        <v>9711.1299999999992</v>
      </c>
      <c r="L622" s="40"/>
      <c r="M622" s="40"/>
      <c r="N622" s="40"/>
      <c r="O622" s="40"/>
      <c r="P622" s="40"/>
      <c r="Q622" s="40"/>
      <c r="R622" s="40"/>
      <c r="S622" s="40"/>
      <c r="T622" s="40"/>
      <c r="U622" s="40"/>
      <c r="V622" s="40"/>
      <c r="W622" s="40"/>
      <c r="X622" s="40"/>
      <c r="Y622" s="40"/>
      <c r="Z622" s="40"/>
      <c r="AA622" s="40"/>
      <c r="AB622" s="40"/>
      <c r="AC622" s="40"/>
      <c r="AD622" s="40"/>
      <c r="AE622" s="40"/>
      <c r="AF622" s="40"/>
      <c r="AG622" s="40"/>
      <c r="AH622" s="40"/>
      <c r="AI622" s="40"/>
      <c r="AJ622" s="40"/>
      <c r="AK622" s="40"/>
      <c r="AL622" s="40"/>
      <c r="AM622" s="40"/>
      <c r="AN622" s="40"/>
      <c r="AO622" s="40"/>
      <c r="AP622" s="40"/>
      <c r="AQ622" s="40"/>
      <c r="AR622" s="40"/>
      <c r="AS622" s="40"/>
      <c r="AT622" s="40"/>
      <c r="AU622" s="40"/>
      <c r="AV622" s="40"/>
      <c r="AW622" s="40"/>
      <c r="AX622" s="40"/>
      <c r="AY622" s="40"/>
      <c r="AZ622" s="40"/>
    </row>
    <row r="623" spans="1:52" x14ac:dyDescent="0.25">
      <c r="C623" s="55" t="s">
        <v>2262</v>
      </c>
      <c r="D623" s="55" t="s">
        <v>2656</v>
      </c>
      <c r="E623" s="55" t="s">
        <v>1104</v>
      </c>
      <c r="F623" s="32" t="s">
        <v>567</v>
      </c>
      <c r="G623" s="57"/>
      <c r="H623" s="33" t="s">
        <v>2</v>
      </c>
      <c r="I623" s="33">
        <v>4</v>
      </c>
      <c r="J623" s="34">
        <v>760.24</v>
      </c>
      <c r="K623" s="34">
        <v>3040.96</v>
      </c>
    </row>
    <row r="624" spans="1:52" s="64" customFormat="1" x14ac:dyDescent="0.25">
      <c r="A624" s="74"/>
      <c r="B624" s="74"/>
      <c r="C624" s="65" t="s">
        <v>2263</v>
      </c>
      <c r="D624" s="65" t="s">
        <v>2656</v>
      </c>
      <c r="E624" s="65" t="s">
        <v>1105</v>
      </c>
      <c r="F624" s="37" t="s">
        <v>568</v>
      </c>
      <c r="G624" s="63"/>
      <c r="H624" s="38" t="s">
        <v>2</v>
      </c>
      <c r="I624" s="38">
        <v>4</v>
      </c>
      <c r="J624" s="39">
        <v>773.47</v>
      </c>
      <c r="K624" s="39">
        <v>3093.88</v>
      </c>
      <c r="L624" s="40"/>
      <c r="M624" s="40"/>
      <c r="N624" s="40"/>
      <c r="O624" s="40"/>
      <c r="P624" s="40"/>
      <c r="Q624" s="40"/>
      <c r="R624" s="40"/>
      <c r="S624" s="40"/>
      <c r="T624" s="40"/>
      <c r="U624" s="40"/>
      <c r="V624" s="40"/>
      <c r="W624" s="40"/>
      <c r="X624" s="40"/>
      <c r="Y624" s="40"/>
      <c r="Z624" s="40"/>
      <c r="AA624" s="40"/>
      <c r="AB624" s="40"/>
      <c r="AC624" s="40"/>
      <c r="AD624" s="40"/>
      <c r="AE624" s="40"/>
      <c r="AF624" s="40"/>
      <c r="AG624" s="40"/>
      <c r="AH624" s="40"/>
      <c r="AI624" s="40"/>
      <c r="AJ624" s="40"/>
      <c r="AK624" s="40"/>
      <c r="AL624" s="40"/>
      <c r="AM624" s="40"/>
      <c r="AN624" s="40"/>
      <c r="AO624" s="40"/>
      <c r="AP624" s="40"/>
      <c r="AQ624" s="40"/>
      <c r="AR624" s="40"/>
      <c r="AS624" s="40"/>
      <c r="AT624" s="40"/>
      <c r="AU624" s="40"/>
      <c r="AV624" s="40"/>
      <c r="AW624" s="40"/>
      <c r="AX624" s="40"/>
      <c r="AY624" s="40"/>
      <c r="AZ624" s="40"/>
    </row>
    <row r="625" spans="1:52" x14ac:dyDescent="0.25">
      <c r="C625" s="55" t="s">
        <v>2264</v>
      </c>
      <c r="D625" s="55" t="s">
        <v>2656</v>
      </c>
      <c r="E625" s="55" t="s">
        <v>1106</v>
      </c>
      <c r="F625" s="32" t="s">
        <v>569</v>
      </c>
      <c r="G625" s="57"/>
      <c r="H625" s="33" t="s">
        <v>2</v>
      </c>
      <c r="I625" s="33">
        <v>10</v>
      </c>
      <c r="J625" s="34">
        <v>1002.97</v>
      </c>
      <c r="K625" s="34">
        <v>10029.700000000001</v>
      </c>
    </row>
    <row r="626" spans="1:52" s="64" customFormat="1" x14ac:dyDescent="0.25">
      <c r="A626" s="74"/>
      <c r="B626" s="74"/>
      <c r="C626" s="65" t="s">
        <v>2265</v>
      </c>
      <c r="D626" s="65" t="s">
        <v>2656</v>
      </c>
      <c r="E626" s="65" t="s">
        <v>1107</v>
      </c>
      <c r="F626" s="37" t="s">
        <v>570</v>
      </c>
      <c r="G626" s="63"/>
      <c r="H626" s="38" t="s">
        <v>2</v>
      </c>
      <c r="I626" s="38">
        <v>10</v>
      </c>
      <c r="J626" s="39">
        <v>230.09</v>
      </c>
      <c r="K626" s="39">
        <v>2300.9</v>
      </c>
      <c r="L626" s="40"/>
      <c r="M626" s="40"/>
      <c r="N626" s="40"/>
      <c r="O626" s="40"/>
      <c r="P626" s="40"/>
      <c r="Q626" s="40"/>
      <c r="R626" s="40"/>
      <c r="S626" s="40"/>
      <c r="T626" s="40"/>
      <c r="U626" s="40"/>
      <c r="V626" s="40"/>
      <c r="W626" s="40"/>
      <c r="X626" s="40"/>
      <c r="Y626" s="40"/>
      <c r="Z626" s="40"/>
      <c r="AA626" s="40"/>
      <c r="AB626" s="40"/>
      <c r="AC626" s="40"/>
      <c r="AD626" s="40"/>
      <c r="AE626" s="40"/>
      <c r="AF626" s="40"/>
      <c r="AG626" s="40"/>
      <c r="AH626" s="40"/>
      <c r="AI626" s="40"/>
      <c r="AJ626" s="40"/>
      <c r="AK626" s="40"/>
      <c r="AL626" s="40"/>
      <c r="AM626" s="40"/>
      <c r="AN626" s="40"/>
      <c r="AO626" s="40"/>
      <c r="AP626" s="40"/>
      <c r="AQ626" s="40"/>
      <c r="AR626" s="40"/>
      <c r="AS626" s="40"/>
      <c r="AT626" s="40"/>
      <c r="AU626" s="40"/>
      <c r="AV626" s="40"/>
      <c r="AW626" s="40"/>
      <c r="AX626" s="40"/>
      <c r="AY626" s="40"/>
      <c r="AZ626" s="40"/>
    </row>
    <row r="627" spans="1:52" x14ac:dyDescent="0.25">
      <c r="C627" s="55" t="s">
        <v>2266</v>
      </c>
      <c r="D627" s="55" t="s">
        <v>2656</v>
      </c>
      <c r="E627" s="55" t="s">
        <v>1108</v>
      </c>
      <c r="F627" s="32" t="s">
        <v>571</v>
      </c>
      <c r="G627" s="57"/>
      <c r="H627" s="33" t="s">
        <v>2</v>
      </c>
      <c r="I627" s="33">
        <v>12</v>
      </c>
      <c r="J627" s="34">
        <v>289.75</v>
      </c>
      <c r="K627" s="34">
        <v>3477</v>
      </c>
    </row>
    <row r="628" spans="1:52" s="64" customFormat="1" x14ac:dyDescent="0.25">
      <c r="A628" s="74"/>
      <c r="B628" s="74"/>
      <c r="C628" s="65" t="s">
        <v>2267</v>
      </c>
      <c r="D628" s="65" t="s">
        <v>2656</v>
      </c>
      <c r="E628" s="65" t="s">
        <v>1109</v>
      </c>
      <c r="F628" s="37" t="s">
        <v>572</v>
      </c>
      <c r="G628" s="63"/>
      <c r="H628" s="38" t="s">
        <v>2</v>
      </c>
      <c r="I628" s="38">
        <v>4</v>
      </c>
      <c r="J628" s="39">
        <v>374.97</v>
      </c>
      <c r="K628" s="39">
        <v>1499.88</v>
      </c>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c r="AI628" s="40"/>
      <c r="AJ628" s="40"/>
      <c r="AK628" s="40"/>
      <c r="AL628" s="40"/>
      <c r="AM628" s="40"/>
      <c r="AN628" s="40"/>
      <c r="AO628" s="40"/>
      <c r="AP628" s="40"/>
      <c r="AQ628" s="40"/>
      <c r="AR628" s="40"/>
      <c r="AS628" s="40"/>
      <c r="AT628" s="40"/>
      <c r="AU628" s="40"/>
      <c r="AV628" s="40"/>
      <c r="AW628" s="40"/>
      <c r="AX628" s="40"/>
      <c r="AY628" s="40"/>
      <c r="AZ628" s="40"/>
    </row>
    <row r="629" spans="1:52" x14ac:dyDescent="0.25">
      <c r="C629" s="315" t="s">
        <v>2268</v>
      </c>
      <c r="D629" s="55" t="s">
        <v>2656</v>
      </c>
      <c r="E629" s="55" t="s">
        <v>1110</v>
      </c>
      <c r="F629" s="32" t="s">
        <v>573</v>
      </c>
      <c r="G629" s="57"/>
      <c r="H629" s="33" t="s">
        <v>2</v>
      </c>
      <c r="I629" s="33">
        <v>13</v>
      </c>
      <c r="J629" s="34">
        <v>374.97</v>
      </c>
      <c r="K629" s="34">
        <v>4874.6100000000006</v>
      </c>
    </row>
    <row r="630" spans="1:52" s="64" customFormat="1" x14ac:dyDescent="0.25">
      <c r="A630" s="74"/>
      <c r="B630" s="74"/>
      <c r="C630" s="318" t="s">
        <v>2269</v>
      </c>
      <c r="D630" s="65" t="s">
        <v>2656</v>
      </c>
      <c r="E630" s="65" t="s">
        <v>1111</v>
      </c>
      <c r="F630" s="37" t="s">
        <v>574</v>
      </c>
      <c r="G630" s="63"/>
      <c r="H630" s="38" t="s">
        <v>2</v>
      </c>
      <c r="I630" s="38">
        <v>4</v>
      </c>
      <c r="J630" s="39">
        <v>698.8</v>
      </c>
      <c r="K630" s="39">
        <v>2795.2</v>
      </c>
      <c r="L630" s="40"/>
      <c r="M630" s="40"/>
      <c r="N630" s="40"/>
      <c r="O630" s="40"/>
      <c r="P630" s="40"/>
      <c r="Q630" s="40"/>
      <c r="R630" s="40"/>
      <c r="S630" s="40"/>
      <c r="T630" s="40"/>
      <c r="U630" s="40"/>
      <c r="V630" s="40"/>
      <c r="W630" s="40"/>
      <c r="X630" s="40"/>
      <c r="Y630" s="40"/>
      <c r="Z630" s="40"/>
      <c r="AA630" s="40"/>
      <c r="AB630" s="40"/>
      <c r="AC630" s="40"/>
      <c r="AD630" s="40"/>
      <c r="AE630" s="40"/>
      <c r="AF630" s="40"/>
      <c r="AG630" s="40"/>
      <c r="AH630" s="40"/>
      <c r="AI630" s="40"/>
      <c r="AJ630" s="40"/>
      <c r="AK630" s="40"/>
      <c r="AL630" s="40"/>
      <c r="AM630" s="40"/>
      <c r="AN630" s="40"/>
      <c r="AO630" s="40"/>
      <c r="AP630" s="40"/>
      <c r="AQ630" s="40"/>
      <c r="AR630" s="40"/>
      <c r="AS630" s="40"/>
      <c r="AT630" s="40"/>
      <c r="AU630" s="40"/>
      <c r="AV630" s="40"/>
      <c r="AW630" s="40"/>
      <c r="AX630" s="40"/>
      <c r="AY630" s="40"/>
      <c r="AZ630" s="40"/>
    </row>
    <row r="631" spans="1:52" x14ac:dyDescent="0.25">
      <c r="C631" s="315" t="s">
        <v>2270</v>
      </c>
      <c r="D631" s="55" t="s">
        <v>2656</v>
      </c>
      <c r="E631" s="55" t="s">
        <v>1112</v>
      </c>
      <c r="F631" s="32" t="s">
        <v>575</v>
      </c>
      <c r="G631" s="57"/>
      <c r="H631" s="33" t="s">
        <v>2</v>
      </c>
      <c r="I631" s="33">
        <v>4</v>
      </c>
      <c r="J631" s="34">
        <v>903.33</v>
      </c>
      <c r="K631" s="34">
        <v>3613.32</v>
      </c>
    </row>
    <row r="632" spans="1:52" s="64" customFormat="1" x14ac:dyDescent="0.25">
      <c r="A632" s="74"/>
      <c r="B632" s="74"/>
      <c r="C632" s="318" t="s">
        <v>2271</v>
      </c>
      <c r="D632" s="65" t="s">
        <v>2656</v>
      </c>
      <c r="E632" s="65" t="s">
        <v>1113</v>
      </c>
      <c r="F632" s="37" t="s">
        <v>576</v>
      </c>
      <c r="G632" s="63"/>
      <c r="H632" s="38" t="s">
        <v>2</v>
      </c>
      <c r="I632" s="38">
        <v>10</v>
      </c>
      <c r="J632" s="39">
        <v>2454.33</v>
      </c>
      <c r="K632" s="39">
        <v>24543.3</v>
      </c>
      <c r="L632" s="40"/>
      <c r="M632" s="40"/>
      <c r="N632" s="40"/>
      <c r="O632" s="40"/>
      <c r="P632" s="40"/>
      <c r="Q632" s="40"/>
      <c r="R632" s="40"/>
      <c r="S632" s="40"/>
      <c r="T632" s="40"/>
      <c r="U632" s="40"/>
      <c r="V632" s="40"/>
      <c r="W632" s="40"/>
      <c r="X632" s="40"/>
      <c r="Y632" s="40"/>
      <c r="Z632" s="40"/>
      <c r="AA632" s="40"/>
      <c r="AB632" s="40"/>
      <c r="AC632" s="40"/>
      <c r="AD632" s="40"/>
      <c r="AE632" s="40"/>
      <c r="AF632" s="40"/>
      <c r="AG632" s="40"/>
      <c r="AH632" s="40"/>
      <c r="AI632" s="40"/>
      <c r="AJ632" s="40"/>
      <c r="AK632" s="40"/>
      <c r="AL632" s="40"/>
      <c r="AM632" s="40"/>
      <c r="AN632" s="40"/>
      <c r="AO632" s="40"/>
      <c r="AP632" s="40"/>
      <c r="AQ632" s="40"/>
      <c r="AR632" s="40"/>
      <c r="AS632" s="40"/>
      <c r="AT632" s="40"/>
      <c r="AU632" s="40"/>
      <c r="AV632" s="40"/>
      <c r="AW632" s="40"/>
      <c r="AX632" s="40"/>
      <c r="AY632" s="40"/>
      <c r="AZ632" s="40"/>
    </row>
    <row r="633" spans="1:52" x14ac:dyDescent="0.25">
      <c r="C633" s="55" t="s">
        <v>2272</v>
      </c>
      <c r="D633" s="55" t="s">
        <v>2656</v>
      </c>
      <c r="E633" s="55" t="s">
        <v>1114</v>
      </c>
      <c r="F633" s="32" t="s">
        <v>577</v>
      </c>
      <c r="G633" s="57"/>
      <c r="H633" s="33" t="s">
        <v>2</v>
      </c>
      <c r="I633" s="33">
        <v>18</v>
      </c>
      <c r="J633" s="34">
        <v>1060.02</v>
      </c>
      <c r="K633" s="34">
        <v>19080.36</v>
      </c>
    </row>
    <row r="634" spans="1:52" s="64" customFormat="1" x14ac:dyDescent="0.25">
      <c r="A634" s="74"/>
      <c r="B634" s="74"/>
      <c r="C634" s="318" t="s">
        <v>2273</v>
      </c>
      <c r="D634" s="65" t="s">
        <v>2656</v>
      </c>
      <c r="E634" s="65" t="s">
        <v>1115</v>
      </c>
      <c r="F634" s="37" t="s">
        <v>578</v>
      </c>
      <c r="G634" s="63"/>
      <c r="H634" s="38" t="s">
        <v>2</v>
      </c>
      <c r="I634" s="38">
        <v>18</v>
      </c>
      <c r="J634" s="39">
        <v>1784.09</v>
      </c>
      <c r="K634" s="39">
        <v>32113.62</v>
      </c>
      <c r="L634" s="40"/>
      <c r="M634" s="40"/>
      <c r="N634" s="40"/>
      <c r="O634" s="40"/>
      <c r="P634" s="40"/>
      <c r="Q634" s="40"/>
      <c r="R634" s="40"/>
      <c r="S634" s="40"/>
      <c r="T634" s="40"/>
      <c r="U634" s="40"/>
      <c r="V634" s="40"/>
      <c r="W634" s="40"/>
      <c r="X634" s="40"/>
      <c r="Y634" s="40"/>
      <c r="Z634" s="40"/>
      <c r="AA634" s="40"/>
      <c r="AB634" s="40"/>
      <c r="AC634" s="40"/>
      <c r="AD634" s="40"/>
      <c r="AE634" s="40"/>
      <c r="AF634" s="40"/>
      <c r="AG634" s="40"/>
      <c r="AH634" s="40"/>
      <c r="AI634" s="40"/>
      <c r="AJ634" s="40"/>
      <c r="AK634" s="40"/>
      <c r="AL634" s="40"/>
      <c r="AM634" s="40"/>
      <c r="AN634" s="40"/>
      <c r="AO634" s="40"/>
      <c r="AP634" s="40"/>
      <c r="AQ634" s="40"/>
      <c r="AR634" s="40"/>
      <c r="AS634" s="40"/>
      <c r="AT634" s="40"/>
      <c r="AU634" s="40"/>
      <c r="AV634" s="40"/>
      <c r="AW634" s="40"/>
      <c r="AX634" s="40"/>
      <c r="AY634" s="40"/>
      <c r="AZ634" s="40"/>
    </row>
    <row r="635" spans="1:52" x14ac:dyDescent="0.25">
      <c r="C635" s="315" t="s">
        <v>2274</v>
      </c>
      <c r="D635" s="316" t="s">
        <v>2656</v>
      </c>
      <c r="E635" s="55" t="s">
        <v>1116</v>
      </c>
      <c r="F635" s="32" t="s">
        <v>579</v>
      </c>
      <c r="G635" s="57"/>
      <c r="H635" s="33" t="s">
        <v>2</v>
      </c>
      <c r="I635" s="33">
        <v>10</v>
      </c>
      <c r="J635" s="34">
        <v>3689.52</v>
      </c>
      <c r="K635" s="34">
        <v>36895.199999999997</v>
      </c>
    </row>
    <row r="636" spans="1:52" s="64" customFormat="1" x14ac:dyDescent="0.25">
      <c r="A636" s="74"/>
      <c r="B636" s="74"/>
      <c r="C636" s="65" t="s">
        <v>2275</v>
      </c>
      <c r="D636" s="65" t="s">
        <v>2656</v>
      </c>
      <c r="E636" s="65" t="s">
        <v>1117</v>
      </c>
      <c r="F636" s="37" t="s">
        <v>580</v>
      </c>
      <c r="G636" s="63"/>
      <c r="H636" s="38" t="s">
        <v>2</v>
      </c>
      <c r="I636" s="38">
        <v>15</v>
      </c>
      <c r="J636" s="39">
        <v>5831.32</v>
      </c>
      <c r="K636" s="39">
        <v>87469.799999999988</v>
      </c>
      <c r="L636" s="40"/>
      <c r="M636" s="40"/>
      <c r="N636" s="40"/>
      <c r="O636" s="40"/>
      <c r="P636" s="40"/>
      <c r="Q636" s="40"/>
      <c r="R636" s="40"/>
      <c r="S636" s="40"/>
      <c r="T636" s="40"/>
      <c r="U636" s="40"/>
      <c r="V636" s="40"/>
      <c r="W636" s="40"/>
      <c r="X636" s="40"/>
      <c r="Y636" s="40"/>
      <c r="Z636" s="40"/>
      <c r="AA636" s="40"/>
      <c r="AB636" s="40"/>
      <c r="AC636" s="40"/>
      <c r="AD636" s="40"/>
      <c r="AE636" s="40"/>
      <c r="AF636" s="40"/>
      <c r="AG636" s="40"/>
      <c r="AH636" s="40"/>
      <c r="AI636" s="40"/>
      <c r="AJ636" s="40"/>
      <c r="AK636" s="40"/>
      <c r="AL636" s="40"/>
      <c r="AM636" s="40"/>
      <c r="AN636" s="40"/>
      <c r="AO636" s="40"/>
      <c r="AP636" s="40"/>
      <c r="AQ636" s="40"/>
      <c r="AR636" s="40"/>
      <c r="AS636" s="40"/>
      <c r="AT636" s="40"/>
      <c r="AU636" s="40"/>
      <c r="AV636" s="40"/>
      <c r="AW636" s="40"/>
      <c r="AX636" s="40"/>
      <c r="AY636" s="40"/>
      <c r="AZ636" s="40"/>
    </row>
    <row r="637" spans="1:52" x14ac:dyDescent="0.25">
      <c r="C637" s="55" t="s">
        <v>2276</v>
      </c>
      <c r="D637" s="55" t="s">
        <v>2656</v>
      </c>
      <c r="E637" s="55" t="s">
        <v>1118</v>
      </c>
      <c r="F637" s="32" t="s">
        <v>581</v>
      </c>
      <c r="G637" s="57"/>
      <c r="H637" s="33" t="s">
        <v>2</v>
      </c>
      <c r="I637" s="33">
        <v>6</v>
      </c>
      <c r="J637" s="34">
        <v>8720.7999999999993</v>
      </c>
      <c r="K637" s="34">
        <v>52324.799999999996</v>
      </c>
    </row>
    <row r="638" spans="1:52" s="64" customFormat="1" x14ac:dyDescent="0.25">
      <c r="A638" s="74"/>
      <c r="B638" s="74"/>
      <c r="C638" s="65" t="s">
        <v>2277</v>
      </c>
      <c r="D638" s="65" t="s">
        <v>2656</v>
      </c>
      <c r="E638" s="65" t="s">
        <v>1119</v>
      </c>
      <c r="F638" s="37" t="s">
        <v>582</v>
      </c>
      <c r="G638" s="63"/>
      <c r="H638" s="38" t="s">
        <v>2</v>
      </c>
      <c r="I638" s="38">
        <v>5</v>
      </c>
      <c r="J638" s="39">
        <v>11720.84</v>
      </c>
      <c r="K638" s="39">
        <v>58604.2</v>
      </c>
      <c r="L638" s="40"/>
      <c r="M638" s="40"/>
      <c r="N638" s="40"/>
      <c r="O638" s="40"/>
      <c r="P638" s="40"/>
      <c r="Q638" s="40"/>
      <c r="R638" s="40"/>
      <c r="S638" s="40"/>
      <c r="T638" s="40"/>
      <c r="U638" s="40"/>
      <c r="V638" s="40"/>
      <c r="W638" s="40"/>
      <c r="X638" s="40"/>
      <c r="Y638" s="40"/>
      <c r="Z638" s="40"/>
      <c r="AA638" s="40"/>
      <c r="AB638" s="40"/>
      <c r="AC638" s="40"/>
      <c r="AD638" s="40"/>
      <c r="AE638" s="40"/>
      <c r="AF638" s="40"/>
      <c r="AG638" s="40"/>
      <c r="AH638" s="40"/>
      <c r="AI638" s="40"/>
      <c r="AJ638" s="40"/>
      <c r="AK638" s="40"/>
      <c r="AL638" s="40"/>
      <c r="AM638" s="40"/>
      <c r="AN638" s="40"/>
      <c r="AO638" s="40"/>
      <c r="AP638" s="40"/>
      <c r="AQ638" s="40"/>
      <c r="AR638" s="40"/>
      <c r="AS638" s="40"/>
      <c r="AT638" s="40"/>
      <c r="AU638" s="40"/>
      <c r="AV638" s="40"/>
      <c r="AW638" s="40"/>
      <c r="AX638" s="40"/>
      <c r="AY638" s="40"/>
      <c r="AZ638" s="40"/>
    </row>
    <row r="639" spans="1:52" x14ac:dyDescent="0.25">
      <c r="C639" s="55" t="s">
        <v>2278</v>
      </c>
      <c r="D639" s="55" t="s">
        <v>2656</v>
      </c>
      <c r="E639" s="55" t="s">
        <v>1120</v>
      </c>
      <c r="F639" s="32" t="s">
        <v>583</v>
      </c>
      <c r="G639" s="57"/>
      <c r="H639" s="33" t="s">
        <v>2</v>
      </c>
      <c r="I639" s="33">
        <v>5</v>
      </c>
      <c r="J639" s="34">
        <v>18134.53</v>
      </c>
      <c r="K639" s="34">
        <v>90672.65</v>
      </c>
    </row>
    <row r="640" spans="1:52" s="64" customFormat="1" x14ac:dyDescent="0.25">
      <c r="A640" s="74"/>
      <c r="B640" s="74"/>
      <c r="C640" s="65" t="s">
        <v>2279</v>
      </c>
      <c r="D640" s="65" t="s">
        <v>2656</v>
      </c>
      <c r="E640" s="65" t="s">
        <v>1121</v>
      </c>
      <c r="F640" s="37" t="s">
        <v>584</v>
      </c>
      <c r="G640" s="63"/>
      <c r="H640" s="38" t="s">
        <v>2</v>
      </c>
      <c r="I640" s="38">
        <v>8</v>
      </c>
      <c r="J640" s="39">
        <v>27890.15</v>
      </c>
      <c r="K640" s="39">
        <v>223121.2</v>
      </c>
      <c r="L640" s="40"/>
      <c r="M640" s="40"/>
      <c r="N640" s="40"/>
      <c r="O640" s="40"/>
      <c r="P640" s="40"/>
      <c r="Q640" s="40"/>
      <c r="R640" s="40"/>
      <c r="S640" s="40"/>
      <c r="T640" s="40"/>
      <c r="U640" s="40"/>
      <c r="V640" s="40"/>
      <c r="W640" s="40"/>
      <c r="X640" s="40"/>
      <c r="Y640" s="40"/>
      <c r="Z640" s="40"/>
      <c r="AA640" s="40"/>
      <c r="AB640" s="40"/>
      <c r="AC640" s="40"/>
      <c r="AD640" s="40"/>
      <c r="AE640" s="40"/>
      <c r="AF640" s="40"/>
      <c r="AG640" s="40"/>
      <c r="AH640" s="40"/>
      <c r="AI640" s="40"/>
      <c r="AJ640" s="40"/>
      <c r="AK640" s="40"/>
      <c r="AL640" s="40"/>
      <c r="AM640" s="40"/>
      <c r="AN640" s="40"/>
      <c r="AO640" s="40"/>
      <c r="AP640" s="40"/>
      <c r="AQ640" s="40"/>
      <c r="AR640" s="40"/>
      <c r="AS640" s="40"/>
      <c r="AT640" s="40"/>
      <c r="AU640" s="40"/>
      <c r="AV640" s="40"/>
      <c r="AW640" s="40"/>
      <c r="AX640" s="40"/>
      <c r="AY640" s="40"/>
      <c r="AZ640" s="40"/>
    </row>
    <row r="641" spans="1:52" x14ac:dyDescent="0.25">
      <c r="C641" s="55" t="s">
        <v>2280</v>
      </c>
      <c r="D641" s="55" t="s">
        <v>2656</v>
      </c>
      <c r="E641" s="55" t="s">
        <v>1122</v>
      </c>
      <c r="F641" s="32" t="s">
        <v>247</v>
      </c>
      <c r="G641" s="57"/>
      <c r="H641" s="33" t="s">
        <v>807</v>
      </c>
      <c r="I641" s="33">
        <v>18</v>
      </c>
      <c r="J641" s="34">
        <v>128.09</v>
      </c>
      <c r="K641" s="34">
        <v>2305.62</v>
      </c>
    </row>
    <row r="642" spans="1:52" s="64" customFormat="1" x14ac:dyDescent="0.25">
      <c r="A642" s="74"/>
      <c r="B642" s="74"/>
      <c r="C642" s="65" t="s">
        <v>2281</v>
      </c>
      <c r="D642" s="65" t="s">
        <v>2656</v>
      </c>
      <c r="E642" s="65" t="s">
        <v>1123</v>
      </c>
      <c r="F642" s="37" t="s">
        <v>248</v>
      </c>
      <c r="G642" s="63"/>
      <c r="H642" s="38" t="s">
        <v>807</v>
      </c>
      <c r="I642" s="38">
        <v>18</v>
      </c>
      <c r="J642" s="39">
        <v>136.79</v>
      </c>
      <c r="K642" s="39">
        <v>2462.2199999999998</v>
      </c>
      <c r="L642" s="40"/>
      <c r="M642" s="40"/>
      <c r="N642" s="40"/>
      <c r="O642" s="40"/>
      <c r="P642" s="40"/>
      <c r="Q642" s="40"/>
      <c r="R642" s="40"/>
      <c r="S642" s="40"/>
      <c r="T642" s="40"/>
      <c r="U642" s="40"/>
      <c r="V642" s="40"/>
      <c r="W642" s="40"/>
      <c r="X642" s="40"/>
      <c r="Y642" s="40"/>
      <c r="Z642" s="40"/>
      <c r="AA642" s="40"/>
      <c r="AB642" s="40"/>
      <c r="AC642" s="40"/>
      <c r="AD642" s="40"/>
      <c r="AE642" s="40"/>
      <c r="AF642" s="40"/>
      <c r="AG642" s="40"/>
      <c r="AH642" s="40"/>
      <c r="AI642" s="40"/>
      <c r="AJ642" s="40"/>
      <c r="AK642" s="40"/>
      <c r="AL642" s="40"/>
      <c r="AM642" s="40"/>
      <c r="AN642" s="40"/>
      <c r="AO642" s="40"/>
      <c r="AP642" s="40"/>
      <c r="AQ642" s="40"/>
      <c r="AR642" s="40"/>
      <c r="AS642" s="40"/>
      <c r="AT642" s="40"/>
      <c r="AU642" s="40"/>
      <c r="AV642" s="40"/>
      <c r="AW642" s="40"/>
      <c r="AX642" s="40"/>
      <c r="AY642" s="40"/>
      <c r="AZ642" s="40"/>
    </row>
    <row r="643" spans="1:52" x14ac:dyDescent="0.25">
      <c r="C643" s="315" t="s">
        <v>2282</v>
      </c>
      <c r="D643" s="55" t="s">
        <v>2656</v>
      </c>
      <c r="E643" s="55" t="s">
        <v>1124</v>
      </c>
      <c r="F643" s="32" t="s">
        <v>249</v>
      </c>
      <c r="G643" s="57"/>
      <c r="H643" s="33" t="s">
        <v>807</v>
      </c>
      <c r="I643" s="33">
        <v>18</v>
      </c>
      <c r="J643" s="34">
        <v>81.73</v>
      </c>
      <c r="K643" s="34">
        <v>1471.14</v>
      </c>
    </row>
    <row r="644" spans="1:52" s="64" customFormat="1" x14ac:dyDescent="0.25">
      <c r="A644" s="74"/>
      <c r="B644" s="74"/>
      <c r="C644" s="318" t="s">
        <v>2283</v>
      </c>
      <c r="D644" s="65" t="s">
        <v>2656</v>
      </c>
      <c r="E644" s="65" t="s">
        <v>1125</v>
      </c>
      <c r="F644" s="37" t="s">
        <v>250</v>
      </c>
      <c r="G644" s="63"/>
      <c r="H644" s="38" t="s">
        <v>807</v>
      </c>
      <c r="I644" s="38">
        <v>18</v>
      </c>
      <c r="J644" s="39">
        <v>207.42</v>
      </c>
      <c r="K644" s="39">
        <v>3733.56</v>
      </c>
      <c r="L644" s="40"/>
      <c r="M644" s="40"/>
      <c r="N644" s="40"/>
      <c r="O644" s="40"/>
      <c r="P644" s="40"/>
      <c r="Q644" s="40"/>
      <c r="R644" s="40"/>
      <c r="S644" s="40"/>
      <c r="T644" s="40"/>
      <c r="U644" s="40"/>
      <c r="V644" s="40"/>
      <c r="W644" s="40"/>
      <c r="X644" s="40"/>
      <c r="Y644" s="40"/>
      <c r="Z644" s="40"/>
      <c r="AA644" s="40"/>
      <c r="AB644" s="40"/>
      <c r="AC644" s="40"/>
      <c r="AD644" s="40"/>
      <c r="AE644" s="40"/>
      <c r="AF644" s="40"/>
      <c r="AG644" s="40"/>
      <c r="AH644" s="40"/>
      <c r="AI644" s="40"/>
      <c r="AJ644" s="40"/>
      <c r="AK644" s="40"/>
      <c r="AL644" s="40"/>
      <c r="AM644" s="40"/>
      <c r="AN644" s="40"/>
      <c r="AO644" s="40"/>
      <c r="AP644" s="40"/>
      <c r="AQ644" s="40"/>
      <c r="AR644" s="40"/>
      <c r="AS644" s="40"/>
      <c r="AT644" s="40"/>
      <c r="AU644" s="40"/>
      <c r="AV644" s="40"/>
      <c r="AW644" s="40"/>
      <c r="AX644" s="40"/>
      <c r="AY644" s="40"/>
      <c r="AZ644" s="40"/>
    </row>
    <row r="645" spans="1:52" hidden="1" x14ac:dyDescent="0.25">
      <c r="C645" s="315">
        <v>0</v>
      </c>
      <c r="D645" s="55">
        <v>0</v>
      </c>
      <c r="E645" s="55" t="s">
        <v>1126</v>
      </c>
      <c r="F645" s="80" t="s">
        <v>585</v>
      </c>
      <c r="G645" s="81"/>
      <c r="H645" s="82" t="s">
        <v>808</v>
      </c>
      <c r="I645" s="82">
        <v>500</v>
      </c>
      <c r="J645" s="83">
        <v>0</v>
      </c>
      <c r="K645" s="83">
        <v>0</v>
      </c>
    </row>
    <row r="646" spans="1:52" s="64" customFormat="1" hidden="1" x14ac:dyDescent="0.25">
      <c r="A646" s="74"/>
      <c r="B646" s="74"/>
      <c r="C646" s="318">
        <v>0</v>
      </c>
      <c r="D646" s="65">
        <v>0</v>
      </c>
      <c r="E646" s="65" t="s">
        <v>1127</v>
      </c>
      <c r="F646" s="80" t="s">
        <v>586</v>
      </c>
      <c r="G646" s="81"/>
      <c r="H646" s="82" t="s">
        <v>812</v>
      </c>
      <c r="I646" s="82">
        <v>3</v>
      </c>
      <c r="J646" s="83">
        <v>0</v>
      </c>
      <c r="K646" s="83">
        <v>0</v>
      </c>
      <c r="L646" s="40"/>
      <c r="M646" s="40"/>
      <c r="N646" s="40"/>
      <c r="O646" s="40"/>
      <c r="P646" s="40"/>
      <c r="Q646" s="40"/>
      <c r="R646" s="40"/>
      <c r="S646" s="40"/>
      <c r="T646" s="40"/>
      <c r="U646" s="40"/>
      <c r="V646" s="40"/>
      <c r="W646" s="40"/>
      <c r="X646" s="40"/>
      <c r="Y646" s="40"/>
      <c r="Z646" s="40"/>
      <c r="AA646" s="40"/>
      <c r="AB646" s="40"/>
      <c r="AC646" s="40"/>
      <c r="AD646" s="40"/>
      <c r="AE646" s="40"/>
      <c r="AF646" s="40"/>
      <c r="AG646" s="40"/>
      <c r="AH646" s="40"/>
      <c r="AI646" s="40"/>
      <c r="AJ646" s="40"/>
      <c r="AK646" s="40"/>
      <c r="AL646" s="40"/>
      <c r="AM646" s="40"/>
      <c r="AN646" s="40"/>
      <c r="AO646" s="40"/>
      <c r="AP646" s="40"/>
      <c r="AQ646" s="40"/>
      <c r="AR646" s="40"/>
      <c r="AS646" s="40"/>
      <c r="AT646" s="40"/>
      <c r="AU646" s="40"/>
      <c r="AV646" s="40"/>
      <c r="AW646" s="40"/>
      <c r="AX646" s="40"/>
      <c r="AY646" s="40"/>
      <c r="AZ646" s="40"/>
    </row>
    <row r="647" spans="1:52" x14ac:dyDescent="0.25">
      <c r="C647" s="55"/>
      <c r="D647" s="55" t="s">
        <v>2658</v>
      </c>
      <c r="E647" s="55" t="s">
        <v>1128</v>
      </c>
      <c r="F647" s="32" t="s">
        <v>587</v>
      </c>
      <c r="G647" s="57"/>
      <c r="H647" s="33" t="s">
        <v>814</v>
      </c>
      <c r="I647" s="33">
        <v>500</v>
      </c>
      <c r="J647" s="34">
        <v>37.22</v>
      </c>
      <c r="K647" s="34">
        <v>18610</v>
      </c>
    </row>
    <row r="648" spans="1:52" s="64" customFormat="1" x14ac:dyDescent="0.25">
      <c r="A648" s="74"/>
      <c r="B648" s="74"/>
      <c r="C648" s="318"/>
      <c r="D648" s="65" t="s">
        <v>2658</v>
      </c>
      <c r="E648" s="65" t="s">
        <v>1129</v>
      </c>
      <c r="F648" s="37" t="s">
        <v>588</v>
      </c>
      <c r="G648" s="63"/>
      <c r="H648" s="38" t="s">
        <v>808</v>
      </c>
      <c r="I648" s="38">
        <v>2</v>
      </c>
      <c r="J648" s="39">
        <v>84.45</v>
      </c>
      <c r="K648" s="39">
        <v>168.9</v>
      </c>
      <c r="L648" s="40"/>
      <c r="M648" s="40"/>
      <c r="N648" s="40"/>
      <c r="O648" s="40"/>
      <c r="P648" s="40"/>
      <c r="Q648" s="40"/>
      <c r="R648" s="40"/>
      <c r="S648" s="40"/>
      <c r="T648" s="40"/>
      <c r="U648" s="40"/>
      <c r="V648" s="40"/>
      <c r="W648" s="40"/>
      <c r="X648" s="40"/>
      <c r="Y648" s="40"/>
      <c r="Z648" s="40"/>
      <c r="AA648" s="40"/>
      <c r="AB648" s="40"/>
      <c r="AC648" s="40"/>
      <c r="AD648" s="40"/>
      <c r="AE648" s="40"/>
      <c r="AF648" s="40"/>
      <c r="AG648" s="40"/>
      <c r="AH648" s="40"/>
      <c r="AI648" s="40"/>
      <c r="AJ648" s="40"/>
      <c r="AK648" s="40"/>
      <c r="AL648" s="40"/>
      <c r="AM648" s="40"/>
      <c r="AN648" s="40"/>
      <c r="AO648" s="40"/>
      <c r="AP648" s="40"/>
      <c r="AQ648" s="40"/>
      <c r="AR648" s="40"/>
      <c r="AS648" s="40"/>
      <c r="AT648" s="40"/>
      <c r="AU648" s="40"/>
      <c r="AV648" s="40"/>
      <c r="AW648" s="40"/>
      <c r="AX648" s="40"/>
      <c r="AY648" s="40"/>
      <c r="AZ648" s="40"/>
    </row>
    <row r="649" spans="1:52" x14ac:dyDescent="0.25">
      <c r="C649" s="315"/>
      <c r="D649" s="316" t="s">
        <v>2658</v>
      </c>
      <c r="E649" s="55" t="s">
        <v>1130</v>
      </c>
      <c r="F649" s="32" t="s">
        <v>589</v>
      </c>
      <c r="G649" s="57"/>
      <c r="H649" s="33" t="s">
        <v>812</v>
      </c>
      <c r="I649" s="33">
        <v>2</v>
      </c>
      <c r="J649" s="34">
        <v>20.05</v>
      </c>
      <c r="K649" s="34">
        <v>40.1</v>
      </c>
    </row>
    <row r="650" spans="1:52" s="64" customFormat="1" x14ac:dyDescent="0.25">
      <c r="A650" s="74"/>
      <c r="B650" s="74"/>
      <c r="C650" s="65"/>
      <c r="D650" s="65" t="s">
        <v>2658</v>
      </c>
      <c r="E650" s="65" t="s">
        <v>1131</v>
      </c>
      <c r="F650" s="37" t="s">
        <v>590</v>
      </c>
      <c r="G650" s="63"/>
      <c r="H650" s="38" t="s">
        <v>812</v>
      </c>
      <c r="I650" s="38">
        <v>2</v>
      </c>
      <c r="J650" s="39">
        <v>22.85</v>
      </c>
      <c r="K650" s="39">
        <v>45.7</v>
      </c>
      <c r="L650" s="40"/>
      <c r="M650" s="40"/>
      <c r="N650" s="40"/>
      <c r="O650" s="40"/>
      <c r="P650" s="40"/>
      <c r="Q650" s="40"/>
      <c r="R650" s="40"/>
      <c r="S650" s="40"/>
      <c r="T650" s="40"/>
      <c r="U650" s="40"/>
      <c r="V650" s="40"/>
      <c r="W650" s="40"/>
      <c r="X650" s="40"/>
      <c r="Y650" s="40"/>
      <c r="Z650" s="40"/>
      <c r="AA650" s="40"/>
      <c r="AB650" s="40"/>
      <c r="AC650" s="40"/>
      <c r="AD650" s="40"/>
      <c r="AE650" s="40"/>
      <c r="AF650" s="40"/>
      <c r="AG650" s="40"/>
      <c r="AH650" s="40"/>
      <c r="AI650" s="40"/>
      <c r="AJ650" s="40"/>
      <c r="AK650" s="40"/>
      <c r="AL650" s="40"/>
      <c r="AM650" s="40"/>
      <c r="AN650" s="40"/>
      <c r="AO650" s="40"/>
      <c r="AP650" s="40"/>
      <c r="AQ650" s="40"/>
      <c r="AR650" s="40"/>
      <c r="AS650" s="40"/>
      <c r="AT650" s="40"/>
      <c r="AU650" s="40"/>
      <c r="AV650" s="40"/>
      <c r="AW650" s="40"/>
      <c r="AX650" s="40"/>
      <c r="AY650" s="40"/>
      <c r="AZ650" s="40"/>
    </row>
    <row r="651" spans="1:52" x14ac:dyDescent="0.25">
      <c r="C651" s="55"/>
      <c r="D651" s="55" t="s">
        <v>2658</v>
      </c>
      <c r="E651" s="55" t="s">
        <v>1132</v>
      </c>
      <c r="F651" s="32" t="s">
        <v>591</v>
      </c>
      <c r="G651" s="57"/>
      <c r="H651" s="33" t="s">
        <v>812</v>
      </c>
      <c r="I651" s="33">
        <v>2</v>
      </c>
      <c r="J651" s="34">
        <v>362.32</v>
      </c>
      <c r="K651" s="34">
        <v>724.64</v>
      </c>
    </row>
    <row r="652" spans="1:52" s="64" customFormat="1" x14ac:dyDescent="0.25">
      <c r="A652" s="74"/>
      <c r="B652" s="74"/>
      <c r="C652" s="65"/>
      <c r="D652" s="65" t="s">
        <v>2658</v>
      </c>
      <c r="E652" s="65" t="s">
        <v>1133</v>
      </c>
      <c r="F652" s="37" t="s">
        <v>592</v>
      </c>
      <c r="G652" s="63"/>
      <c r="H652" s="38" t="s">
        <v>812</v>
      </c>
      <c r="I652" s="38">
        <v>2</v>
      </c>
      <c r="J652" s="39">
        <v>164.9</v>
      </c>
      <c r="K652" s="39">
        <v>329.8</v>
      </c>
      <c r="L652" s="40"/>
      <c r="M652" s="40"/>
      <c r="N652" s="40"/>
      <c r="O652" s="40"/>
      <c r="P652" s="40"/>
      <c r="Q652" s="40"/>
      <c r="R652" s="40"/>
      <c r="S652" s="40"/>
      <c r="T652" s="40"/>
      <c r="U652" s="40"/>
      <c r="V652" s="40"/>
      <c r="W652" s="40"/>
      <c r="X652" s="40"/>
      <c r="Y652" s="40"/>
      <c r="Z652" s="40"/>
      <c r="AA652" s="40"/>
      <c r="AB652" s="40"/>
      <c r="AC652" s="40"/>
      <c r="AD652" s="40"/>
      <c r="AE652" s="40"/>
      <c r="AF652" s="40"/>
      <c r="AG652" s="40"/>
      <c r="AH652" s="40"/>
      <c r="AI652" s="40"/>
      <c r="AJ652" s="40"/>
      <c r="AK652" s="40"/>
      <c r="AL652" s="40"/>
      <c r="AM652" s="40"/>
      <c r="AN652" s="40"/>
      <c r="AO652" s="40"/>
      <c r="AP652" s="40"/>
      <c r="AQ652" s="40"/>
      <c r="AR652" s="40"/>
      <c r="AS652" s="40"/>
      <c r="AT652" s="40"/>
      <c r="AU652" s="40"/>
      <c r="AV652" s="40"/>
      <c r="AW652" s="40"/>
      <c r="AX652" s="40"/>
      <c r="AY652" s="40"/>
      <c r="AZ652" s="40"/>
    </row>
    <row r="653" spans="1:52" x14ac:dyDescent="0.25">
      <c r="C653" s="55"/>
      <c r="D653" s="55" t="s">
        <v>2658</v>
      </c>
      <c r="E653" s="55" t="s">
        <v>1134</v>
      </c>
      <c r="F653" s="32" t="s">
        <v>593</v>
      </c>
      <c r="G653" s="57"/>
      <c r="H653" s="33" t="s">
        <v>812</v>
      </c>
      <c r="I653" s="33">
        <v>2</v>
      </c>
      <c r="J653" s="34">
        <v>164.9</v>
      </c>
      <c r="K653" s="34">
        <v>329.8</v>
      </c>
    </row>
    <row r="654" spans="1:52" s="64" customFormat="1" x14ac:dyDescent="0.25">
      <c r="A654" s="74"/>
      <c r="B654" s="74"/>
      <c r="C654" s="65"/>
      <c r="D654" s="65" t="s">
        <v>2658</v>
      </c>
      <c r="E654" s="65" t="s">
        <v>1135</v>
      </c>
      <c r="F654" s="37" t="s">
        <v>594</v>
      </c>
      <c r="G654" s="63"/>
      <c r="H654" s="38" t="s">
        <v>812</v>
      </c>
      <c r="I654" s="38">
        <v>6</v>
      </c>
      <c r="J654" s="39">
        <v>378.2</v>
      </c>
      <c r="K654" s="39">
        <v>2269.1999999999998</v>
      </c>
      <c r="L654" s="40"/>
      <c r="M654" s="40"/>
      <c r="N654" s="40"/>
      <c r="O654" s="40"/>
      <c r="P654" s="40"/>
      <c r="Q654" s="40"/>
      <c r="R654" s="40"/>
      <c r="S654" s="40"/>
      <c r="T654" s="40"/>
      <c r="U654" s="40"/>
      <c r="V654" s="40"/>
      <c r="W654" s="40"/>
      <c r="X654" s="40"/>
      <c r="Y654" s="40"/>
      <c r="Z654" s="40"/>
      <c r="AA654" s="40"/>
      <c r="AB654" s="40"/>
      <c r="AC654" s="40"/>
      <c r="AD654" s="40"/>
      <c r="AE654" s="40"/>
      <c r="AF654" s="40"/>
      <c r="AG654" s="40"/>
      <c r="AH654" s="40"/>
      <c r="AI654" s="40"/>
      <c r="AJ654" s="40"/>
      <c r="AK654" s="40"/>
      <c r="AL654" s="40"/>
      <c r="AM654" s="40"/>
      <c r="AN654" s="40"/>
      <c r="AO654" s="40"/>
      <c r="AP654" s="40"/>
      <c r="AQ654" s="40"/>
      <c r="AR654" s="40"/>
      <c r="AS654" s="40"/>
      <c r="AT654" s="40"/>
      <c r="AU654" s="40"/>
      <c r="AV654" s="40"/>
      <c r="AW654" s="40"/>
      <c r="AX654" s="40"/>
      <c r="AY654" s="40"/>
      <c r="AZ654" s="40"/>
    </row>
    <row r="655" spans="1:52" x14ac:dyDescent="0.25">
      <c r="C655" s="55"/>
      <c r="D655" s="55" t="s">
        <v>2658</v>
      </c>
      <c r="E655" s="55" t="s">
        <v>1136</v>
      </c>
      <c r="F655" s="32" t="s">
        <v>595</v>
      </c>
      <c r="G655" s="57"/>
      <c r="H655" s="33" t="s">
        <v>812</v>
      </c>
      <c r="I655" s="33">
        <v>14</v>
      </c>
      <c r="J655" s="34">
        <v>347.28</v>
      </c>
      <c r="K655" s="34">
        <v>4861.92</v>
      </c>
    </row>
    <row r="656" spans="1:52" s="64" customFormat="1" x14ac:dyDescent="0.25">
      <c r="A656" s="74"/>
      <c r="B656" s="74"/>
      <c r="C656" s="65"/>
      <c r="D656" s="65" t="s">
        <v>2658</v>
      </c>
      <c r="E656" s="65" t="s">
        <v>1137</v>
      </c>
      <c r="F656" s="37" t="s">
        <v>596</v>
      </c>
      <c r="G656" s="63"/>
      <c r="H656" s="38" t="s">
        <v>812</v>
      </c>
      <c r="I656" s="38">
        <v>2</v>
      </c>
      <c r="J656" s="39">
        <v>443.25</v>
      </c>
      <c r="K656" s="39">
        <v>886.5</v>
      </c>
      <c r="L656" s="40"/>
      <c r="M656" s="40"/>
      <c r="N656" s="40"/>
      <c r="O656" s="40"/>
      <c r="P656" s="40"/>
      <c r="Q656" s="40"/>
      <c r="R656" s="40"/>
      <c r="S656" s="40"/>
      <c r="T656" s="40"/>
      <c r="U656" s="40"/>
      <c r="V656" s="40"/>
      <c r="W656" s="40"/>
      <c r="X656" s="40"/>
      <c r="Y656" s="40"/>
      <c r="Z656" s="40"/>
      <c r="AA656" s="40"/>
      <c r="AB656" s="40"/>
      <c r="AC656" s="40"/>
      <c r="AD656" s="40"/>
      <c r="AE656" s="40"/>
      <c r="AF656" s="40"/>
      <c r="AG656" s="40"/>
      <c r="AH656" s="40"/>
      <c r="AI656" s="40"/>
      <c r="AJ656" s="40"/>
      <c r="AK656" s="40"/>
      <c r="AL656" s="40"/>
      <c r="AM656" s="40"/>
      <c r="AN656" s="40"/>
      <c r="AO656" s="40"/>
      <c r="AP656" s="40"/>
      <c r="AQ656" s="40"/>
      <c r="AR656" s="40"/>
      <c r="AS656" s="40"/>
      <c r="AT656" s="40"/>
      <c r="AU656" s="40"/>
      <c r="AV656" s="40"/>
      <c r="AW656" s="40"/>
      <c r="AX656" s="40"/>
      <c r="AY656" s="40"/>
      <c r="AZ656" s="40"/>
    </row>
    <row r="657" spans="1:52" x14ac:dyDescent="0.25">
      <c r="C657" s="315"/>
      <c r="D657" s="55" t="s">
        <v>2658</v>
      </c>
      <c r="E657" s="55" t="s">
        <v>1138</v>
      </c>
      <c r="F657" s="32" t="s">
        <v>597</v>
      </c>
      <c r="G657" s="57"/>
      <c r="H657" s="33" t="s">
        <v>812</v>
      </c>
      <c r="I657" s="33">
        <v>4</v>
      </c>
      <c r="J657" s="34">
        <v>393.58</v>
      </c>
      <c r="K657" s="34">
        <v>1574.32</v>
      </c>
    </row>
    <row r="658" spans="1:52" s="64" customFormat="1" x14ac:dyDescent="0.25">
      <c r="A658" s="74"/>
      <c r="B658" s="74"/>
      <c r="C658" s="318"/>
      <c r="D658" s="65" t="s">
        <v>2658</v>
      </c>
      <c r="E658" s="65" t="s">
        <v>1139</v>
      </c>
      <c r="F658" s="37" t="s">
        <v>598</v>
      </c>
      <c r="G658" s="63"/>
      <c r="H658" s="38" t="s">
        <v>812</v>
      </c>
      <c r="I658" s="38">
        <v>2</v>
      </c>
      <c r="J658" s="39">
        <v>578.79</v>
      </c>
      <c r="K658" s="39">
        <v>1157.58</v>
      </c>
      <c r="L658" s="40"/>
      <c r="M658" s="40"/>
      <c r="N658" s="40"/>
      <c r="O658" s="40"/>
      <c r="P658" s="40"/>
      <c r="Q658" s="40"/>
      <c r="R658" s="40"/>
      <c r="S658" s="40"/>
      <c r="T658" s="40"/>
      <c r="U658" s="40"/>
      <c r="V658" s="40"/>
      <c r="W658" s="40"/>
      <c r="X658" s="40"/>
      <c r="Y658" s="40"/>
      <c r="Z658" s="40"/>
      <c r="AA658" s="40"/>
      <c r="AB658" s="40"/>
      <c r="AC658" s="40"/>
      <c r="AD658" s="40"/>
      <c r="AE658" s="40"/>
      <c r="AF658" s="40"/>
      <c r="AG658" s="40"/>
      <c r="AH658" s="40"/>
      <c r="AI658" s="40"/>
      <c r="AJ658" s="40"/>
      <c r="AK658" s="40"/>
      <c r="AL658" s="40"/>
      <c r="AM658" s="40"/>
      <c r="AN658" s="40"/>
      <c r="AO658" s="40"/>
      <c r="AP658" s="40"/>
      <c r="AQ658" s="40"/>
      <c r="AR658" s="40"/>
      <c r="AS658" s="40"/>
      <c r="AT658" s="40"/>
      <c r="AU658" s="40"/>
      <c r="AV658" s="40"/>
      <c r="AW658" s="40"/>
      <c r="AX658" s="40"/>
      <c r="AY658" s="40"/>
      <c r="AZ658" s="40"/>
    </row>
    <row r="659" spans="1:52" x14ac:dyDescent="0.25">
      <c r="C659" s="315"/>
      <c r="D659" s="55" t="s">
        <v>2658</v>
      </c>
      <c r="E659" s="55" t="s">
        <v>1140</v>
      </c>
      <c r="F659" s="32" t="s">
        <v>599</v>
      </c>
      <c r="G659" s="57"/>
      <c r="H659" s="33" t="s">
        <v>812</v>
      </c>
      <c r="I659" s="33">
        <v>2</v>
      </c>
      <c r="J659" s="34">
        <v>930.49</v>
      </c>
      <c r="K659" s="34">
        <v>1860.98</v>
      </c>
    </row>
    <row r="660" spans="1:52" s="64" customFormat="1" x14ac:dyDescent="0.25">
      <c r="A660" s="74"/>
      <c r="B660" s="74"/>
      <c r="C660" s="318"/>
      <c r="D660" s="65" t="s">
        <v>2658</v>
      </c>
      <c r="E660" s="65" t="s">
        <v>1141</v>
      </c>
      <c r="F660" s="37" t="s">
        <v>600</v>
      </c>
      <c r="G660" s="63"/>
      <c r="H660" s="38" t="s">
        <v>812</v>
      </c>
      <c r="I660" s="38">
        <v>2</v>
      </c>
      <c r="J660" s="39">
        <v>588.54999999999995</v>
      </c>
      <c r="K660" s="39">
        <v>1177.0999999999999</v>
      </c>
      <c r="L660" s="40"/>
      <c r="M660" s="40"/>
      <c r="N660" s="40"/>
      <c r="O660" s="40"/>
      <c r="P660" s="40"/>
      <c r="Q660" s="40"/>
      <c r="R660" s="40"/>
      <c r="S660" s="40"/>
      <c r="T660" s="40"/>
      <c r="U660" s="40"/>
      <c r="V660" s="40"/>
      <c r="W660" s="40"/>
      <c r="X660" s="40"/>
      <c r="Y660" s="40"/>
      <c r="Z660" s="40"/>
      <c r="AA660" s="40"/>
      <c r="AB660" s="40"/>
      <c r="AC660" s="40"/>
      <c r="AD660" s="40"/>
      <c r="AE660" s="40"/>
      <c r="AF660" s="40"/>
      <c r="AG660" s="40"/>
      <c r="AH660" s="40"/>
      <c r="AI660" s="40"/>
      <c r="AJ660" s="40"/>
      <c r="AK660" s="40"/>
      <c r="AL660" s="40"/>
      <c r="AM660" s="40"/>
      <c r="AN660" s="40"/>
      <c r="AO660" s="40"/>
      <c r="AP660" s="40"/>
      <c r="AQ660" s="40"/>
      <c r="AR660" s="40"/>
      <c r="AS660" s="40"/>
      <c r="AT660" s="40"/>
      <c r="AU660" s="40"/>
      <c r="AV660" s="40"/>
      <c r="AW660" s="40"/>
      <c r="AX660" s="40"/>
      <c r="AY660" s="40"/>
      <c r="AZ660" s="40"/>
    </row>
    <row r="661" spans="1:52" x14ac:dyDescent="0.25">
      <c r="C661" s="55"/>
      <c r="D661" s="55" t="s">
        <v>2658</v>
      </c>
      <c r="E661" s="55" t="s">
        <v>1142</v>
      </c>
      <c r="F661" s="32" t="s">
        <v>601</v>
      </c>
      <c r="G661" s="57"/>
      <c r="H661" s="33" t="s">
        <v>812</v>
      </c>
      <c r="I661" s="33">
        <v>4</v>
      </c>
      <c r="J661" s="34">
        <v>173.64</v>
      </c>
      <c r="K661" s="34">
        <v>694.56</v>
      </c>
    </row>
    <row r="662" spans="1:52" s="64" customFormat="1" x14ac:dyDescent="0.25">
      <c r="A662" s="74"/>
      <c r="B662" s="74"/>
      <c r="C662" s="318"/>
      <c r="D662" s="65" t="s">
        <v>2658</v>
      </c>
      <c r="E662" s="65" t="s">
        <v>1143</v>
      </c>
      <c r="F662" s="37" t="s">
        <v>602</v>
      </c>
      <c r="G662" s="63"/>
      <c r="H662" s="38" t="s">
        <v>812</v>
      </c>
      <c r="I662" s="38">
        <v>2</v>
      </c>
      <c r="J662" s="39">
        <v>588.54999999999995</v>
      </c>
      <c r="K662" s="39">
        <v>1177.0999999999999</v>
      </c>
      <c r="L662" s="40"/>
      <c r="M662" s="40"/>
      <c r="N662" s="40"/>
      <c r="O662" s="40"/>
      <c r="P662" s="40"/>
      <c r="Q662" s="40"/>
      <c r="R662" s="40"/>
      <c r="S662" s="40"/>
      <c r="T662" s="40"/>
      <c r="U662" s="40"/>
      <c r="V662" s="40"/>
      <c r="W662" s="40"/>
      <c r="X662" s="40"/>
      <c r="Y662" s="40"/>
      <c r="Z662" s="40"/>
      <c r="AA662" s="40"/>
      <c r="AB662" s="40"/>
      <c r="AC662" s="40"/>
      <c r="AD662" s="40"/>
      <c r="AE662" s="40"/>
      <c r="AF662" s="40"/>
      <c r="AG662" s="40"/>
      <c r="AH662" s="40"/>
      <c r="AI662" s="40"/>
      <c r="AJ662" s="40"/>
      <c r="AK662" s="40"/>
      <c r="AL662" s="40"/>
      <c r="AM662" s="40"/>
      <c r="AN662" s="40"/>
      <c r="AO662" s="40"/>
      <c r="AP662" s="40"/>
      <c r="AQ662" s="40"/>
      <c r="AR662" s="40"/>
      <c r="AS662" s="40"/>
      <c r="AT662" s="40"/>
      <c r="AU662" s="40"/>
      <c r="AV662" s="40"/>
      <c r="AW662" s="40"/>
      <c r="AX662" s="40"/>
      <c r="AY662" s="40"/>
      <c r="AZ662" s="40"/>
    </row>
    <row r="663" spans="1:52" x14ac:dyDescent="0.25">
      <c r="C663" s="315"/>
      <c r="D663" s="316" t="s">
        <v>2658</v>
      </c>
      <c r="E663" s="55" t="s">
        <v>1144</v>
      </c>
      <c r="F663" s="32" t="s">
        <v>468</v>
      </c>
      <c r="G663" s="57"/>
      <c r="H663" s="33" t="s">
        <v>812</v>
      </c>
      <c r="I663" s="33">
        <v>2</v>
      </c>
      <c r="J663" s="34">
        <v>11.67</v>
      </c>
      <c r="K663" s="34">
        <v>23.34</v>
      </c>
    </row>
    <row r="664" spans="1:52" s="64" customFormat="1" x14ac:dyDescent="0.25">
      <c r="A664" s="74"/>
      <c r="B664" s="74"/>
      <c r="C664" s="65"/>
      <c r="D664" s="65" t="s">
        <v>2658</v>
      </c>
      <c r="E664" s="65" t="s">
        <v>1145</v>
      </c>
      <c r="F664" s="37" t="s">
        <v>603</v>
      </c>
      <c r="G664" s="63"/>
      <c r="H664" s="38" t="s">
        <v>812</v>
      </c>
      <c r="I664" s="38">
        <v>5</v>
      </c>
      <c r="J664" s="39">
        <v>18.73</v>
      </c>
      <c r="K664" s="39">
        <v>93.65</v>
      </c>
      <c r="L664" s="40"/>
      <c r="M664" s="40"/>
      <c r="N664" s="40"/>
      <c r="O664" s="40"/>
      <c r="P664" s="40"/>
      <c r="Q664" s="40"/>
      <c r="R664" s="40"/>
      <c r="S664" s="40"/>
      <c r="T664" s="40"/>
      <c r="U664" s="40"/>
      <c r="V664" s="40"/>
      <c r="W664" s="40"/>
      <c r="X664" s="40"/>
      <c r="Y664" s="40"/>
      <c r="Z664" s="40"/>
      <c r="AA664" s="40"/>
      <c r="AB664" s="40"/>
      <c r="AC664" s="40"/>
      <c r="AD664" s="40"/>
      <c r="AE664" s="40"/>
      <c r="AF664" s="40"/>
      <c r="AG664" s="40"/>
      <c r="AH664" s="40"/>
      <c r="AI664" s="40"/>
      <c r="AJ664" s="40"/>
      <c r="AK664" s="40"/>
      <c r="AL664" s="40"/>
      <c r="AM664" s="40"/>
      <c r="AN664" s="40"/>
      <c r="AO664" s="40"/>
      <c r="AP664" s="40"/>
      <c r="AQ664" s="40"/>
      <c r="AR664" s="40"/>
      <c r="AS664" s="40"/>
      <c r="AT664" s="40"/>
      <c r="AU664" s="40"/>
      <c r="AV664" s="40"/>
      <c r="AW664" s="40"/>
      <c r="AX664" s="40"/>
      <c r="AY664" s="40"/>
      <c r="AZ664" s="40"/>
    </row>
    <row r="665" spans="1:52" x14ac:dyDescent="0.25">
      <c r="C665" s="55"/>
      <c r="D665" s="55" t="s">
        <v>2658</v>
      </c>
      <c r="E665" s="55" t="s">
        <v>1146</v>
      </c>
      <c r="F665" s="32" t="s">
        <v>604</v>
      </c>
      <c r="G665" s="57"/>
      <c r="H665" s="33" t="s">
        <v>812</v>
      </c>
      <c r="I665" s="33">
        <v>2</v>
      </c>
      <c r="J665" s="34">
        <v>67.22</v>
      </c>
      <c r="K665" s="34">
        <v>134.44</v>
      </c>
    </row>
    <row r="666" spans="1:52" s="64" customFormat="1" x14ac:dyDescent="0.25">
      <c r="A666" s="74"/>
      <c r="B666" s="74"/>
      <c r="C666" s="65"/>
      <c r="D666" s="65" t="s">
        <v>2658</v>
      </c>
      <c r="E666" s="65" t="s">
        <v>1147</v>
      </c>
      <c r="F666" s="37" t="s">
        <v>605</v>
      </c>
      <c r="G666" s="63"/>
      <c r="H666" s="38" t="s">
        <v>812</v>
      </c>
      <c r="I666" s="38">
        <v>2</v>
      </c>
      <c r="J666" s="39">
        <v>96.81</v>
      </c>
      <c r="K666" s="39">
        <v>193.62</v>
      </c>
      <c r="L666" s="40"/>
      <c r="M666" s="40"/>
      <c r="N666" s="40"/>
      <c r="O666" s="40"/>
      <c r="P666" s="40"/>
      <c r="Q666" s="40"/>
      <c r="R666" s="40"/>
      <c r="S666" s="40"/>
      <c r="T666" s="40"/>
      <c r="U666" s="40"/>
      <c r="V666" s="40"/>
      <c r="W666" s="40"/>
      <c r="X666" s="40"/>
      <c r="Y666" s="40"/>
      <c r="Z666" s="40"/>
      <c r="AA666" s="40"/>
      <c r="AB666" s="40"/>
      <c r="AC666" s="40"/>
      <c r="AD666" s="40"/>
      <c r="AE666" s="40"/>
      <c r="AF666" s="40"/>
      <c r="AG666" s="40"/>
      <c r="AH666" s="40"/>
      <c r="AI666" s="40"/>
      <c r="AJ666" s="40"/>
      <c r="AK666" s="40"/>
      <c r="AL666" s="40"/>
      <c r="AM666" s="40"/>
      <c r="AN666" s="40"/>
      <c r="AO666" s="40"/>
      <c r="AP666" s="40"/>
      <c r="AQ666" s="40"/>
      <c r="AR666" s="40"/>
      <c r="AS666" s="40"/>
      <c r="AT666" s="40"/>
      <c r="AU666" s="40"/>
      <c r="AV666" s="40"/>
      <c r="AW666" s="40"/>
      <c r="AX666" s="40"/>
      <c r="AY666" s="40"/>
      <c r="AZ666" s="40"/>
    </row>
    <row r="667" spans="1:52" x14ac:dyDescent="0.25">
      <c r="C667" s="55"/>
      <c r="D667" s="55" t="s">
        <v>2658</v>
      </c>
      <c r="E667" s="55" t="s">
        <v>1148</v>
      </c>
      <c r="F667" s="32" t="s">
        <v>606</v>
      </c>
      <c r="G667" s="57"/>
      <c r="H667" s="33" t="s">
        <v>812</v>
      </c>
      <c r="I667" s="33">
        <v>4</v>
      </c>
      <c r="J667" s="34">
        <v>215.22</v>
      </c>
      <c r="K667" s="34">
        <v>860.88</v>
      </c>
    </row>
    <row r="668" spans="1:52" s="64" customFormat="1" x14ac:dyDescent="0.25">
      <c r="A668" s="74"/>
      <c r="B668" s="74"/>
      <c r="C668" s="65"/>
      <c r="D668" s="65" t="s">
        <v>2658</v>
      </c>
      <c r="E668" s="65" t="s">
        <v>1149</v>
      </c>
      <c r="F668" s="37" t="s">
        <v>607</v>
      </c>
      <c r="G668" s="63"/>
      <c r="H668" s="38" t="s">
        <v>812</v>
      </c>
      <c r="I668" s="38">
        <v>2</v>
      </c>
      <c r="J668" s="39">
        <v>215.22</v>
      </c>
      <c r="K668" s="39">
        <v>430.44</v>
      </c>
      <c r="L668" s="40"/>
      <c r="M668" s="40"/>
      <c r="N668" s="40"/>
      <c r="O668" s="40"/>
      <c r="P668" s="40"/>
      <c r="Q668" s="40"/>
      <c r="R668" s="40"/>
      <c r="S668" s="40"/>
      <c r="T668" s="40"/>
      <c r="U668" s="40"/>
      <c r="V668" s="40"/>
      <c r="W668" s="40"/>
      <c r="X668" s="40"/>
      <c r="Y668" s="40"/>
      <c r="Z668" s="40"/>
      <c r="AA668" s="40"/>
      <c r="AB668" s="40"/>
      <c r="AC668" s="40"/>
      <c r="AD668" s="40"/>
      <c r="AE668" s="40"/>
      <c r="AF668" s="40"/>
      <c r="AG668" s="40"/>
      <c r="AH668" s="40"/>
      <c r="AI668" s="40"/>
      <c r="AJ668" s="40"/>
      <c r="AK668" s="40"/>
      <c r="AL668" s="40"/>
      <c r="AM668" s="40"/>
      <c r="AN668" s="40"/>
      <c r="AO668" s="40"/>
      <c r="AP668" s="40"/>
      <c r="AQ668" s="40"/>
      <c r="AR668" s="40"/>
      <c r="AS668" s="40"/>
      <c r="AT668" s="40"/>
      <c r="AU668" s="40"/>
      <c r="AV668" s="40"/>
      <c r="AW668" s="40"/>
      <c r="AX668" s="40"/>
      <c r="AY668" s="40"/>
      <c r="AZ668" s="40"/>
    </row>
    <row r="669" spans="1:52" x14ac:dyDescent="0.25">
      <c r="C669" s="55"/>
      <c r="D669" s="55" t="s">
        <v>2658</v>
      </c>
      <c r="E669" s="55" t="s">
        <v>1602</v>
      </c>
      <c r="F669" s="32" t="s">
        <v>608</v>
      </c>
      <c r="G669" s="57"/>
      <c r="H669" s="33" t="s">
        <v>812</v>
      </c>
      <c r="I669" s="33">
        <v>2</v>
      </c>
      <c r="J669" s="34">
        <v>25.96</v>
      </c>
      <c r="K669" s="34">
        <v>51.92</v>
      </c>
    </row>
    <row r="670" spans="1:52" s="64" customFormat="1" x14ac:dyDescent="0.25">
      <c r="A670" s="74"/>
      <c r="B670" s="74"/>
      <c r="C670" s="65"/>
      <c r="D670" s="65" t="s">
        <v>2658</v>
      </c>
      <c r="E670" s="65" t="s">
        <v>1603</v>
      </c>
      <c r="F670" s="37" t="s">
        <v>609</v>
      </c>
      <c r="G670" s="63"/>
      <c r="H670" s="38" t="s">
        <v>812</v>
      </c>
      <c r="I670" s="38">
        <v>9</v>
      </c>
      <c r="J670" s="39">
        <v>23.29</v>
      </c>
      <c r="K670" s="39">
        <v>209.60999999999999</v>
      </c>
      <c r="L670" s="40"/>
      <c r="M670" s="40"/>
      <c r="N670" s="40"/>
      <c r="O670" s="40"/>
      <c r="P670" s="40"/>
      <c r="Q670" s="40"/>
      <c r="R670" s="40"/>
      <c r="S670" s="40"/>
      <c r="T670" s="40"/>
      <c r="U670" s="40"/>
      <c r="V670" s="40"/>
      <c r="W670" s="40"/>
      <c r="X670" s="40"/>
      <c r="Y670" s="40"/>
      <c r="Z670" s="40"/>
      <c r="AA670" s="40"/>
      <c r="AB670" s="40"/>
      <c r="AC670" s="40"/>
      <c r="AD670" s="40"/>
      <c r="AE670" s="40"/>
      <c r="AF670" s="40"/>
      <c r="AG670" s="40"/>
      <c r="AH670" s="40"/>
      <c r="AI670" s="40"/>
      <c r="AJ670" s="40"/>
      <c r="AK670" s="40"/>
      <c r="AL670" s="40"/>
      <c r="AM670" s="40"/>
      <c r="AN670" s="40"/>
      <c r="AO670" s="40"/>
      <c r="AP670" s="40"/>
      <c r="AQ670" s="40"/>
      <c r="AR670" s="40"/>
      <c r="AS670" s="40"/>
      <c r="AT670" s="40"/>
      <c r="AU670" s="40"/>
      <c r="AV670" s="40"/>
      <c r="AW670" s="40"/>
      <c r="AX670" s="40"/>
      <c r="AY670" s="40"/>
      <c r="AZ670" s="40"/>
    </row>
    <row r="671" spans="1:52" x14ac:dyDescent="0.25">
      <c r="C671" s="315"/>
      <c r="D671" s="55" t="s">
        <v>2658</v>
      </c>
      <c r="E671" s="55" t="s">
        <v>1604</v>
      </c>
      <c r="F671" s="32" t="s">
        <v>610</v>
      </c>
      <c r="G671" s="57"/>
      <c r="H671" s="33" t="s">
        <v>812</v>
      </c>
      <c r="I671" s="33">
        <v>10</v>
      </c>
      <c r="J671" s="34">
        <v>30.56</v>
      </c>
      <c r="K671" s="34">
        <v>305.59999999999997</v>
      </c>
    </row>
    <row r="672" spans="1:52" s="64" customFormat="1" x14ac:dyDescent="0.25">
      <c r="A672" s="74"/>
      <c r="B672" s="74"/>
      <c r="C672" s="318"/>
      <c r="D672" s="65" t="s">
        <v>2658</v>
      </c>
      <c r="E672" s="65" t="s">
        <v>1605</v>
      </c>
      <c r="F672" s="37" t="s">
        <v>611</v>
      </c>
      <c r="G672" s="63"/>
      <c r="H672" s="38" t="s">
        <v>812</v>
      </c>
      <c r="I672" s="38">
        <v>6</v>
      </c>
      <c r="J672" s="39">
        <v>30.56</v>
      </c>
      <c r="K672" s="39">
        <v>183.35999999999999</v>
      </c>
      <c r="L672" s="40"/>
      <c r="M672" s="40"/>
      <c r="N672" s="40"/>
      <c r="O672" s="40"/>
      <c r="P672" s="40"/>
      <c r="Q672" s="40"/>
      <c r="R672" s="40"/>
      <c r="S672" s="40"/>
      <c r="T672" s="40"/>
      <c r="U672" s="40"/>
      <c r="V672" s="40"/>
      <c r="W672" s="40"/>
      <c r="X672" s="40"/>
      <c r="Y672" s="40"/>
      <c r="Z672" s="40"/>
      <c r="AA672" s="40"/>
      <c r="AB672" s="40"/>
      <c r="AC672" s="40"/>
      <c r="AD672" s="40"/>
      <c r="AE672" s="40"/>
      <c r="AF672" s="40"/>
      <c r="AG672" s="40"/>
      <c r="AH672" s="40"/>
      <c r="AI672" s="40"/>
      <c r="AJ672" s="40"/>
      <c r="AK672" s="40"/>
      <c r="AL672" s="40"/>
      <c r="AM672" s="40"/>
      <c r="AN672" s="40"/>
      <c r="AO672" s="40"/>
      <c r="AP672" s="40"/>
      <c r="AQ672" s="40"/>
      <c r="AR672" s="40"/>
      <c r="AS672" s="40"/>
      <c r="AT672" s="40"/>
      <c r="AU672" s="40"/>
      <c r="AV672" s="40"/>
      <c r="AW672" s="40"/>
      <c r="AX672" s="40"/>
      <c r="AY672" s="40"/>
      <c r="AZ672" s="40"/>
    </row>
    <row r="673" spans="1:52" hidden="1" x14ac:dyDescent="0.25">
      <c r="C673" s="315"/>
      <c r="D673" s="55">
        <v>0</v>
      </c>
      <c r="E673" s="55" t="s">
        <v>1606</v>
      </c>
      <c r="F673" s="80" t="s">
        <v>612</v>
      </c>
      <c r="G673" s="81"/>
      <c r="H673" s="82" t="s">
        <v>812</v>
      </c>
      <c r="I673" s="82">
        <v>4</v>
      </c>
      <c r="J673" s="83">
        <v>0</v>
      </c>
      <c r="K673" s="83">
        <v>0</v>
      </c>
    </row>
    <row r="674" spans="1:52" s="64" customFormat="1" x14ac:dyDescent="0.25">
      <c r="A674" s="74"/>
      <c r="B674" s="74"/>
      <c r="C674" s="318"/>
      <c r="D674" s="65" t="s">
        <v>2658</v>
      </c>
      <c r="E674" s="65" t="s">
        <v>1607</v>
      </c>
      <c r="F674" s="37" t="s">
        <v>613</v>
      </c>
      <c r="G674" s="63"/>
      <c r="H674" s="38" t="s">
        <v>812</v>
      </c>
      <c r="I674" s="38">
        <v>6</v>
      </c>
      <c r="J674" s="39">
        <v>65.27</v>
      </c>
      <c r="K674" s="39">
        <v>391.62</v>
      </c>
      <c r="L674" s="40"/>
      <c r="M674" s="40"/>
      <c r="N674" s="40"/>
      <c r="O674" s="40"/>
      <c r="P674" s="40"/>
      <c r="Q674" s="40"/>
      <c r="R674" s="40"/>
      <c r="S674" s="40"/>
      <c r="T674" s="40"/>
      <c r="U674" s="40"/>
      <c r="V674" s="40"/>
      <c r="W674" s="40"/>
      <c r="X674" s="40"/>
      <c r="Y674" s="40"/>
      <c r="Z674" s="40"/>
      <c r="AA674" s="40"/>
      <c r="AB674" s="40"/>
      <c r="AC674" s="40"/>
      <c r="AD674" s="40"/>
      <c r="AE674" s="40"/>
      <c r="AF674" s="40"/>
      <c r="AG674" s="40"/>
      <c r="AH674" s="40"/>
      <c r="AI674" s="40"/>
      <c r="AJ674" s="40"/>
      <c r="AK674" s="40"/>
      <c r="AL674" s="40"/>
      <c r="AM674" s="40"/>
      <c r="AN674" s="40"/>
      <c r="AO674" s="40"/>
      <c r="AP674" s="40"/>
      <c r="AQ674" s="40"/>
      <c r="AR674" s="40"/>
      <c r="AS674" s="40"/>
      <c r="AT674" s="40"/>
      <c r="AU674" s="40"/>
      <c r="AV674" s="40"/>
      <c r="AW674" s="40"/>
      <c r="AX674" s="40"/>
      <c r="AY674" s="40"/>
      <c r="AZ674" s="40"/>
    </row>
    <row r="675" spans="1:52" x14ac:dyDescent="0.25">
      <c r="C675" s="55"/>
      <c r="D675" s="55" t="s">
        <v>2658</v>
      </c>
      <c r="E675" s="55" t="s">
        <v>1608</v>
      </c>
      <c r="F675" s="32" t="s">
        <v>614</v>
      </c>
      <c r="G675" s="57"/>
      <c r="H675" s="33" t="s">
        <v>812</v>
      </c>
      <c r="I675" s="33">
        <v>5</v>
      </c>
      <c r="J675" s="34">
        <v>1099.71</v>
      </c>
      <c r="K675" s="34">
        <v>5498.55</v>
      </c>
    </row>
    <row r="676" spans="1:52" s="64" customFormat="1" x14ac:dyDescent="0.25">
      <c r="A676" s="74"/>
      <c r="B676" s="74"/>
      <c r="C676" s="318"/>
      <c r="D676" s="65" t="s">
        <v>2658</v>
      </c>
      <c r="E676" s="65" t="s">
        <v>1609</v>
      </c>
      <c r="F676" s="37" t="s">
        <v>615</v>
      </c>
      <c r="G676" s="63"/>
      <c r="H676" s="38" t="s">
        <v>812</v>
      </c>
      <c r="I676" s="38">
        <v>6</v>
      </c>
      <c r="J676" s="39">
        <v>1802.53</v>
      </c>
      <c r="K676" s="39">
        <v>10815.18</v>
      </c>
      <c r="L676" s="40"/>
      <c r="M676" s="40"/>
      <c r="N676" s="40"/>
      <c r="O676" s="40"/>
      <c r="P676" s="40"/>
      <c r="Q676" s="40"/>
      <c r="R676" s="40"/>
      <c r="S676" s="40"/>
      <c r="T676" s="40"/>
      <c r="U676" s="40"/>
      <c r="V676" s="40"/>
      <c r="W676" s="40"/>
      <c r="X676" s="40"/>
      <c r="Y676" s="40"/>
      <c r="Z676" s="40"/>
      <c r="AA676" s="40"/>
      <c r="AB676" s="40"/>
      <c r="AC676" s="40"/>
      <c r="AD676" s="40"/>
      <c r="AE676" s="40"/>
      <c r="AF676" s="40"/>
      <c r="AG676" s="40"/>
      <c r="AH676" s="40"/>
      <c r="AI676" s="40"/>
      <c r="AJ676" s="40"/>
      <c r="AK676" s="40"/>
      <c r="AL676" s="40"/>
      <c r="AM676" s="40"/>
      <c r="AN676" s="40"/>
      <c r="AO676" s="40"/>
      <c r="AP676" s="40"/>
      <c r="AQ676" s="40"/>
      <c r="AR676" s="40"/>
      <c r="AS676" s="40"/>
      <c r="AT676" s="40"/>
      <c r="AU676" s="40"/>
      <c r="AV676" s="40"/>
      <c r="AW676" s="40"/>
      <c r="AX676" s="40"/>
      <c r="AY676" s="40"/>
      <c r="AZ676" s="40"/>
    </row>
    <row r="677" spans="1:52" x14ac:dyDescent="0.25">
      <c r="C677" s="315"/>
      <c r="D677" s="316" t="s">
        <v>2658</v>
      </c>
      <c r="E677" s="55" t="s">
        <v>1610</v>
      </c>
      <c r="F677" s="32" t="s">
        <v>616</v>
      </c>
      <c r="G677" s="57"/>
      <c r="H677" s="33" t="s">
        <v>812</v>
      </c>
      <c r="I677" s="33">
        <v>8</v>
      </c>
      <c r="J677" s="34">
        <v>2160.0500000000002</v>
      </c>
      <c r="K677" s="34">
        <v>17280.400000000001</v>
      </c>
    </row>
    <row r="678" spans="1:52" s="64" customFormat="1" x14ac:dyDescent="0.25">
      <c r="A678" s="74"/>
      <c r="B678" s="74"/>
      <c r="C678" s="65"/>
      <c r="D678" s="65" t="s">
        <v>2658</v>
      </c>
      <c r="E678" s="65" t="s">
        <v>1611</v>
      </c>
      <c r="F678" s="37" t="s">
        <v>617</v>
      </c>
      <c r="G678" s="63"/>
      <c r="H678" s="38" t="s">
        <v>812</v>
      </c>
      <c r="I678" s="38">
        <v>7</v>
      </c>
      <c r="J678" s="39">
        <v>1286.6500000000001</v>
      </c>
      <c r="K678" s="39">
        <v>9006.5500000000011</v>
      </c>
      <c r="L678" s="40"/>
      <c r="M678" s="40"/>
      <c r="N678" s="40"/>
      <c r="O678" s="40"/>
      <c r="P678" s="40"/>
      <c r="Q678" s="40"/>
      <c r="R678" s="40"/>
      <c r="S678" s="40"/>
      <c r="T678" s="40"/>
      <c r="U678" s="40"/>
      <c r="V678" s="40"/>
      <c r="W678" s="40"/>
      <c r="X678" s="40"/>
      <c r="Y678" s="40"/>
      <c r="Z678" s="40"/>
      <c r="AA678" s="40"/>
      <c r="AB678" s="40"/>
      <c r="AC678" s="40"/>
      <c r="AD678" s="40"/>
      <c r="AE678" s="40"/>
      <c r="AF678" s="40"/>
      <c r="AG678" s="40"/>
      <c r="AH678" s="40"/>
      <c r="AI678" s="40"/>
      <c r="AJ678" s="40"/>
      <c r="AK678" s="40"/>
      <c r="AL678" s="40"/>
      <c r="AM678" s="40"/>
      <c r="AN678" s="40"/>
      <c r="AO678" s="40"/>
      <c r="AP678" s="40"/>
      <c r="AQ678" s="40"/>
      <c r="AR678" s="40"/>
      <c r="AS678" s="40"/>
      <c r="AT678" s="40"/>
      <c r="AU678" s="40"/>
      <c r="AV678" s="40"/>
      <c r="AW678" s="40"/>
      <c r="AX678" s="40"/>
      <c r="AY678" s="40"/>
      <c r="AZ678" s="40"/>
    </row>
    <row r="679" spans="1:52" x14ac:dyDescent="0.25">
      <c r="C679" s="55"/>
      <c r="D679" s="55" t="s">
        <v>2658</v>
      </c>
      <c r="E679" s="55" t="s">
        <v>1612</v>
      </c>
      <c r="F679" s="32" t="s">
        <v>618</v>
      </c>
      <c r="G679" s="57"/>
      <c r="H679" s="33" t="s">
        <v>812</v>
      </c>
      <c r="I679" s="33">
        <v>2</v>
      </c>
      <c r="J679" s="34">
        <v>257.89</v>
      </c>
      <c r="K679" s="34">
        <v>515.78</v>
      </c>
    </row>
    <row r="680" spans="1:52" s="64" customFormat="1" x14ac:dyDescent="0.25">
      <c r="A680" s="74"/>
      <c r="B680" s="74"/>
      <c r="C680" s="65"/>
      <c r="D680" s="65" t="s">
        <v>2658</v>
      </c>
      <c r="E680" s="65" t="s">
        <v>1613</v>
      </c>
      <c r="F680" s="37" t="s">
        <v>619</v>
      </c>
      <c r="G680" s="63"/>
      <c r="H680" s="38" t="s">
        <v>812</v>
      </c>
      <c r="I680" s="38">
        <v>4</v>
      </c>
      <c r="J680" s="39">
        <v>676.95</v>
      </c>
      <c r="K680" s="39">
        <v>2707.8</v>
      </c>
      <c r="L680" s="40"/>
      <c r="M680" s="40"/>
      <c r="N680" s="40"/>
      <c r="O680" s="40"/>
      <c r="P680" s="40"/>
      <c r="Q680" s="40"/>
      <c r="R680" s="40"/>
      <c r="S680" s="40"/>
      <c r="T680" s="40"/>
      <c r="U680" s="40"/>
      <c r="V680" s="40"/>
      <c r="W680" s="40"/>
      <c r="X680" s="40"/>
      <c r="Y680" s="40"/>
      <c r="Z680" s="40"/>
      <c r="AA680" s="40"/>
      <c r="AB680" s="40"/>
      <c r="AC680" s="40"/>
      <c r="AD680" s="40"/>
      <c r="AE680" s="40"/>
      <c r="AF680" s="40"/>
      <c r="AG680" s="40"/>
      <c r="AH680" s="40"/>
      <c r="AI680" s="40"/>
      <c r="AJ680" s="40"/>
      <c r="AK680" s="40"/>
      <c r="AL680" s="40"/>
      <c r="AM680" s="40"/>
      <c r="AN680" s="40"/>
      <c r="AO680" s="40"/>
      <c r="AP680" s="40"/>
      <c r="AQ680" s="40"/>
      <c r="AR680" s="40"/>
      <c r="AS680" s="40"/>
      <c r="AT680" s="40"/>
      <c r="AU680" s="40"/>
      <c r="AV680" s="40"/>
      <c r="AW680" s="40"/>
      <c r="AX680" s="40"/>
      <c r="AY680" s="40"/>
      <c r="AZ680" s="40"/>
    </row>
    <row r="681" spans="1:52" x14ac:dyDescent="0.25">
      <c r="C681" s="55"/>
      <c r="D681" s="55" t="s">
        <v>2658</v>
      </c>
      <c r="E681" s="55" t="s">
        <v>1614</v>
      </c>
      <c r="F681" s="32" t="s">
        <v>620</v>
      </c>
      <c r="G681" s="57"/>
      <c r="H681" s="33" t="s">
        <v>812</v>
      </c>
      <c r="I681" s="33">
        <v>3</v>
      </c>
      <c r="J681" s="34">
        <v>651.57000000000005</v>
      </c>
      <c r="K681" s="34">
        <v>1954.71</v>
      </c>
    </row>
    <row r="682" spans="1:52" s="64" customFormat="1" x14ac:dyDescent="0.25">
      <c r="A682" s="74"/>
      <c r="B682" s="74"/>
      <c r="C682" s="65"/>
      <c r="D682" s="65" t="s">
        <v>2658</v>
      </c>
      <c r="E682" s="65" t="s">
        <v>1615</v>
      </c>
      <c r="F682" s="37" t="s">
        <v>621</v>
      </c>
      <c r="G682" s="63"/>
      <c r="H682" s="38" t="s">
        <v>812</v>
      </c>
      <c r="I682" s="38">
        <v>3</v>
      </c>
      <c r="J682" s="39">
        <v>1383.72</v>
      </c>
      <c r="K682" s="39">
        <v>4151.16</v>
      </c>
      <c r="L682" s="40"/>
      <c r="M682" s="40"/>
      <c r="N682" s="40"/>
      <c r="O682" s="40"/>
      <c r="P682" s="40"/>
      <c r="Q682" s="40"/>
      <c r="R682" s="40"/>
      <c r="S682" s="40"/>
      <c r="T682" s="40"/>
      <c r="U682" s="40"/>
      <c r="V682" s="40"/>
      <c r="W682" s="40"/>
      <c r="X682" s="40"/>
      <c r="Y682" s="40"/>
      <c r="Z682" s="40"/>
      <c r="AA682" s="40"/>
      <c r="AB682" s="40"/>
      <c r="AC682" s="40"/>
      <c r="AD682" s="40"/>
      <c r="AE682" s="40"/>
      <c r="AF682" s="40"/>
      <c r="AG682" s="40"/>
      <c r="AH682" s="40"/>
      <c r="AI682" s="40"/>
      <c r="AJ682" s="40"/>
      <c r="AK682" s="40"/>
      <c r="AL682" s="40"/>
      <c r="AM682" s="40"/>
      <c r="AN682" s="40"/>
      <c r="AO682" s="40"/>
      <c r="AP682" s="40"/>
      <c r="AQ682" s="40"/>
      <c r="AR682" s="40"/>
      <c r="AS682" s="40"/>
      <c r="AT682" s="40"/>
      <c r="AU682" s="40"/>
      <c r="AV682" s="40"/>
      <c r="AW682" s="40"/>
      <c r="AX682" s="40"/>
      <c r="AY682" s="40"/>
      <c r="AZ682" s="40"/>
    </row>
    <row r="683" spans="1:52" x14ac:dyDescent="0.25">
      <c r="C683" s="55"/>
      <c r="D683" s="55" t="s">
        <v>2658</v>
      </c>
      <c r="E683" s="55" t="s">
        <v>1616</v>
      </c>
      <c r="F683" s="32" t="s">
        <v>622</v>
      </c>
      <c r="G683" s="57"/>
      <c r="H683" s="33" t="s">
        <v>812</v>
      </c>
      <c r="I683" s="33">
        <v>4</v>
      </c>
      <c r="J683" s="34">
        <v>347.28</v>
      </c>
      <c r="K683" s="34">
        <v>1389.12</v>
      </c>
    </row>
    <row r="684" spans="1:52" s="64" customFormat="1" x14ac:dyDescent="0.25">
      <c r="A684" s="74"/>
      <c r="B684" s="74"/>
      <c r="C684" s="65"/>
      <c r="D684" s="65" t="s">
        <v>2658</v>
      </c>
      <c r="E684" s="65" t="s">
        <v>1617</v>
      </c>
      <c r="F684" s="37" t="s">
        <v>623</v>
      </c>
      <c r="G684" s="63"/>
      <c r="H684" s="38" t="s">
        <v>812</v>
      </c>
      <c r="I684" s="38">
        <v>2</v>
      </c>
      <c r="J684" s="39">
        <v>303.68</v>
      </c>
      <c r="K684" s="39">
        <v>607.36</v>
      </c>
      <c r="L684" s="40"/>
      <c r="M684" s="40"/>
      <c r="N684" s="40"/>
      <c r="O684" s="40"/>
      <c r="P684" s="40"/>
      <c r="Q684" s="40"/>
      <c r="R684" s="40"/>
      <c r="S684" s="40"/>
      <c r="T684" s="40"/>
      <c r="U684" s="40"/>
      <c r="V684" s="40"/>
      <c r="W684" s="40"/>
      <c r="X684" s="40"/>
      <c r="Y684" s="40"/>
      <c r="Z684" s="40"/>
      <c r="AA684" s="40"/>
      <c r="AB684" s="40"/>
      <c r="AC684" s="40"/>
      <c r="AD684" s="40"/>
      <c r="AE684" s="40"/>
      <c r="AF684" s="40"/>
      <c r="AG684" s="40"/>
      <c r="AH684" s="40"/>
      <c r="AI684" s="40"/>
      <c r="AJ684" s="40"/>
      <c r="AK684" s="40"/>
      <c r="AL684" s="40"/>
      <c r="AM684" s="40"/>
      <c r="AN684" s="40"/>
      <c r="AO684" s="40"/>
      <c r="AP684" s="40"/>
      <c r="AQ684" s="40"/>
      <c r="AR684" s="40"/>
      <c r="AS684" s="40"/>
      <c r="AT684" s="40"/>
      <c r="AU684" s="40"/>
      <c r="AV684" s="40"/>
      <c r="AW684" s="40"/>
      <c r="AX684" s="40"/>
      <c r="AY684" s="40"/>
      <c r="AZ684" s="40"/>
    </row>
    <row r="685" spans="1:52" x14ac:dyDescent="0.25">
      <c r="C685" s="315"/>
      <c r="D685" s="55" t="s">
        <v>2658</v>
      </c>
      <c r="E685" s="55" t="s">
        <v>1618</v>
      </c>
      <c r="F685" s="32" t="s">
        <v>624</v>
      </c>
      <c r="G685" s="57"/>
      <c r="H685" s="33" t="s">
        <v>812</v>
      </c>
      <c r="I685" s="33">
        <v>2</v>
      </c>
      <c r="J685" s="34">
        <v>701.23</v>
      </c>
      <c r="K685" s="34">
        <v>1402.46</v>
      </c>
    </row>
    <row r="686" spans="1:52" s="64" customFormat="1" x14ac:dyDescent="0.25">
      <c r="A686" s="74"/>
      <c r="B686" s="74"/>
      <c r="C686" s="318"/>
      <c r="D686" s="65" t="s">
        <v>2658</v>
      </c>
      <c r="E686" s="65" t="s">
        <v>1619</v>
      </c>
      <c r="F686" s="37" t="s">
        <v>625</v>
      </c>
      <c r="G686" s="63"/>
      <c r="H686" s="38" t="s">
        <v>812</v>
      </c>
      <c r="I686" s="38">
        <v>2</v>
      </c>
      <c r="J686" s="39">
        <v>910.62</v>
      </c>
      <c r="K686" s="39">
        <v>1821.24</v>
      </c>
      <c r="L686" s="40"/>
      <c r="M686" s="40"/>
      <c r="N686" s="40"/>
      <c r="O686" s="40"/>
      <c r="P686" s="40"/>
      <c r="Q686" s="40"/>
      <c r="R686" s="40"/>
      <c r="S686" s="40"/>
      <c r="T686" s="40"/>
      <c r="U686" s="40"/>
      <c r="V686" s="40"/>
      <c r="W686" s="40"/>
      <c r="X686" s="40"/>
      <c r="Y686" s="40"/>
      <c r="Z686" s="40"/>
      <c r="AA686" s="40"/>
      <c r="AB686" s="40"/>
      <c r="AC686" s="40"/>
      <c r="AD686" s="40"/>
      <c r="AE686" s="40"/>
      <c r="AF686" s="40"/>
      <c r="AG686" s="40"/>
      <c r="AH686" s="40"/>
      <c r="AI686" s="40"/>
      <c r="AJ686" s="40"/>
      <c r="AK686" s="40"/>
      <c r="AL686" s="40"/>
      <c r="AM686" s="40"/>
      <c r="AN686" s="40"/>
      <c r="AO686" s="40"/>
      <c r="AP686" s="40"/>
      <c r="AQ686" s="40"/>
      <c r="AR686" s="40"/>
      <c r="AS686" s="40"/>
      <c r="AT686" s="40"/>
      <c r="AU686" s="40"/>
      <c r="AV686" s="40"/>
      <c r="AW686" s="40"/>
      <c r="AX686" s="40"/>
      <c r="AY686" s="40"/>
      <c r="AZ686" s="40"/>
    </row>
    <row r="687" spans="1:52" x14ac:dyDescent="0.25">
      <c r="C687" s="315"/>
      <c r="D687" s="55" t="s">
        <v>2658</v>
      </c>
      <c r="E687" s="55" t="s">
        <v>1620</v>
      </c>
      <c r="F687" s="32" t="s">
        <v>626</v>
      </c>
      <c r="G687" s="57"/>
      <c r="H687" s="33" t="s">
        <v>812</v>
      </c>
      <c r="I687" s="33">
        <v>3</v>
      </c>
      <c r="J687" s="34">
        <v>51.81</v>
      </c>
      <c r="K687" s="34">
        <v>155.43</v>
      </c>
    </row>
    <row r="688" spans="1:52" s="64" customFormat="1" x14ac:dyDescent="0.25">
      <c r="A688" s="74"/>
      <c r="B688" s="74"/>
      <c r="C688" s="318"/>
      <c r="D688" s="65" t="s">
        <v>2658</v>
      </c>
      <c r="E688" s="65" t="s">
        <v>1621</v>
      </c>
      <c r="F688" s="37" t="s">
        <v>627</v>
      </c>
      <c r="G688" s="63"/>
      <c r="H688" s="38" t="s">
        <v>812</v>
      </c>
      <c r="I688" s="38">
        <v>13</v>
      </c>
      <c r="J688" s="39">
        <v>37.57</v>
      </c>
      <c r="K688" s="39">
        <v>488.41</v>
      </c>
      <c r="L688" s="40"/>
      <c r="M688" s="40"/>
      <c r="N688" s="40"/>
      <c r="O688" s="40"/>
      <c r="P688" s="40"/>
      <c r="Q688" s="40"/>
      <c r="R688" s="40"/>
      <c r="S688" s="40"/>
      <c r="T688" s="40"/>
      <c r="U688" s="40"/>
      <c r="V688" s="40"/>
      <c r="W688" s="40"/>
      <c r="X688" s="40"/>
      <c r="Y688" s="40"/>
      <c r="Z688" s="40"/>
      <c r="AA688" s="40"/>
      <c r="AB688" s="40"/>
      <c r="AC688" s="40"/>
      <c r="AD688" s="40"/>
      <c r="AE688" s="40"/>
      <c r="AF688" s="40"/>
      <c r="AG688" s="40"/>
      <c r="AH688" s="40"/>
      <c r="AI688" s="40"/>
      <c r="AJ688" s="40"/>
      <c r="AK688" s="40"/>
      <c r="AL688" s="40"/>
      <c r="AM688" s="40"/>
      <c r="AN688" s="40"/>
      <c r="AO688" s="40"/>
      <c r="AP688" s="40"/>
      <c r="AQ688" s="40"/>
      <c r="AR688" s="40"/>
      <c r="AS688" s="40"/>
      <c r="AT688" s="40"/>
      <c r="AU688" s="40"/>
      <c r="AV688" s="40"/>
      <c r="AW688" s="40"/>
      <c r="AX688" s="40"/>
      <c r="AY688" s="40"/>
      <c r="AZ688" s="40"/>
    </row>
    <row r="689" spans="1:52" x14ac:dyDescent="0.25">
      <c r="C689" s="55"/>
      <c r="D689" s="55" t="s">
        <v>2658</v>
      </c>
      <c r="E689" s="55" t="s">
        <v>1622</v>
      </c>
      <c r="F689" s="32" t="s">
        <v>628</v>
      </c>
      <c r="G689" s="57"/>
      <c r="H689" s="33" t="s">
        <v>812</v>
      </c>
      <c r="I689" s="33">
        <v>2</v>
      </c>
      <c r="J689" s="34">
        <v>300.97000000000003</v>
      </c>
      <c r="K689" s="34">
        <v>601.94000000000005</v>
      </c>
    </row>
    <row r="690" spans="1:52" s="64" customFormat="1" x14ac:dyDescent="0.25">
      <c r="A690" s="74"/>
      <c r="B690" s="74"/>
      <c r="C690" s="318"/>
      <c r="D690" s="65" t="s">
        <v>2658</v>
      </c>
      <c r="E690" s="65" t="s">
        <v>1623</v>
      </c>
      <c r="F690" s="37" t="s">
        <v>629</v>
      </c>
      <c r="G690" s="63"/>
      <c r="H690" s="38" t="s">
        <v>812</v>
      </c>
      <c r="I690" s="38">
        <v>4</v>
      </c>
      <c r="J690" s="39">
        <v>358.54</v>
      </c>
      <c r="K690" s="39">
        <v>1434.16</v>
      </c>
      <c r="L690" s="40"/>
      <c r="M690" s="40"/>
      <c r="N690" s="40"/>
      <c r="O690" s="40"/>
      <c r="P690" s="40"/>
      <c r="Q690" s="40"/>
      <c r="R690" s="40"/>
      <c r="S690" s="40"/>
      <c r="T690" s="40"/>
      <c r="U690" s="40"/>
      <c r="V690" s="40"/>
      <c r="W690" s="40"/>
      <c r="X690" s="40"/>
      <c r="Y690" s="40"/>
      <c r="Z690" s="40"/>
      <c r="AA690" s="40"/>
      <c r="AB690" s="40"/>
      <c r="AC690" s="40"/>
      <c r="AD690" s="40"/>
      <c r="AE690" s="40"/>
      <c r="AF690" s="40"/>
      <c r="AG690" s="40"/>
      <c r="AH690" s="40"/>
      <c r="AI690" s="40"/>
      <c r="AJ690" s="40"/>
      <c r="AK690" s="40"/>
      <c r="AL690" s="40"/>
      <c r="AM690" s="40"/>
      <c r="AN690" s="40"/>
      <c r="AO690" s="40"/>
      <c r="AP690" s="40"/>
      <c r="AQ690" s="40"/>
      <c r="AR690" s="40"/>
      <c r="AS690" s="40"/>
      <c r="AT690" s="40"/>
      <c r="AU690" s="40"/>
      <c r="AV690" s="40"/>
      <c r="AW690" s="40"/>
      <c r="AX690" s="40"/>
      <c r="AY690" s="40"/>
      <c r="AZ690" s="40"/>
    </row>
    <row r="691" spans="1:52" x14ac:dyDescent="0.25">
      <c r="C691" s="315"/>
      <c r="D691" s="316" t="s">
        <v>2658</v>
      </c>
      <c r="E691" s="55" t="s">
        <v>1624</v>
      </c>
      <c r="F691" s="32" t="s">
        <v>630</v>
      </c>
      <c r="G691" s="57"/>
      <c r="H691" s="33" t="s">
        <v>812</v>
      </c>
      <c r="I691" s="33">
        <v>16</v>
      </c>
      <c r="J691" s="34">
        <v>423.55</v>
      </c>
      <c r="K691" s="34">
        <v>6776.8</v>
      </c>
    </row>
    <row r="692" spans="1:52" s="64" customFormat="1" x14ac:dyDescent="0.25">
      <c r="A692" s="74"/>
      <c r="B692" s="74"/>
      <c r="C692" s="65"/>
      <c r="D692" s="65" t="s">
        <v>2658</v>
      </c>
      <c r="E692" s="65" t="s">
        <v>1625</v>
      </c>
      <c r="F692" s="37" t="s">
        <v>631</v>
      </c>
      <c r="G692" s="63"/>
      <c r="H692" s="38" t="s">
        <v>812</v>
      </c>
      <c r="I692" s="38">
        <v>9</v>
      </c>
      <c r="J692" s="39">
        <v>839.3</v>
      </c>
      <c r="K692" s="39">
        <v>7553.7</v>
      </c>
      <c r="L692" s="40"/>
      <c r="M692" s="40"/>
      <c r="N692" s="40"/>
      <c r="O692" s="40"/>
      <c r="P692" s="40"/>
      <c r="Q692" s="40"/>
      <c r="R692" s="40"/>
      <c r="S692" s="40"/>
      <c r="T692" s="40"/>
      <c r="U692" s="40"/>
      <c r="V692" s="40"/>
      <c r="W692" s="40"/>
      <c r="X692" s="40"/>
      <c r="Y692" s="40"/>
      <c r="Z692" s="40"/>
      <c r="AA692" s="40"/>
      <c r="AB692" s="40"/>
      <c r="AC692" s="40"/>
      <c r="AD692" s="40"/>
      <c r="AE692" s="40"/>
      <c r="AF692" s="40"/>
      <c r="AG692" s="40"/>
      <c r="AH692" s="40"/>
      <c r="AI692" s="40"/>
      <c r="AJ692" s="40"/>
      <c r="AK692" s="40"/>
      <c r="AL692" s="40"/>
      <c r="AM692" s="40"/>
      <c r="AN692" s="40"/>
      <c r="AO692" s="40"/>
      <c r="AP692" s="40"/>
      <c r="AQ692" s="40"/>
      <c r="AR692" s="40"/>
      <c r="AS692" s="40"/>
      <c r="AT692" s="40"/>
      <c r="AU692" s="40"/>
      <c r="AV692" s="40"/>
      <c r="AW692" s="40"/>
      <c r="AX692" s="40"/>
      <c r="AY692" s="40"/>
      <c r="AZ692" s="40"/>
    </row>
    <row r="693" spans="1:52" x14ac:dyDescent="0.25">
      <c r="C693" s="55"/>
      <c r="D693" s="55" t="s">
        <v>2658</v>
      </c>
      <c r="E693" s="55" t="s">
        <v>1626</v>
      </c>
      <c r="F693" s="32" t="s">
        <v>632</v>
      </c>
      <c r="G693" s="57"/>
      <c r="H693" s="33" t="s">
        <v>812</v>
      </c>
      <c r="I693" s="33">
        <v>8</v>
      </c>
      <c r="J693" s="34">
        <v>563.5</v>
      </c>
      <c r="K693" s="34">
        <v>4508</v>
      </c>
    </row>
    <row r="694" spans="1:52" s="64" customFormat="1" x14ac:dyDescent="0.25">
      <c r="A694" s="74"/>
      <c r="B694" s="74"/>
      <c r="C694" s="65"/>
      <c r="D694" s="65" t="s">
        <v>2658</v>
      </c>
      <c r="E694" s="65" t="s">
        <v>1627</v>
      </c>
      <c r="F694" s="37" t="s">
        <v>633</v>
      </c>
      <c r="G694" s="63"/>
      <c r="H694" s="38" t="s">
        <v>812</v>
      </c>
      <c r="I694" s="38">
        <v>6</v>
      </c>
      <c r="J694" s="39">
        <v>655.71</v>
      </c>
      <c r="K694" s="39">
        <v>3934.26</v>
      </c>
      <c r="L694" s="40"/>
      <c r="M694" s="40"/>
      <c r="N694" s="40"/>
      <c r="O694" s="40"/>
      <c r="P694" s="40"/>
      <c r="Q694" s="40"/>
      <c r="R694" s="40"/>
      <c r="S694" s="40"/>
      <c r="T694" s="40"/>
      <c r="U694" s="40"/>
      <c r="V694" s="40"/>
      <c r="W694" s="40"/>
      <c r="X694" s="40"/>
      <c r="Y694" s="40"/>
      <c r="Z694" s="40"/>
      <c r="AA694" s="40"/>
      <c r="AB694" s="40"/>
      <c r="AC694" s="40"/>
      <c r="AD694" s="40"/>
      <c r="AE694" s="40"/>
      <c r="AF694" s="40"/>
      <c r="AG694" s="40"/>
      <c r="AH694" s="40"/>
      <c r="AI694" s="40"/>
      <c r="AJ694" s="40"/>
      <c r="AK694" s="40"/>
      <c r="AL694" s="40"/>
      <c r="AM694" s="40"/>
      <c r="AN694" s="40"/>
      <c r="AO694" s="40"/>
      <c r="AP694" s="40"/>
      <c r="AQ694" s="40"/>
      <c r="AR694" s="40"/>
      <c r="AS694" s="40"/>
      <c r="AT694" s="40"/>
      <c r="AU694" s="40"/>
      <c r="AV694" s="40"/>
      <c r="AW694" s="40"/>
      <c r="AX694" s="40"/>
      <c r="AY694" s="40"/>
      <c r="AZ694" s="40"/>
    </row>
    <row r="695" spans="1:52" x14ac:dyDescent="0.25">
      <c r="C695" s="55"/>
      <c r="D695" s="55" t="s">
        <v>2658</v>
      </c>
      <c r="E695" s="55" t="s">
        <v>1628</v>
      </c>
      <c r="F695" s="32" t="s">
        <v>634</v>
      </c>
      <c r="G695" s="57"/>
      <c r="H695" s="33" t="s">
        <v>812</v>
      </c>
      <c r="I695" s="33">
        <v>9</v>
      </c>
      <c r="J695" s="34">
        <v>740.59</v>
      </c>
      <c r="K695" s="34">
        <v>6665.31</v>
      </c>
    </row>
    <row r="696" spans="1:52" s="64" customFormat="1" x14ac:dyDescent="0.25">
      <c r="A696" s="74"/>
      <c r="B696" s="74"/>
      <c r="C696" s="65"/>
      <c r="D696" s="65" t="s">
        <v>2658</v>
      </c>
      <c r="E696" s="65" t="s">
        <v>1629</v>
      </c>
      <c r="F696" s="37" t="s">
        <v>635</v>
      </c>
      <c r="G696" s="63"/>
      <c r="H696" s="38" t="s">
        <v>812</v>
      </c>
      <c r="I696" s="38">
        <v>6</v>
      </c>
      <c r="J696" s="39">
        <v>871.32</v>
      </c>
      <c r="K696" s="39">
        <v>5227.92</v>
      </c>
      <c r="L696" s="40"/>
      <c r="M696" s="40"/>
      <c r="N696" s="40"/>
      <c r="O696" s="40"/>
      <c r="P696" s="40"/>
      <c r="Q696" s="40"/>
      <c r="R696" s="40"/>
      <c r="S696" s="40"/>
      <c r="T696" s="40"/>
      <c r="U696" s="40"/>
      <c r="V696" s="40"/>
      <c r="W696" s="40"/>
      <c r="X696" s="40"/>
      <c r="Y696" s="40"/>
      <c r="Z696" s="40"/>
      <c r="AA696" s="40"/>
      <c r="AB696" s="40"/>
      <c r="AC696" s="40"/>
      <c r="AD696" s="40"/>
      <c r="AE696" s="40"/>
      <c r="AF696" s="40"/>
      <c r="AG696" s="40"/>
      <c r="AH696" s="40"/>
      <c r="AI696" s="40"/>
      <c r="AJ696" s="40"/>
      <c r="AK696" s="40"/>
      <c r="AL696" s="40"/>
      <c r="AM696" s="40"/>
      <c r="AN696" s="40"/>
      <c r="AO696" s="40"/>
      <c r="AP696" s="40"/>
      <c r="AQ696" s="40"/>
      <c r="AR696" s="40"/>
      <c r="AS696" s="40"/>
      <c r="AT696" s="40"/>
      <c r="AU696" s="40"/>
      <c r="AV696" s="40"/>
      <c r="AW696" s="40"/>
      <c r="AX696" s="40"/>
      <c r="AY696" s="40"/>
      <c r="AZ696" s="40"/>
    </row>
    <row r="697" spans="1:52" x14ac:dyDescent="0.25">
      <c r="C697" s="55"/>
      <c r="D697" s="55" t="s">
        <v>2658</v>
      </c>
      <c r="E697" s="55" t="s">
        <v>1630</v>
      </c>
      <c r="F697" s="32" t="s">
        <v>636</v>
      </c>
      <c r="G697" s="57"/>
      <c r="H697" s="33" t="s">
        <v>812</v>
      </c>
      <c r="I697" s="33">
        <v>2</v>
      </c>
      <c r="J697" s="34">
        <v>978.97</v>
      </c>
      <c r="K697" s="34">
        <v>1957.94</v>
      </c>
    </row>
    <row r="698" spans="1:52" s="64" customFormat="1" x14ac:dyDescent="0.25">
      <c r="A698" s="74"/>
      <c r="B698" s="74"/>
      <c r="C698" s="65"/>
      <c r="D698" s="65" t="s">
        <v>2658</v>
      </c>
      <c r="E698" s="65" t="s">
        <v>1631</v>
      </c>
      <c r="F698" s="37" t="s">
        <v>637</v>
      </c>
      <c r="G698" s="63"/>
      <c r="H698" s="38" t="s">
        <v>812</v>
      </c>
      <c r="I698" s="38">
        <v>2</v>
      </c>
      <c r="J698" s="39">
        <v>1223.03</v>
      </c>
      <c r="K698" s="39">
        <v>2446.06</v>
      </c>
      <c r="L698" s="40"/>
      <c r="M698" s="40"/>
      <c r="N698" s="40"/>
      <c r="O698" s="40"/>
      <c r="P698" s="40"/>
      <c r="Q698" s="40"/>
      <c r="R698" s="40"/>
      <c r="S698" s="40"/>
      <c r="T698" s="40"/>
      <c r="U698" s="40"/>
      <c r="V698" s="40"/>
      <c r="W698" s="40"/>
      <c r="X698" s="40"/>
      <c r="Y698" s="40"/>
      <c r="Z698" s="40"/>
      <c r="AA698" s="40"/>
      <c r="AB698" s="40"/>
      <c r="AC698" s="40"/>
      <c r="AD698" s="40"/>
      <c r="AE698" s="40"/>
      <c r="AF698" s="40"/>
      <c r="AG698" s="40"/>
      <c r="AH698" s="40"/>
      <c r="AI698" s="40"/>
      <c r="AJ698" s="40"/>
      <c r="AK698" s="40"/>
      <c r="AL698" s="40"/>
      <c r="AM698" s="40"/>
      <c r="AN698" s="40"/>
      <c r="AO698" s="40"/>
      <c r="AP698" s="40"/>
      <c r="AQ698" s="40"/>
      <c r="AR698" s="40"/>
      <c r="AS698" s="40"/>
      <c r="AT698" s="40"/>
      <c r="AU698" s="40"/>
      <c r="AV698" s="40"/>
      <c r="AW698" s="40"/>
      <c r="AX698" s="40"/>
      <c r="AY698" s="40"/>
      <c r="AZ698" s="40"/>
    </row>
    <row r="699" spans="1:52" x14ac:dyDescent="0.25">
      <c r="C699" s="315"/>
      <c r="D699" s="55" t="s">
        <v>2658</v>
      </c>
      <c r="E699" s="55" t="s">
        <v>1632</v>
      </c>
      <c r="F699" s="32" t="s">
        <v>638</v>
      </c>
      <c r="G699" s="57"/>
      <c r="H699" s="33" t="s">
        <v>812</v>
      </c>
      <c r="I699" s="33">
        <v>6</v>
      </c>
      <c r="J699" s="34">
        <v>1977.81</v>
      </c>
      <c r="K699" s="34">
        <v>11866.86</v>
      </c>
    </row>
    <row r="700" spans="1:52" s="64" customFormat="1" x14ac:dyDescent="0.25">
      <c r="A700" s="74"/>
      <c r="B700" s="74"/>
      <c r="C700" s="318"/>
      <c r="D700" s="65" t="s">
        <v>2658</v>
      </c>
      <c r="E700" s="65" t="s">
        <v>1633</v>
      </c>
      <c r="F700" s="37" t="s">
        <v>639</v>
      </c>
      <c r="G700" s="63"/>
      <c r="H700" s="38" t="s">
        <v>812</v>
      </c>
      <c r="I700" s="38">
        <v>3</v>
      </c>
      <c r="J700" s="39">
        <v>3208.99</v>
      </c>
      <c r="K700" s="39">
        <v>9626.9699999999993</v>
      </c>
      <c r="L700" s="40"/>
      <c r="M700" s="40"/>
      <c r="N700" s="40"/>
      <c r="O700" s="40"/>
      <c r="P700" s="40"/>
      <c r="Q700" s="40"/>
      <c r="R700" s="40"/>
      <c r="S700" s="40"/>
      <c r="T700" s="40"/>
      <c r="U700" s="40"/>
      <c r="V700" s="40"/>
      <c r="W700" s="40"/>
      <c r="X700" s="40"/>
      <c r="Y700" s="40"/>
      <c r="Z700" s="40"/>
      <c r="AA700" s="40"/>
      <c r="AB700" s="40"/>
      <c r="AC700" s="40"/>
      <c r="AD700" s="40"/>
      <c r="AE700" s="40"/>
      <c r="AF700" s="40"/>
      <c r="AG700" s="40"/>
      <c r="AH700" s="40"/>
      <c r="AI700" s="40"/>
      <c r="AJ700" s="40"/>
      <c r="AK700" s="40"/>
      <c r="AL700" s="40"/>
      <c r="AM700" s="40"/>
      <c r="AN700" s="40"/>
      <c r="AO700" s="40"/>
      <c r="AP700" s="40"/>
      <c r="AQ700" s="40"/>
      <c r="AR700" s="40"/>
      <c r="AS700" s="40"/>
      <c r="AT700" s="40"/>
      <c r="AU700" s="40"/>
      <c r="AV700" s="40"/>
      <c r="AW700" s="40"/>
      <c r="AX700" s="40"/>
      <c r="AY700" s="40"/>
      <c r="AZ700" s="40"/>
    </row>
    <row r="701" spans="1:52" x14ac:dyDescent="0.25">
      <c r="C701" s="315"/>
      <c r="D701" s="55" t="s">
        <v>2658</v>
      </c>
      <c r="E701" s="55" t="s">
        <v>1634</v>
      </c>
      <c r="F701" s="32" t="s">
        <v>640</v>
      </c>
      <c r="G701" s="57"/>
      <c r="H701" s="33" t="s">
        <v>812</v>
      </c>
      <c r="I701" s="33">
        <v>3</v>
      </c>
      <c r="J701" s="34">
        <v>4193</v>
      </c>
      <c r="K701" s="34">
        <v>12579</v>
      </c>
    </row>
    <row r="702" spans="1:52" s="64" customFormat="1" x14ac:dyDescent="0.25">
      <c r="A702" s="74"/>
      <c r="B702" s="74"/>
      <c r="C702" s="318"/>
      <c r="D702" s="65" t="s">
        <v>2658</v>
      </c>
      <c r="E702" s="65" t="s">
        <v>1635</v>
      </c>
      <c r="F702" s="37" t="s">
        <v>641</v>
      </c>
      <c r="G702" s="63"/>
      <c r="H702" s="38" t="s">
        <v>812</v>
      </c>
      <c r="I702" s="38">
        <v>4</v>
      </c>
      <c r="J702" s="39">
        <v>1066.48</v>
      </c>
      <c r="K702" s="39">
        <v>4265.92</v>
      </c>
      <c r="L702" s="40"/>
      <c r="M702" s="40"/>
      <c r="N702" s="40"/>
      <c r="O702" s="40"/>
      <c r="P702" s="40"/>
      <c r="Q702" s="40"/>
      <c r="R702" s="40"/>
      <c r="S702" s="40"/>
      <c r="T702" s="40"/>
      <c r="U702" s="40"/>
      <c r="V702" s="40"/>
      <c r="W702" s="40"/>
      <c r="X702" s="40"/>
      <c r="Y702" s="40"/>
      <c r="Z702" s="40"/>
      <c r="AA702" s="40"/>
      <c r="AB702" s="40"/>
      <c r="AC702" s="40"/>
      <c r="AD702" s="40"/>
      <c r="AE702" s="40"/>
      <c r="AF702" s="40"/>
      <c r="AG702" s="40"/>
      <c r="AH702" s="40"/>
      <c r="AI702" s="40"/>
      <c r="AJ702" s="40"/>
      <c r="AK702" s="40"/>
      <c r="AL702" s="40"/>
      <c r="AM702" s="40"/>
      <c r="AN702" s="40"/>
      <c r="AO702" s="40"/>
      <c r="AP702" s="40"/>
      <c r="AQ702" s="40"/>
      <c r="AR702" s="40"/>
      <c r="AS702" s="40"/>
      <c r="AT702" s="40"/>
      <c r="AU702" s="40"/>
      <c r="AV702" s="40"/>
      <c r="AW702" s="40"/>
      <c r="AX702" s="40"/>
      <c r="AY702" s="40"/>
      <c r="AZ702" s="40"/>
    </row>
    <row r="703" spans="1:52" x14ac:dyDescent="0.25">
      <c r="C703" s="55"/>
      <c r="D703" s="55" t="s">
        <v>2658</v>
      </c>
      <c r="E703" s="55" t="s">
        <v>1636</v>
      </c>
      <c r="F703" s="32" t="s">
        <v>642</v>
      </c>
      <c r="G703" s="57"/>
      <c r="H703" s="33" t="s">
        <v>812</v>
      </c>
      <c r="I703" s="33">
        <v>4</v>
      </c>
      <c r="J703" s="34">
        <v>2690.56</v>
      </c>
      <c r="K703" s="34">
        <v>10762.24</v>
      </c>
    </row>
    <row r="704" spans="1:52" s="54" customFormat="1" ht="30" x14ac:dyDescent="0.25">
      <c r="A704" s="74"/>
      <c r="B704" s="74"/>
      <c r="C704" s="50"/>
      <c r="D704" s="50"/>
      <c r="E704" s="50">
        <v>6</v>
      </c>
      <c r="F704" s="31" t="s">
        <v>801</v>
      </c>
      <c r="G704" s="52"/>
      <c r="H704" s="35"/>
      <c r="I704" s="35"/>
      <c r="J704" s="36"/>
      <c r="K704" s="53">
        <f>SUM(K705:K760)</f>
        <v>107869.23999999999</v>
      </c>
      <c r="L704" s="40"/>
      <c r="M704" s="40"/>
      <c r="N704" s="40"/>
      <c r="O704" s="40"/>
      <c r="P704" s="40"/>
      <c r="Q704" s="40"/>
      <c r="R704" s="40"/>
      <c r="S704" s="40"/>
      <c r="T704" s="40"/>
      <c r="U704" s="40"/>
      <c r="V704" s="40"/>
      <c r="W704" s="40"/>
      <c r="X704" s="40"/>
      <c r="Y704" s="40"/>
      <c r="Z704" s="40"/>
      <c r="AA704" s="40"/>
      <c r="AB704" s="40"/>
      <c r="AC704" s="40"/>
      <c r="AD704" s="40"/>
      <c r="AE704" s="40"/>
      <c r="AF704" s="40"/>
      <c r="AG704" s="40"/>
      <c r="AH704" s="40"/>
      <c r="AI704" s="40"/>
      <c r="AJ704" s="40"/>
      <c r="AK704" s="40"/>
      <c r="AL704" s="40"/>
      <c r="AM704" s="40"/>
      <c r="AN704" s="40"/>
      <c r="AO704" s="40"/>
      <c r="AP704" s="40"/>
      <c r="AQ704" s="40"/>
      <c r="AR704" s="40"/>
      <c r="AS704" s="40"/>
      <c r="AT704" s="40"/>
      <c r="AU704" s="40"/>
      <c r="AV704" s="40"/>
      <c r="AW704" s="40"/>
      <c r="AX704" s="40"/>
      <c r="AY704" s="40"/>
      <c r="AZ704" s="40"/>
    </row>
    <row r="705" spans="1:52" x14ac:dyDescent="0.25">
      <c r="C705" s="55" t="s">
        <v>2284</v>
      </c>
      <c r="D705" s="55" t="s">
        <v>2656</v>
      </c>
      <c r="E705" s="55" t="s">
        <v>977</v>
      </c>
      <c r="F705" s="32" t="s">
        <v>643</v>
      </c>
      <c r="G705" s="57"/>
      <c r="H705" s="33" t="s">
        <v>2</v>
      </c>
      <c r="I705" s="33">
        <v>3</v>
      </c>
      <c r="J705" s="34">
        <v>138.11000000000001</v>
      </c>
      <c r="K705" s="34">
        <v>414.33000000000004</v>
      </c>
    </row>
    <row r="706" spans="1:52" s="64" customFormat="1" x14ac:dyDescent="0.25">
      <c r="A706" s="74"/>
      <c r="B706" s="74"/>
      <c r="C706" s="318" t="s">
        <v>2285</v>
      </c>
      <c r="D706" s="65" t="s">
        <v>2656</v>
      </c>
      <c r="E706" s="65" t="s">
        <v>1032</v>
      </c>
      <c r="F706" s="37" t="s">
        <v>644</v>
      </c>
      <c r="G706" s="63"/>
      <c r="H706" s="38" t="s">
        <v>2</v>
      </c>
      <c r="I706" s="38">
        <v>3</v>
      </c>
      <c r="J706" s="39">
        <v>253.65</v>
      </c>
      <c r="K706" s="39">
        <v>760.95</v>
      </c>
      <c r="L706" s="40"/>
      <c r="M706" s="40"/>
      <c r="N706" s="40"/>
      <c r="O706" s="40"/>
      <c r="P706" s="40"/>
      <c r="Q706" s="40"/>
      <c r="R706" s="40"/>
      <c r="S706" s="40"/>
      <c r="T706" s="40"/>
      <c r="U706" s="40"/>
      <c r="V706" s="40"/>
      <c r="W706" s="40"/>
      <c r="X706" s="40"/>
      <c r="Y706" s="40"/>
      <c r="Z706" s="40"/>
      <c r="AA706" s="40"/>
      <c r="AB706" s="40"/>
      <c r="AC706" s="40"/>
      <c r="AD706" s="40"/>
      <c r="AE706" s="40"/>
      <c r="AF706" s="40"/>
      <c r="AG706" s="40"/>
      <c r="AH706" s="40"/>
      <c r="AI706" s="40"/>
      <c r="AJ706" s="40"/>
      <c r="AK706" s="40"/>
      <c r="AL706" s="40"/>
      <c r="AM706" s="40"/>
      <c r="AN706" s="40"/>
      <c r="AO706" s="40"/>
      <c r="AP706" s="40"/>
      <c r="AQ706" s="40"/>
      <c r="AR706" s="40"/>
      <c r="AS706" s="40"/>
      <c r="AT706" s="40"/>
      <c r="AU706" s="40"/>
      <c r="AV706" s="40"/>
      <c r="AW706" s="40"/>
      <c r="AX706" s="40"/>
      <c r="AY706" s="40"/>
      <c r="AZ706" s="40"/>
    </row>
    <row r="707" spans="1:52" x14ac:dyDescent="0.25">
      <c r="C707" s="315" t="s">
        <v>2286</v>
      </c>
      <c r="D707" s="316" t="s">
        <v>2656</v>
      </c>
      <c r="E707" s="55" t="s">
        <v>1033</v>
      </c>
      <c r="F707" s="32" t="s">
        <v>645</v>
      </c>
      <c r="G707" s="57"/>
      <c r="H707" s="33" t="s">
        <v>2</v>
      </c>
      <c r="I707" s="33">
        <v>3</v>
      </c>
      <c r="J707" s="34">
        <v>57.77</v>
      </c>
      <c r="K707" s="34">
        <v>173.31</v>
      </c>
    </row>
    <row r="708" spans="1:52" s="64" customFormat="1" x14ac:dyDescent="0.25">
      <c r="A708" s="74"/>
      <c r="B708" s="74"/>
      <c r="C708" s="65" t="s">
        <v>2287</v>
      </c>
      <c r="D708" s="65" t="s">
        <v>2656</v>
      </c>
      <c r="E708" s="65" t="s">
        <v>1034</v>
      </c>
      <c r="F708" s="37" t="s">
        <v>646</v>
      </c>
      <c r="G708" s="63"/>
      <c r="H708" s="38" t="s">
        <v>2</v>
      </c>
      <c r="I708" s="38">
        <v>3</v>
      </c>
      <c r="J708" s="39">
        <v>80.34</v>
      </c>
      <c r="K708" s="39">
        <v>241.02</v>
      </c>
      <c r="L708" s="40"/>
      <c r="M708" s="40"/>
      <c r="N708" s="40"/>
      <c r="O708" s="40"/>
      <c r="P708" s="40"/>
      <c r="Q708" s="40"/>
      <c r="R708" s="40"/>
      <c r="S708" s="40"/>
      <c r="T708" s="40"/>
      <c r="U708" s="40"/>
      <c r="V708" s="40"/>
      <c r="W708" s="40"/>
      <c r="X708" s="40"/>
      <c r="Y708" s="40"/>
      <c r="Z708" s="40"/>
      <c r="AA708" s="40"/>
      <c r="AB708" s="40"/>
      <c r="AC708" s="40"/>
      <c r="AD708" s="40"/>
      <c r="AE708" s="40"/>
      <c r="AF708" s="40"/>
      <c r="AG708" s="40"/>
      <c r="AH708" s="40"/>
      <c r="AI708" s="40"/>
      <c r="AJ708" s="40"/>
      <c r="AK708" s="40"/>
      <c r="AL708" s="40"/>
      <c r="AM708" s="40"/>
      <c r="AN708" s="40"/>
      <c r="AO708" s="40"/>
      <c r="AP708" s="40"/>
      <c r="AQ708" s="40"/>
      <c r="AR708" s="40"/>
      <c r="AS708" s="40"/>
      <c r="AT708" s="40"/>
      <c r="AU708" s="40"/>
      <c r="AV708" s="40"/>
      <c r="AW708" s="40"/>
      <c r="AX708" s="40"/>
      <c r="AY708" s="40"/>
      <c r="AZ708" s="40"/>
    </row>
    <row r="709" spans="1:52" x14ac:dyDescent="0.25">
      <c r="C709" s="55" t="s">
        <v>2288</v>
      </c>
      <c r="D709" s="55" t="s">
        <v>2656</v>
      </c>
      <c r="E709" s="55" t="s">
        <v>1035</v>
      </c>
      <c r="F709" s="32" t="s">
        <v>647</v>
      </c>
      <c r="G709" s="57"/>
      <c r="H709" s="33" t="s">
        <v>2</v>
      </c>
      <c r="I709" s="33">
        <v>3</v>
      </c>
      <c r="J709" s="34">
        <v>138.11000000000001</v>
      </c>
      <c r="K709" s="34">
        <v>414.33000000000004</v>
      </c>
    </row>
    <row r="710" spans="1:52" s="64" customFormat="1" x14ac:dyDescent="0.25">
      <c r="A710" s="74"/>
      <c r="B710" s="74"/>
      <c r="C710" s="65" t="s">
        <v>2289</v>
      </c>
      <c r="D710" s="65" t="s">
        <v>2656</v>
      </c>
      <c r="E710" s="65" t="s">
        <v>1036</v>
      </c>
      <c r="F710" s="37" t="s">
        <v>648</v>
      </c>
      <c r="G710" s="63"/>
      <c r="H710" s="38" t="s">
        <v>2</v>
      </c>
      <c r="I710" s="38">
        <v>3</v>
      </c>
      <c r="J710" s="39">
        <v>253.65</v>
      </c>
      <c r="K710" s="39">
        <v>760.95</v>
      </c>
      <c r="L710" s="40"/>
      <c r="M710" s="40"/>
      <c r="N710" s="40"/>
      <c r="O710" s="40"/>
      <c r="P710" s="40"/>
      <c r="Q710" s="40"/>
      <c r="R710" s="40"/>
      <c r="S710" s="40"/>
      <c r="T710" s="40"/>
      <c r="U710" s="40"/>
      <c r="V710" s="40"/>
      <c r="W710" s="40"/>
      <c r="X710" s="40"/>
      <c r="Y710" s="40"/>
      <c r="Z710" s="40"/>
      <c r="AA710" s="40"/>
      <c r="AB710" s="40"/>
      <c r="AC710" s="40"/>
      <c r="AD710" s="40"/>
      <c r="AE710" s="40"/>
      <c r="AF710" s="40"/>
      <c r="AG710" s="40"/>
      <c r="AH710" s="40"/>
      <c r="AI710" s="40"/>
      <c r="AJ710" s="40"/>
      <c r="AK710" s="40"/>
      <c r="AL710" s="40"/>
      <c r="AM710" s="40"/>
      <c r="AN710" s="40"/>
      <c r="AO710" s="40"/>
      <c r="AP710" s="40"/>
      <c r="AQ710" s="40"/>
      <c r="AR710" s="40"/>
      <c r="AS710" s="40"/>
      <c r="AT710" s="40"/>
      <c r="AU710" s="40"/>
      <c r="AV710" s="40"/>
      <c r="AW710" s="40"/>
      <c r="AX710" s="40"/>
      <c r="AY710" s="40"/>
      <c r="AZ710" s="40"/>
    </row>
    <row r="711" spans="1:52" x14ac:dyDescent="0.25">
      <c r="C711" s="55" t="s">
        <v>2290</v>
      </c>
      <c r="D711" s="55" t="s">
        <v>2656</v>
      </c>
      <c r="E711" s="55" t="s">
        <v>1037</v>
      </c>
      <c r="F711" s="32" t="s">
        <v>649</v>
      </c>
      <c r="G711" s="57"/>
      <c r="H711" s="33" t="s">
        <v>2</v>
      </c>
      <c r="I711" s="33">
        <v>3</v>
      </c>
      <c r="J711" s="34">
        <v>57.77</v>
      </c>
      <c r="K711" s="34">
        <v>173.31</v>
      </c>
    </row>
    <row r="712" spans="1:52" s="64" customFormat="1" x14ac:dyDescent="0.25">
      <c r="A712" s="74"/>
      <c r="B712" s="74"/>
      <c r="C712" s="65" t="s">
        <v>2291</v>
      </c>
      <c r="D712" s="65" t="s">
        <v>2656</v>
      </c>
      <c r="E712" s="65" t="s">
        <v>1038</v>
      </c>
      <c r="F712" s="37" t="s">
        <v>650</v>
      </c>
      <c r="G712" s="63"/>
      <c r="H712" s="38" t="s">
        <v>2</v>
      </c>
      <c r="I712" s="38">
        <v>3</v>
      </c>
      <c r="J712" s="39">
        <v>86.66</v>
      </c>
      <c r="K712" s="39">
        <v>259.98</v>
      </c>
      <c r="L712" s="40"/>
      <c r="M712" s="40"/>
      <c r="N712" s="40"/>
      <c r="O712" s="40"/>
      <c r="P712" s="40"/>
      <c r="Q712" s="40"/>
      <c r="R712" s="40"/>
      <c r="S712" s="40"/>
      <c r="T712" s="40"/>
      <c r="U712" s="40"/>
      <c r="V712" s="40"/>
      <c r="W712" s="40"/>
      <c r="X712" s="40"/>
      <c r="Y712" s="40"/>
      <c r="Z712" s="40"/>
      <c r="AA712" s="40"/>
      <c r="AB712" s="40"/>
      <c r="AC712" s="40"/>
      <c r="AD712" s="40"/>
      <c r="AE712" s="40"/>
      <c r="AF712" s="40"/>
      <c r="AG712" s="40"/>
      <c r="AH712" s="40"/>
      <c r="AI712" s="40"/>
      <c r="AJ712" s="40"/>
      <c r="AK712" s="40"/>
      <c r="AL712" s="40"/>
      <c r="AM712" s="40"/>
      <c r="AN712" s="40"/>
      <c r="AO712" s="40"/>
      <c r="AP712" s="40"/>
      <c r="AQ712" s="40"/>
      <c r="AR712" s="40"/>
      <c r="AS712" s="40"/>
      <c r="AT712" s="40"/>
      <c r="AU712" s="40"/>
      <c r="AV712" s="40"/>
      <c r="AW712" s="40"/>
      <c r="AX712" s="40"/>
      <c r="AY712" s="40"/>
      <c r="AZ712" s="40"/>
    </row>
    <row r="713" spans="1:52" x14ac:dyDescent="0.25">
      <c r="C713" s="55" t="s">
        <v>2292</v>
      </c>
      <c r="D713" s="55" t="s">
        <v>2656</v>
      </c>
      <c r="E713" s="55" t="s">
        <v>1039</v>
      </c>
      <c r="F713" s="32" t="s">
        <v>651</v>
      </c>
      <c r="G713" s="57"/>
      <c r="H713" s="33" t="s">
        <v>2</v>
      </c>
      <c r="I713" s="33">
        <v>4</v>
      </c>
      <c r="J713" s="34">
        <v>443.73</v>
      </c>
      <c r="K713" s="34">
        <v>1774.92</v>
      </c>
    </row>
    <row r="714" spans="1:52" s="64" customFormat="1" x14ac:dyDescent="0.25">
      <c r="A714" s="74"/>
      <c r="B714" s="74"/>
      <c r="C714" s="65" t="s">
        <v>2293</v>
      </c>
      <c r="D714" s="65" t="s">
        <v>2656</v>
      </c>
      <c r="E714" s="65" t="s">
        <v>1040</v>
      </c>
      <c r="F714" s="37" t="s">
        <v>652</v>
      </c>
      <c r="G714" s="63"/>
      <c r="H714" s="38" t="s">
        <v>2</v>
      </c>
      <c r="I714" s="38">
        <v>4</v>
      </c>
      <c r="J714" s="39">
        <v>617.04999999999995</v>
      </c>
      <c r="K714" s="39">
        <v>2468.1999999999998</v>
      </c>
      <c r="L714" s="40"/>
      <c r="M714" s="40"/>
      <c r="N714" s="40"/>
      <c r="O714" s="40"/>
      <c r="P714" s="40"/>
      <c r="Q714" s="40"/>
      <c r="R714" s="40"/>
      <c r="S714" s="40"/>
      <c r="T714" s="40"/>
      <c r="U714" s="40"/>
      <c r="V714" s="40"/>
      <c r="W714" s="40"/>
      <c r="X714" s="40"/>
      <c r="Y714" s="40"/>
      <c r="Z714" s="40"/>
      <c r="AA714" s="40"/>
      <c r="AB714" s="40"/>
      <c r="AC714" s="40"/>
      <c r="AD714" s="40"/>
      <c r="AE714" s="40"/>
      <c r="AF714" s="40"/>
      <c r="AG714" s="40"/>
      <c r="AH714" s="40"/>
      <c r="AI714" s="40"/>
      <c r="AJ714" s="40"/>
      <c r="AK714" s="40"/>
      <c r="AL714" s="40"/>
      <c r="AM714" s="40"/>
      <c r="AN714" s="40"/>
      <c r="AO714" s="40"/>
      <c r="AP714" s="40"/>
      <c r="AQ714" s="40"/>
      <c r="AR714" s="40"/>
      <c r="AS714" s="40"/>
      <c r="AT714" s="40"/>
      <c r="AU714" s="40"/>
      <c r="AV714" s="40"/>
      <c r="AW714" s="40"/>
      <c r="AX714" s="40"/>
      <c r="AY714" s="40"/>
      <c r="AZ714" s="40"/>
    </row>
    <row r="715" spans="1:52" x14ac:dyDescent="0.25">
      <c r="C715" s="315" t="s">
        <v>2294</v>
      </c>
      <c r="D715" s="55" t="s">
        <v>2656</v>
      </c>
      <c r="E715" s="55" t="s">
        <v>1041</v>
      </c>
      <c r="F715" s="32" t="s">
        <v>653</v>
      </c>
      <c r="G715" s="57"/>
      <c r="H715" s="33" t="s">
        <v>2</v>
      </c>
      <c r="I715" s="33">
        <v>4</v>
      </c>
      <c r="J715" s="34">
        <v>231.09</v>
      </c>
      <c r="K715" s="34">
        <v>924.36</v>
      </c>
    </row>
    <row r="716" spans="1:52" s="64" customFormat="1" x14ac:dyDescent="0.25">
      <c r="A716" s="74"/>
      <c r="B716" s="74"/>
      <c r="C716" s="318" t="s">
        <v>2295</v>
      </c>
      <c r="D716" s="65" t="s">
        <v>2656</v>
      </c>
      <c r="E716" s="65" t="s">
        <v>1042</v>
      </c>
      <c r="F716" s="37" t="s">
        <v>654</v>
      </c>
      <c r="G716" s="63"/>
      <c r="H716" s="38" t="s">
        <v>2</v>
      </c>
      <c r="I716" s="38">
        <v>4</v>
      </c>
      <c r="J716" s="39">
        <v>231.09</v>
      </c>
      <c r="K716" s="39">
        <v>924.36</v>
      </c>
      <c r="L716" s="40"/>
      <c r="M716" s="40"/>
      <c r="N716" s="40"/>
      <c r="O716" s="40"/>
      <c r="P716" s="40"/>
      <c r="Q716" s="40"/>
      <c r="R716" s="40"/>
      <c r="S716" s="40"/>
      <c r="T716" s="40"/>
      <c r="U716" s="40"/>
      <c r="V716" s="40"/>
      <c r="W716" s="40"/>
      <c r="X716" s="40"/>
      <c r="Y716" s="40"/>
      <c r="Z716" s="40"/>
      <c r="AA716" s="40"/>
      <c r="AB716" s="40"/>
      <c r="AC716" s="40"/>
      <c r="AD716" s="40"/>
      <c r="AE716" s="40"/>
      <c r="AF716" s="40"/>
      <c r="AG716" s="40"/>
      <c r="AH716" s="40"/>
      <c r="AI716" s="40"/>
      <c r="AJ716" s="40"/>
      <c r="AK716" s="40"/>
      <c r="AL716" s="40"/>
      <c r="AM716" s="40"/>
      <c r="AN716" s="40"/>
      <c r="AO716" s="40"/>
      <c r="AP716" s="40"/>
      <c r="AQ716" s="40"/>
      <c r="AR716" s="40"/>
      <c r="AS716" s="40"/>
      <c r="AT716" s="40"/>
      <c r="AU716" s="40"/>
      <c r="AV716" s="40"/>
      <c r="AW716" s="40"/>
      <c r="AX716" s="40"/>
      <c r="AY716" s="40"/>
      <c r="AZ716" s="40"/>
    </row>
    <row r="717" spans="1:52" x14ac:dyDescent="0.25">
      <c r="C717" s="315" t="s">
        <v>2296</v>
      </c>
      <c r="D717" s="55" t="s">
        <v>2656</v>
      </c>
      <c r="E717" s="55" t="s">
        <v>1043</v>
      </c>
      <c r="F717" s="32" t="s">
        <v>655</v>
      </c>
      <c r="G717" s="57"/>
      <c r="H717" s="33" t="s">
        <v>2</v>
      </c>
      <c r="I717" s="33">
        <v>4</v>
      </c>
      <c r="J717" s="34">
        <v>138.11000000000001</v>
      </c>
      <c r="K717" s="34">
        <v>552.44000000000005</v>
      </c>
    </row>
    <row r="718" spans="1:52" s="64" customFormat="1" x14ac:dyDescent="0.25">
      <c r="A718" s="74"/>
      <c r="B718" s="74"/>
      <c r="C718" s="318" t="s">
        <v>2297</v>
      </c>
      <c r="D718" s="65" t="s">
        <v>2656</v>
      </c>
      <c r="E718" s="65" t="s">
        <v>1044</v>
      </c>
      <c r="F718" s="37" t="s">
        <v>656</v>
      </c>
      <c r="G718" s="63"/>
      <c r="H718" s="38" t="s">
        <v>2</v>
      </c>
      <c r="I718" s="38">
        <v>2</v>
      </c>
      <c r="J718" s="39">
        <v>864.9</v>
      </c>
      <c r="K718" s="39">
        <v>1729.8</v>
      </c>
      <c r="L718" s="40"/>
      <c r="M718" s="40"/>
      <c r="N718" s="40"/>
      <c r="O718" s="40"/>
      <c r="P718" s="40"/>
      <c r="Q718" s="40"/>
      <c r="R718" s="40"/>
      <c r="S718" s="40"/>
      <c r="T718" s="40"/>
      <c r="U718" s="40"/>
      <c r="V718" s="40"/>
      <c r="W718" s="40"/>
      <c r="X718" s="40"/>
      <c r="Y718" s="40"/>
      <c r="Z718" s="40"/>
      <c r="AA718" s="40"/>
      <c r="AB718" s="40"/>
      <c r="AC718" s="40"/>
      <c r="AD718" s="40"/>
      <c r="AE718" s="40"/>
      <c r="AF718" s="40"/>
      <c r="AG718" s="40"/>
      <c r="AH718" s="40"/>
      <c r="AI718" s="40"/>
      <c r="AJ718" s="40"/>
      <c r="AK718" s="40"/>
      <c r="AL718" s="40"/>
      <c r="AM718" s="40"/>
      <c r="AN718" s="40"/>
      <c r="AO718" s="40"/>
      <c r="AP718" s="40"/>
      <c r="AQ718" s="40"/>
      <c r="AR718" s="40"/>
      <c r="AS718" s="40"/>
      <c r="AT718" s="40"/>
      <c r="AU718" s="40"/>
      <c r="AV718" s="40"/>
      <c r="AW718" s="40"/>
      <c r="AX718" s="40"/>
      <c r="AY718" s="40"/>
      <c r="AZ718" s="40"/>
    </row>
    <row r="719" spans="1:52" x14ac:dyDescent="0.25">
      <c r="C719" s="55" t="s">
        <v>2298</v>
      </c>
      <c r="D719" s="55" t="s">
        <v>2656</v>
      </c>
      <c r="E719" s="55" t="s">
        <v>1045</v>
      </c>
      <c r="F719" s="32" t="s">
        <v>657</v>
      </c>
      <c r="G719" s="57"/>
      <c r="H719" s="33" t="s">
        <v>2</v>
      </c>
      <c r="I719" s="33">
        <v>2</v>
      </c>
      <c r="J719" s="34">
        <v>1038.22</v>
      </c>
      <c r="K719" s="34">
        <v>2076.44</v>
      </c>
    </row>
    <row r="720" spans="1:52" s="64" customFormat="1" x14ac:dyDescent="0.25">
      <c r="A720" s="74"/>
      <c r="B720" s="74"/>
      <c r="C720" s="318" t="s">
        <v>2299</v>
      </c>
      <c r="D720" s="65" t="s">
        <v>2656</v>
      </c>
      <c r="E720" s="65" t="s">
        <v>1046</v>
      </c>
      <c r="F720" s="37" t="s">
        <v>658</v>
      </c>
      <c r="G720" s="63"/>
      <c r="H720" s="38" t="s">
        <v>2</v>
      </c>
      <c r="I720" s="38">
        <v>2</v>
      </c>
      <c r="J720" s="39">
        <v>577.72</v>
      </c>
      <c r="K720" s="39">
        <v>1155.44</v>
      </c>
      <c r="L720" s="40"/>
      <c r="M720" s="40"/>
      <c r="N720" s="40"/>
      <c r="O720" s="40"/>
      <c r="P720" s="40"/>
      <c r="Q720" s="40"/>
      <c r="R720" s="40"/>
      <c r="S720" s="40"/>
      <c r="T720" s="40"/>
      <c r="U720" s="40"/>
      <c r="V720" s="40"/>
      <c r="W720" s="40"/>
      <c r="X720" s="40"/>
      <c r="Y720" s="40"/>
      <c r="Z720" s="40"/>
      <c r="AA720" s="40"/>
      <c r="AB720" s="40"/>
      <c r="AC720" s="40"/>
      <c r="AD720" s="40"/>
      <c r="AE720" s="40"/>
      <c r="AF720" s="40"/>
      <c r="AG720" s="40"/>
      <c r="AH720" s="40"/>
      <c r="AI720" s="40"/>
      <c r="AJ720" s="40"/>
      <c r="AK720" s="40"/>
      <c r="AL720" s="40"/>
      <c r="AM720" s="40"/>
      <c r="AN720" s="40"/>
      <c r="AO720" s="40"/>
      <c r="AP720" s="40"/>
      <c r="AQ720" s="40"/>
      <c r="AR720" s="40"/>
      <c r="AS720" s="40"/>
      <c r="AT720" s="40"/>
      <c r="AU720" s="40"/>
      <c r="AV720" s="40"/>
      <c r="AW720" s="40"/>
      <c r="AX720" s="40"/>
      <c r="AY720" s="40"/>
      <c r="AZ720" s="40"/>
    </row>
    <row r="721" spans="1:52" x14ac:dyDescent="0.25">
      <c r="C721" s="315" t="s">
        <v>2300</v>
      </c>
      <c r="D721" s="316" t="s">
        <v>2656</v>
      </c>
      <c r="E721" s="55" t="s">
        <v>1047</v>
      </c>
      <c r="F721" s="32" t="s">
        <v>659</v>
      </c>
      <c r="G721" s="57"/>
      <c r="H721" s="33" t="s">
        <v>2</v>
      </c>
      <c r="I721" s="33">
        <v>2</v>
      </c>
      <c r="J721" s="34">
        <v>577.72</v>
      </c>
      <c r="K721" s="34">
        <v>1155.44</v>
      </c>
    </row>
    <row r="722" spans="1:52" s="64" customFormat="1" x14ac:dyDescent="0.25">
      <c r="A722" s="74"/>
      <c r="B722" s="74"/>
      <c r="C722" s="65" t="s">
        <v>2301</v>
      </c>
      <c r="D722" s="65" t="s">
        <v>2656</v>
      </c>
      <c r="E722" s="65" t="s">
        <v>1048</v>
      </c>
      <c r="F722" s="37" t="s">
        <v>660</v>
      </c>
      <c r="G722" s="63"/>
      <c r="H722" s="38" t="s">
        <v>2</v>
      </c>
      <c r="I722" s="38">
        <v>2</v>
      </c>
      <c r="J722" s="39">
        <v>138.11000000000001</v>
      </c>
      <c r="K722" s="39">
        <v>276.22000000000003</v>
      </c>
      <c r="L722" s="40"/>
      <c r="M722" s="40"/>
      <c r="N722" s="40"/>
      <c r="O722" s="40"/>
      <c r="P722" s="40"/>
      <c r="Q722" s="40"/>
      <c r="R722" s="40"/>
      <c r="S722" s="40"/>
      <c r="T722" s="40"/>
      <c r="U722" s="40"/>
      <c r="V722" s="40"/>
      <c r="W722" s="40"/>
      <c r="X722" s="40"/>
      <c r="Y722" s="40"/>
      <c r="Z722" s="40"/>
      <c r="AA722" s="40"/>
      <c r="AB722" s="40"/>
      <c r="AC722" s="40"/>
      <c r="AD722" s="40"/>
      <c r="AE722" s="40"/>
      <c r="AF722" s="40"/>
      <c r="AG722" s="40"/>
      <c r="AH722" s="40"/>
      <c r="AI722" s="40"/>
      <c r="AJ722" s="40"/>
      <c r="AK722" s="40"/>
      <c r="AL722" s="40"/>
      <c r="AM722" s="40"/>
      <c r="AN722" s="40"/>
      <c r="AO722" s="40"/>
      <c r="AP722" s="40"/>
      <c r="AQ722" s="40"/>
      <c r="AR722" s="40"/>
      <c r="AS722" s="40"/>
      <c r="AT722" s="40"/>
      <c r="AU722" s="40"/>
      <c r="AV722" s="40"/>
      <c r="AW722" s="40"/>
      <c r="AX722" s="40"/>
      <c r="AY722" s="40"/>
      <c r="AZ722" s="40"/>
    </row>
    <row r="723" spans="1:52" x14ac:dyDescent="0.25">
      <c r="C723" s="55" t="s">
        <v>2302</v>
      </c>
      <c r="D723" s="55" t="s">
        <v>2656</v>
      </c>
      <c r="E723" s="55" t="s">
        <v>1049</v>
      </c>
      <c r="F723" s="32" t="s">
        <v>661</v>
      </c>
      <c r="G723" s="57"/>
      <c r="H723" s="33" t="s">
        <v>2</v>
      </c>
      <c r="I723" s="33">
        <v>2</v>
      </c>
      <c r="J723" s="34">
        <v>138.11000000000001</v>
      </c>
      <c r="K723" s="34">
        <v>276.22000000000003</v>
      </c>
    </row>
    <row r="724" spans="1:52" s="64" customFormat="1" x14ac:dyDescent="0.25">
      <c r="A724" s="74"/>
      <c r="B724" s="74"/>
      <c r="C724" s="65" t="s">
        <v>2303</v>
      </c>
      <c r="D724" s="65" t="s">
        <v>2656</v>
      </c>
      <c r="E724" s="65" t="s">
        <v>1050</v>
      </c>
      <c r="F724" s="37" t="s">
        <v>662</v>
      </c>
      <c r="G724" s="63"/>
      <c r="H724" s="38" t="s">
        <v>2</v>
      </c>
      <c r="I724" s="38">
        <v>4</v>
      </c>
      <c r="J724" s="39">
        <v>1286.07</v>
      </c>
      <c r="K724" s="39">
        <v>5144.28</v>
      </c>
      <c r="L724" s="40"/>
      <c r="M724" s="40"/>
      <c r="N724" s="40"/>
      <c r="O724" s="40"/>
      <c r="P724" s="40"/>
      <c r="Q724" s="40"/>
      <c r="R724" s="40"/>
      <c r="S724" s="40"/>
      <c r="T724" s="40"/>
      <c r="U724" s="40"/>
      <c r="V724" s="40"/>
      <c r="W724" s="40"/>
      <c r="X724" s="40"/>
      <c r="Y724" s="40"/>
      <c r="Z724" s="40"/>
      <c r="AA724" s="40"/>
      <c r="AB724" s="40"/>
      <c r="AC724" s="40"/>
      <c r="AD724" s="40"/>
      <c r="AE724" s="40"/>
      <c r="AF724" s="40"/>
      <c r="AG724" s="40"/>
      <c r="AH724" s="40"/>
      <c r="AI724" s="40"/>
      <c r="AJ724" s="40"/>
      <c r="AK724" s="40"/>
      <c r="AL724" s="40"/>
      <c r="AM724" s="40"/>
      <c r="AN724" s="40"/>
      <c r="AO724" s="40"/>
      <c r="AP724" s="40"/>
      <c r="AQ724" s="40"/>
      <c r="AR724" s="40"/>
      <c r="AS724" s="40"/>
      <c r="AT724" s="40"/>
      <c r="AU724" s="40"/>
      <c r="AV724" s="40"/>
      <c r="AW724" s="40"/>
      <c r="AX724" s="40"/>
      <c r="AY724" s="40"/>
      <c r="AZ724" s="40"/>
    </row>
    <row r="725" spans="1:52" x14ac:dyDescent="0.25">
      <c r="C725" s="55" t="s">
        <v>2304</v>
      </c>
      <c r="D725" s="55" t="s">
        <v>2656</v>
      </c>
      <c r="E725" s="55" t="s">
        <v>1051</v>
      </c>
      <c r="F725" s="32" t="s">
        <v>663</v>
      </c>
      <c r="G725" s="57"/>
      <c r="H725" s="33" t="s">
        <v>2</v>
      </c>
      <c r="I725" s="33">
        <v>4</v>
      </c>
      <c r="J725" s="34">
        <v>1574.93</v>
      </c>
      <c r="K725" s="34">
        <v>6299.72</v>
      </c>
    </row>
    <row r="726" spans="1:52" s="64" customFormat="1" x14ac:dyDescent="0.25">
      <c r="A726" s="74"/>
      <c r="B726" s="74"/>
      <c r="C726" s="65" t="s">
        <v>2305</v>
      </c>
      <c r="D726" s="65" t="s">
        <v>2656</v>
      </c>
      <c r="E726" s="65" t="s">
        <v>1052</v>
      </c>
      <c r="F726" s="37" t="s">
        <v>664</v>
      </c>
      <c r="G726" s="63"/>
      <c r="H726" s="38" t="s">
        <v>2</v>
      </c>
      <c r="I726" s="38">
        <v>4</v>
      </c>
      <c r="J726" s="39">
        <v>866.58</v>
      </c>
      <c r="K726" s="39">
        <v>3466.32</v>
      </c>
      <c r="L726" s="40"/>
      <c r="M726" s="40"/>
      <c r="N726" s="40"/>
      <c r="O726" s="40"/>
      <c r="P726" s="40"/>
      <c r="Q726" s="40"/>
      <c r="R726" s="40"/>
      <c r="S726" s="40"/>
      <c r="T726" s="40"/>
      <c r="U726" s="40"/>
      <c r="V726" s="40"/>
      <c r="W726" s="40"/>
      <c r="X726" s="40"/>
      <c r="Y726" s="40"/>
      <c r="Z726" s="40"/>
      <c r="AA726" s="40"/>
      <c r="AB726" s="40"/>
      <c r="AC726" s="40"/>
      <c r="AD726" s="40"/>
      <c r="AE726" s="40"/>
      <c r="AF726" s="40"/>
      <c r="AG726" s="40"/>
      <c r="AH726" s="40"/>
      <c r="AI726" s="40"/>
      <c r="AJ726" s="40"/>
      <c r="AK726" s="40"/>
      <c r="AL726" s="40"/>
      <c r="AM726" s="40"/>
      <c r="AN726" s="40"/>
      <c r="AO726" s="40"/>
      <c r="AP726" s="40"/>
      <c r="AQ726" s="40"/>
      <c r="AR726" s="40"/>
      <c r="AS726" s="40"/>
      <c r="AT726" s="40"/>
      <c r="AU726" s="40"/>
      <c r="AV726" s="40"/>
      <c r="AW726" s="40"/>
      <c r="AX726" s="40"/>
      <c r="AY726" s="40"/>
      <c r="AZ726" s="40"/>
    </row>
    <row r="727" spans="1:52" x14ac:dyDescent="0.25">
      <c r="C727" s="55" t="s">
        <v>2306</v>
      </c>
      <c r="D727" s="55" t="s">
        <v>2656</v>
      </c>
      <c r="E727" s="55" t="s">
        <v>1053</v>
      </c>
      <c r="F727" s="32" t="s">
        <v>665</v>
      </c>
      <c r="G727" s="57"/>
      <c r="H727" s="33" t="s">
        <v>2</v>
      </c>
      <c r="I727" s="33">
        <v>4</v>
      </c>
      <c r="J727" s="34">
        <v>1155.44</v>
      </c>
      <c r="K727" s="34">
        <v>4621.76</v>
      </c>
    </row>
    <row r="728" spans="1:52" s="64" customFormat="1" x14ac:dyDescent="0.25">
      <c r="A728" s="74"/>
      <c r="B728" s="74"/>
      <c r="C728" s="65" t="s">
        <v>2307</v>
      </c>
      <c r="D728" s="65" t="s">
        <v>2656</v>
      </c>
      <c r="E728" s="65" t="s">
        <v>1054</v>
      </c>
      <c r="F728" s="37" t="s">
        <v>666</v>
      </c>
      <c r="G728" s="63"/>
      <c r="H728" s="38" t="s">
        <v>2</v>
      </c>
      <c r="I728" s="38">
        <v>4</v>
      </c>
      <c r="J728" s="39">
        <v>253.65</v>
      </c>
      <c r="K728" s="39">
        <v>1014.6</v>
      </c>
      <c r="L728" s="40"/>
      <c r="M728" s="40"/>
      <c r="N728" s="40"/>
      <c r="O728" s="40"/>
      <c r="P728" s="40"/>
      <c r="Q728" s="40"/>
      <c r="R728" s="40"/>
      <c r="S728" s="40"/>
      <c r="T728" s="40"/>
      <c r="U728" s="40"/>
      <c r="V728" s="40"/>
      <c r="W728" s="40"/>
      <c r="X728" s="40"/>
      <c r="Y728" s="40"/>
      <c r="Z728" s="40"/>
      <c r="AA728" s="40"/>
      <c r="AB728" s="40"/>
      <c r="AC728" s="40"/>
      <c r="AD728" s="40"/>
      <c r="AE728" s="40"/>
      <c r="AF728" s="40"/>
      <c r="AG728" s="40"/>
      <c r="AH728" s="40"/>
      <c r="AI728" s="40"/>
      <c r="AJ728" s="40"/>
      <c r="AK728" s="40"/>
      <c r="AL728" s="40"/>
      <c r="AM728" s="40"/>
      <c r="AN728" s="40"/>
      <c r="AO728" s="40"/>
      <c r="AP728" s="40"/>
      <c r="AQ728" s="40"/>
      <c r="AR728" s="40"/>
      <c r="AS728" s="40"/>
      <c r="AT728" s="40"/>
      <c r="AU728" s="40"/>
      <c r="AV728" s="40"/>
      <c r="AW728" s="40"/>
      <c r="AX728" s="40"/>
      <c r="AY728" s="40"/>
      <c r="AZ728" s="40"/>
    </row>
    <row r="729" spans="1:52" x14ac:dyDescent="0.25">
      <c r="C729" s="315" t="s">
        <v>2308</v>
      </c>
      <c r="D729" s="55" t="s">
        <v>2656</v>
      </c>
      <c r="E729" s="55" t="s">
        <v>1055</v>
      </c>
      <c r="F729" s="32" t="s">
        <v>667</v>
      </c>
      <c r="G729" s="57"/>
      <c r="H729" s="33" t="s">
        <v>2</v>
      </c>
      <c r="I729" s="33">
        <v>4</v>
      </c>
      <c r="J729" s="34">
        <v>253.65</v>
      </c>
      <c r="K729" s="34">
        <v>1014.6</v>
      </c>
    </row>
    <row r="730" spans="1:52" s="64" customFormat="1" x14ac:dyDescent="0.25">
      <c r="A730" s="74"/>
      <c r="B730" s="74"/>
      <c r="C730" s="318" t="s">
        <v>2309</v>
      </c>
      <c r="D730" s="65" t="s">
        <v>2656</v>
      </c>
      <c r="E730" s="65" t="s">
        <v>1056</v>
      </c>
      <c r="F730" s="37" t="s">
        <v>668</v>
      </c>
      <c r="G730" s="63"/>
      <c r="H730" s="38" t="s">
        <v>2</v>
      </c>
      <c r="I730" s="38">
        <v>2</v>
      </c>
      <c r="J730" s="39">
        <v>493.39</v>
      </c>
      <c r="K730" s="39">
        <v>986.78</v>
      </c>
      <c r="L730" s="40"/>
      <c r="M730" s="40"/>
      <c r="N730" s="40"/>
      <c r="O730" s="40"/>
      <c r="P730" s="40"/>
      <c r="Q730" s="40"/>
      <c r="R730" s="40"/>
      <c r="S730" s="40"/>
      <c r="T730" s="40"/>
      <c r="U730" s="40"/>
      <c r="V730" s="40"/>
      <c r="W730" s="40"/>
      <c r="X730" s="40"/>
      <c r="Y730" s="40"/>
      <c r="Z730" s="40"/>
      <c r="AA730" s="40"/>
      <c r="AB730" s="40"/>
      <c r="AC730" s="40"/>
      <c r="AD730" s="40"/>
      <c r="AE730" s="40"/>
      <c r="AF730" s="40"/>
      <c r="AG730" s="40"/>
      <c r="AH730" s="40"/>
      <c r="AI730" s="40"/>
      <c r="AJ730" s="40"/>
      <c r="AK730" s="40"/>
      <c r="AL730" s="40"/>
      <c r="AM730" s="40"/>
      <c r="AN730" s="40"/>
      <c r="AO730" s="40"/>
      <c r="AP730" s="40"/>
      <c r="AQ730" s="40"/>
      <c r="AR730" s="40"/>
      <c r="AS730" s="40"/>
      <c r="AT730" s="40"/>
      <c r="AU730" s="40"/>
      <c r="AV730" s="40"/>
      <c r="AW730" s="40"/>
      <c r="AX730" s="40"/>
      <c r="AY730" s="40"/>
      <c r="AZ730" s="40"/>
    </row>
    <row r="731" spans="1:52" x14ac:dyDescent="0.25">
      <c r="C731" s="315" t="s">
        <v>2310</v>
      </c>
      <c r="D731" s="55" t="s">
        <v>2656</v>
      </c>
      <c r="E731" s="55" t="s">
        <v>1057</v>
      </c>
      <c r="F731" s="32" t="s">
        <v>669</v>
      </c>
      <c r="G731" s="57"/>
      <c r="H731" s="33" t="s">
        <v>2</v>
      </c>
      <c r="I731" s="33">
        <v>2</v>
      </c>
      <c r="J731" s="34">
        <v>1002.97</v>
      </c>
      <c r="K731" s="34">
        <v>2005.94</v>
      </c>
    </row>
    <row r="732" spans="1:52" s="64" customFormat="1" x14ac:dyDescent="0.25">
      <c r="A732" s="74"/>
      <c r="B732" s="74"/>
      <c r="C732" s="318" t="s">
        <v>2311</v>
      </c>
      <c r="D732" s="65" t="s">
        <v>2656</v>
      </c>
      <c r="E732" s="65" t="s">
        <v>1058</v>
      </c>
      <c r="F732" s="37" t="s">
        <v>670</v>
      </c>
      <c r="G732" s="63"/>
      <c r="H732" s="38" t="s">
        <v>2</v>
      </c>
      <c r="I732" s="38">
        <v>2</v>
      </c>
      <c r="J732" s="39">
        <v>477.5</v>
      </c>
      <c r="K732" s="39">
        <v>955</v>
      </c>
      <c r="L732" s="40"/>
      <c r="M732" s="40"/>
      <c r="N732" s="40"/>
      <c r="O732" s="40"/>
      <c r="P732" s="40"/>
      <c r="Q732" s="40"/>
      <c r="R732" s="40"/>
      <c r="S732" s="40"/>
      <c r="T732" s="40"/>
      <c r="U732" s="40"/>
      <c r="V732" s="40"/>
      <c r="W732" s="40"/>
      <c r="X732" s="40"/>
      <c r="Y732" s="40"/>
      <c r="Z732" s="40"/>
      <c r="AA732" s="40"/>
      <c r="AB732" s="40"/>
      <c r="AC732" s="40"/>
      <c r="AD732" s="40"/>
      <c r="AE732" s="40"/>
      <c r="AF732" s="40"/>
      <c r="AG732" s="40"/>
      <c r="AH732" s="40"/>
      <c r="AI732" s="40"/>
      <c r="AJ732" s="40"/>
      <c r="AK732" s="40"/>
      <c r="AL732" s="40"/>
      <c r="AM732" s="40"/>
      <c r="AN732" s="40"/>
      <c r="AO732" s="40"/>
      <c r="AP732" s="40"/>
      <c r="AQ732" s="40"/>
      <c r="AR732" s="40"/>
      <c r="AS732" s="40"/>
      <c r="AT732" s="40"/>
      <c r="AU732" s="40"/>
      <c r="AV732" s="40"/>
      <c r="AW732" s="40"/>
      <c r="AX732" s="40"/>
      <c r="AY732" s="40"/>
      <c r="AZ732" s="40"/>
    </row>
    <row r="733" spans="1:52" x14ac:dyDescent="0.25">
      <c r="C733" s="55" t="s">
        <v>2312</v>
      </c>
      <c r="D733" s="55" t="s">
        <v>2656</v>
      </c>
      <c r="E733" s="55" t="s">
        <v>1059</v>
      </c>
      <c r="F733" s="32" t="s">
        <v>558</v>
      </c>
      <c r="G733" s="57"/>
      <c r="H733" s="33" t="s">
        <v>2</v>
      </c>
      <c r="I733" s="33">
        <v>2</v>
      </c>
      <c r="J733" s="34">
        <v>892.68</v>
      </c>
      <c r="K733" s="34">
        <v>1785.36</v>
      </c>
    </row>
    <row r="734" spans="1:52" s="64" customFormat="1" x14ac:dyDescent="0.25">
      <c r="A734" s="74"/>
      <c r="B734" s="74"/>
      <c r="C734" s="318" t="s">
        <v>2313</v>
      </c>
      <c r="D734" s="65" t="s">
        <v>2656</v>
      </c>
      <c r="E734" s="65" t="s">
        <v>1060</v>
      </c>
      <c r="F734" s="37" t="s">
        <v>671</v>
      </c>
      <c r="G734" s="63"/>
      <c r="H734" s="38" t="s">
        <v>2</v>
      </c>
      <c r="I734" s="38">
        <v>2</v>
      </c>
      <c r="J734" s="39">
        <v>2099.98</v>
      </c>
      <c r="K734" s="39">
        <v>4199.96</v>
      </c>
      <c r="L734" s="40"/>
      <c r="M734" s="40"/>
      <c r="N734" s="40"/>
      <c r="O734" s="40"/>
      <c r="P734" s="40"/>
      <c r="Q734" s="40"/>
      <c r="R734" s="40"/>
      <c r="S734" s="40"/>
      <c r="T734" s="40"/>
      <c r="U734" s="40"/>
      <c r="V734" s="40"/>
      <c r="W734" s="40"/>
      <c r="X734" s="40"/>
      <c r="Y734" s="40"/>
      <c r="Z734" s="40"/>
      <c r="AA734" s="40"/>
      <c r="AB734" s="40"/>
      <c r="AC734" s="40"/>
      <c r="AD734" s="40"/>
      <c r="AE734" s="40"/>
      <c r="AF734" s="40"/>
      <c r="AG734" s="40"/>
      <c r="AH734" s="40"/>
      <c r="AI734" s="40"/>
      <c r="AJ734" s="40"/>
      <c r="AK734" s="40"/>
      <c r="AL734" s="40"/>
      <c r="AM734" s="40"/>
      <c r="AN734" s="40"/>
      <c r="AO734" s="40"/>
      <c r="AP734" s="40"/>
      <c r="AQ734" s="40"/>
      <c r="AR734" s="40"/>
      <c r="AS734" s="40"/>
      <c r="AT734" s="40"/>
      <c r="AU734" s="40"/>
      <c r="AV734" s="40"/>
      <c r="AW734" s="40"/>
      <c r="AX734" s="40"/>
      <c r="AY734" s="40"/>
      <c r="AZ734" s="40"/>
    </row>
    <row r="735" spans="1:52" x14ac:dyDescent="0.25">
      <c r="C735" s="315" t="s">
        <v>2314</v>
      </c>
      <c r="D735" s="316" t="s">
        <v>2656</v>
      </c>
      <c r="E735" s="55" t="s">
        <v>1061</v>
      </c>
      <c r="F735" s="32" t="s">
        <v>247</v>
      </c>
      <c r="G735" s="57"/>
      <c r="H735" s="33" t="s">
        <v>2</v>
      </c>
      <c r="I735" s="33">
        <v>50</v>
      </c>
      <c r="J735" s="34">
        <v>128.09</v>
      </c>
      <c r="K735" s="34">
        <v>6404.5</v>
      </c>
    </row>
    <row r="736" spans="1:52" s="64" customFormat="1" x14ac:dyDescent="0.25">
      <c r="A736" s="74"/>
      <c r="B736" s="74"/>
      <c r="C736" s="65" t="s">
        <v>2315</v>
      </c>
      <c r="D736" s="65" t="s">
        <v>2656</v>
      </c>
      <c r="E736" s="65" t="s">
        <v>1062</v>
      </c>
      <c r="F736" s="37" t="s">
        <v>248</v>
      </c>
      <c r="G736" s="63"/>
      <c r="H736" s="38" t="s">
        <v>2</v>
      </c>
      <c r="I736" s="38">
        <v>50</v>
      </c>
      <c r="J736" s="39">
        <v>136.79</v>
      </c>
      <c r="K736" s="39">
        <v>6839.5</v>
      </c>
      <c r="L736" s="40"/>
      <c r="M736" s="40"/>
      <c r="N736" s="40"/>
      <c r="O736" s="40"/>
      <c r="P736" s="40"/>
      <c r="Q736" s="40"/>
      <c r="R736" s="40"/>
      <c r="S736" s="40"/>
      <c r="T736" s="40"/>
      <c r="U736" s="40"/>
      <c r="V736" s="40"/>
      <c r="W736" s="40"/>
      <c r="X736" s="40"/>
      <c r="Y736" s="40"/>
      <c r="Z736" s="40"/>
      <c r="AA736" s="40"/>
      <c r="AB736" s="40"/>
      <c r="AC736" s="40"/>
      <c r="AD736" s="40"/>
      <c r="AE736" s="40"/>
      <c r="AF736" s="40"/>
      <c r="AG736" s="40"/>
      <c r="AH736" s="40"/>
      <c r="AI736" s="40"/>
      <c r="AJ736" s="40"/>
      <c r="AK736" s="40"/>
      <c r="AL736" s="40"/>
      <c r="AM736" s="40"/>
      <c r="AN736" s="40"/>
      <c r="AO736" s="40"/>
      <c r="AP736" s="40"/>
      <c r="AQ736" s="40"/>
      <c r="AR736" s="40"/>
      <c r="AS736" s="40"/>
      <c r="AT736" s="40"/>
      <c r="AU736" s="40"/>
      <c r="AV736" s="40"/>
      <c r="AW736" s="40"/>
      <c r="AX736" s="40"/>
      <c r="AY736" s="40"/>
      <c r="AZ736" s="40"/>
    </row>
    <row r="737" spans="1:52" x14ac:dyDescent="0.25">
      <c r="C737" s="55" t="s">
        <v>2316</v>
      </c>
      <c r="D737" s="55" t="s">
        <v>2656</v>
      </c>
      <c r="E737" s="55" t="s">
        <v>1063</v>
      </c>
      <c r="F737" s="32" t="s">
        <v>249</v>
      </c>
      <c r="G737" s="57"/>
      <c r="H737" s="33" t="s">
        <v>2</v>
      </c>
      <c r="I737" s="33">
        <v>50</v>
      </c>
      <c r="J737" s="34">
        <v>81.73</v>
      </c>
      <c r="K737" s="34">
        <v>4086.5</v>
      </c>
    </row>
    <row r="738" spans="1:52" s="64" customFormat="1" x14ac:dyDescent="0.25">
      <c r="A738" s="74"/>
      <c r="B738" s="74"/>
      <c r="C738" s="65" t="s">
        <v>2317</v>
      </c>
      <c r="D738" s="65" t="s">
        <v>2656</v>
      </c>
      <c r="E738" s="65" t="s">
        <v>1064</v>
      </c>
      <c r="F738" s="37" t="s">
        <v>250</v>
      </c>
      <c r="G738" s="63"/>
      <c r="H738" s="38" t="s">
        <v>2</v>
      </c>
      <c r="I738" s="38">
        <v>50</v>
      </c>
      <c r="J738" s="39">
        <v>207.42</v>
      </c>
      <c r="K738" s="39">
        <v>10371</v>
      </c>
      <c r="L738" s="40"/>
      <c r="M738" s="40"/>
      <c r="N738" s="40"/>
      <c r="O738" s="40"/>
      <c r="P738" s="40"/>
      <c r="Q738" s="40"/>
      <c r="R738" s="40"/>
      <c r="S738" s="40"/>
      <c r="T738" s="40"/>
      <c r="U738" s="40"/>
      <c r="V738" s="40"/>
      <c r="W738" s="40"/>
      <c r="X738" s="40"/>
      <c r="Y738" s="40"/>
      <c r="Z738" s="40"/>
      <c r="AA738" s="40"/>
      <c r="AB738" s="40"/>
      <c r="AC738" s="40"/>
      <c r="AD738" s="40"/>
      <c r="AE738" s="40"/>
      <c r="AF738" s="40"/>
      <c r="AG738" s="40"/>
      <c r="AH738" s="40"/>
      <c r="AI738" s="40"/>
      <c r="AJ738" s="40"/>
      <c r="AK738" s="40"/>
      <c r="AL738" s="40"/>
      <c r="AM738" s="40"/>
      <c r="AN738" s="40"/>
      <c r="AO738" s="40"/>
      <c r="AP738" s="40"/>
      <c r="AQ738" s="40"/>
      <c r="AR738" s="40"/>
      <c r="AS738" s="40"/>
      <c r="AT738" s="40"/>
      <c r="AU738" s="40"/>
      <c r="AV738" s="40"/>
      <c r="AW738" s="40"/>
      <c r="AX738" s="40"/>
      <c r="AY738" s="40"/>
      <c r="AZ738" s="40"/>
    </row>
    <row r="739" spans="1:52" x14ac:dyDescent="0.25">
      <c r="C739" s="55"/>
      <c r="D739" s="55" t="s">
        <v>2658</v>
      </c>
      <c r="E739" s="55" t="s">
        <v>1065</v>
      </c>
      <c r="F739" s="32" t="s">
        <v>672</v>
      </c>
      <c r="G739" s="57"/>
      <c r="H739" s="33" t="s">
        <v>812</v>
      </c>
      <c r="I739" s="33">
        <v>2</v>
      </c>
      <c r="J739" s="34">
        <v>390.67</v>
      </c>
      <c r="K739" s="34">
        <v>781.34</v>
      </c>
    </row>
    <row r="740" spans="1:52" s="64" customFormat="1" x14ac:dyDescent="0.25">
      <c r="A740" s="74"/>
      <c r="B740" s="74"/>
      <c r="C740" s="65"/>
      <c r="D740" s="65" t="s">
        <v>2658</v>
      </c>
      <c r="E740" s="65" t="s">
        <v>1066</v>
      </c>
      <c r="F740" s="37" t="s">
        <v>673</v>
      </c>
      <c r="G740" s="63"/>
      <c r="H740" s="38" t="s">
        <v>812</v>
      </c>
      <c r="I740" s="38">
        <v>2</v>
      </c>
      <c r="J740" s="39">
        <v>1038.3599999999999</v>
      </c>
      <c r="K740" s="39">
        <v>2076.7199999999998</v>
      </c>
      <c r="L740" s="40"/>
      <c r="M740" s="40"/>
      <c r="N740" s="40"/>
      <c r="O740" s="40"/>
      <c r="P740" s="40"/>
      <c r="Q740" s="40"/>
      <c r="R740" s="40"/>
      <c r="S740" s="40"/>
      <c r="T740" s="40"/>
      <c r="U740" s="40"/>
      <c r="V740" s="40"/>
      <c r="W740" s="40"/>
      <c r="X740" s="40"/>
      <c r="Y740" s="40"/>
      <c r="Z740" s="40"/>
      <c r="AA740" s="40"/>
      <c r="AB740" s="40"/>
      <c r="AC740" s="40"/>
      <c r="AD740" s="40"/>
      <c r="AE740" s="40"/>
      <c r="AF740" s="40"/>
      <c r="AG740" s="40"/>
      <c r="AH740" s="40"/>
      <c r="AI740" s="40"/>
      <c r="AJ740" s="40"/>
      <c r="AK740" s="40"/>
      <c r="AL740" s="40"/>
      <c r="AM740" s="40"/>
      <c r="AN740" s="40"/>
      <c r="AO740" s="40"/>
      <c r="AP740" s="40"/>
      <c r="AQ740" s="40"/>
      <c r="AR740" s="40"/>
      <c r="AS740" s="40"/>
      <c r="AT740" s="40"/>
      <c r="AU740" s="40"/>
      <c r="AV740" s="40"/>
      <c r="AW740" s="40"/>
      <c r="AX740" s="40"/>
      <c r="AY740" s="40"/>
      <c r="AZ740" s="40"/>
    </row>
    <row r="741" spans="1:52" hidden="1" x14ac:dyDescent="0.25">
      <c r="C741" s="55"/>
      <c r="D741" s="55" t="s">
        <v>2658</v>
      </c>
      <c r="E741" s="55" t="s">
        <v>1067</v>
      </c>
      <c r="F741" s="80" t="s">
        <v>674</v>
      </c>
      <c r="G741" s="81"/>
      <c r="H741" s="82" t="s">
        <v>812</v>
      </c>
      <c r="I741" s="82">
        <v>3</v>
      </c>
      <c r="J741" s="83">
        <v>0</v>
      </c>
      <c r="K741" s="83">
        <v>0</v>
      </c>
    </row>
    <row r="742" spans="1:52" s="64" customFormat="1" x14ac:dyDescent="0.25">
      <c r="A742" s="74"/>
      <c r="B742" s="74"/>
      <c r="C742" s="65"/>
      <c r="D742" s="65" t="s">
        <v>2658</v>
      </c>
      <c r="E742" s="65" t="s">
        <v>1068</v>
      </c>
      <c r="F742" s="37" t="s">
        <v>675</v>
      </c>
      <c r="G742" s="63"/>
      <c r="H742" s="38" t="s">
        <v>812</v>
      </c>
      <c r="I742" s="38">
        <v>3</v>
      </c>
      <c r="J742" s="39">
        <v>6.77</v>
      </c>
      <c r="K742" s="39">
        <v>20.309999999999999</v>
      </c>
      <c r="L742" s="40"/>
      <c r="M742" s="40"/>
      <c r="N742" s="40"/>
      <c r="O742" s="40"/>
      <c r="P742" s="40"/>
      <c r="Q742" s="40"/>
      <c r="R742" s="40"/>
      <c r="S742" s="40"/>
      <c r="T742" s="40"/>
      <c r="U742" s="40"/>
      <c r="V742" s="40"/>
      <c r="W742" s="40"/>
      <c r="X742" s="40"/>
      <c r="Y742" s="40"/>
      <c r="Z742" s="40"/>
      <c r="AA742" s="40"/>
      <c r="AB742" s="40"/>
      <c r="AC742" s="40"/>
      <c r="AD742" s="40"/>
      <c r="AE742" s="40"/>
      <c r="AF742" s="40"/>
      <c r="AG742" s="40"/>
      <c r="AH742" s="40"/>
      <c r="AI742" s="40"/>
      <c r="AJ742" s="40"/>
      <c r="AK742" s="40"/>
      <c r="AL742" s="40"/>
      <c r="AM742" s="40"/>
      <c r="AN742" s="40"/>
      <c r="AO742" s="40"/>
      <c r="AP742" s="40"/>
      <c r="AQ742" s="40"/>
      <c r="AR742" s="40"/>
      <c r="AS742" s="40"/>
      <c r="AT742" s="40"/>
      <c r="AU742" s="40"/>
      <c r="AV742" s="40"/>
      <c r="AW742" s="40"/>
      <c r="AX742" s="40"/>
      <c r="AY742" s="40"/>
      <c r="AZ742" s="40"/>
    </row>
    <row r="743" spans="1:52" x14ac:dyDescent="0.25">
      <c r="C743" s="315"/>
      <c r="D743" s="55" t="s">
        <v>2658</v>
      </c>
      <c r="E743" s="55" t="s">
        <v>1069</v>
      </c>
      <c r="F743" s="32" t="s">
        <v>676</v>
      </c>
      <c r="G743" s="57"/>
      <c r="H743" s="33" t="s">
        <v>808</v>
      </c>
      <c r="I743" s="33">
        <v>5</v>
      </c>
      <c r="J743" s="34">
        <v>918.35</v>
      </c>
      <c r="K743" s="34">
        <v>4591.75</v>
      </c>
    </row>
    <row r="744" spans="1:52" s="64" customFormat="1" hidden="1" x14ac:dyDescent="0.25">
      <c r="A744" s="74"/>
      <c r="B744" s="74"/>
      <c r="C744" s="318"/>
      <c r="D744" s="65" t="s">
        <v>2658</v>
      </c>
      <c r="E744" s="65" t="s">
        <v>1070</v>
      </c>
      <c r="F744" s="80" t="s">
        <v>677</v>
      </c>
      <c r="G744" s="81"/>
      <c r="H744" s="82" t="s">
        <v>812</v>
      </c>
      <c r="I744" s="82">
        <v>6</v>
      </c>
      <c r="J744" s="83">
        <v>0</v>
      </c>
      <c r="K744" s="83">
        <v>0</v>
      </c>
      <c r="L744" s="40"/>
      <c r="M744" s="40"/>
      <c r="N744" s="40"/>
      <c r="O744" s="40"/>
      <c r="P744" s="40"/>
      <c r="Q744" s="40"/>
      <c r="R744" s="40"/>
      <c r="S744" s="40"/>
      <c r="T744" s="40"/>
      <c r="U744" s="40"/>
      <c r="V744" s="40"/>
      <c r="W744" s="40"/>
      <c r="X744" s="40"/>
      <c r="Y744" s="40"/>
      <c r="Z744" s="40"/>
      <c r="AA744" s="40"/>
      <c r="AB744" s="40"/>
      <c r="AC744" s="40"/>
      <c r="AD744" s="40"/>
      <c r="AE744" s="40"/>
      <c r="AF744" s="40"/>
      <c r="AG744" s="40"/>
      <c r="AH744" s="40"/>
      <c r="AI744" s="40"/>
      <c r="AJ744" s="40"/>
      <c r="AK744" s="40"/>
      <c r="AL744" s="40"/>
      <c r="AM744" s="40"/>
      <c r="AN744" s="40"/>
      <c r="AO744" s="40"/>
      <c r="AP744" s="40"/>
      <c r="AQ744" s="40"/>
      <c r="AR744" s="40"/>
      <c r="AS744" s="40"/>
      <c r="AT744" s="40"/>
      <c r="AU744" s="40"/>
      <c r="AV744" s="40"/>
      <c r="AW744" s="40"/>
      <c r="AX744" s="40"/>
      <c r="AY744" s="40"/>
      <c r="AZ744" s="40"/>
    </row>
    <row r="745" spans="1:52" hidden="1" x14ac:dyDescent="0.25">
      <c r="C745" s="315"/>
      <c r="D745" s="55" t="s">
        <v>2658</v>
      </c>
      <c r="E745" s="79" t="s">
        <v>1071</v>
      </c>
      <c r="F745" s="80" t="s">
        <v>678</v>
      </c>
      <c r="G745" s="81"/>
      <c r="H745" s="82" t="s">
        <v>812</v>
      </c>
      <c r="I745" s="82">
        <v>3</v>
      </c>
      <c r="J745" s="83">
        <v>0</v>
      </c>
      <c r="K745" s="83">
        <v>0</v>
      </c>
    </row>
    <row r="746" spans="1:52" s="64" customFormat="1" hidden="1" x14ac:dyDescent="0.25">
      <c r="A746" s="74"/>
      <c r="B746" s="74"/>
      <c r="C746" s="318"/>
      <c r="D746" s="65" t="s">
        <v>2658</v>
      </c>
      <c r="E746" s="79" t="s">
        <v>1072</v>
      </c>
      <c r="F746" s="80" t="s">
        <v>679</v>
      </c>
      <c r="G746" s="81"/>
      <c r="H746" s="82" t="s">
        <v>812</v>
      </c>
      <c r="I746" s="82">
        <v>6</v>
      </c>
      <c r="J746" s="83">
        <v>0</v>
      </c>
      <c r="K746" s="83">
        <v>0</v>
      </c>
      <c r="L746" s="40"/>
      <c r="M746" s="40"/>
      <c r="N746" s="40"/>
      <c r="O746" s="40"/>
      <c r="P746" s="40"/>
      <c r="Q746" s="40"/>
      <c r="R746" s="40"/>
      <c r="S746" s="40"/>
      <c r="T746" s="40"/>
      <c r="U746" s="40"/>
      <c r="V746" s="40"/>
      <c r="W746" s="40"/>
      <c r="X746" s="40"/>
      <c r="Y746" s="40"/>
      <c r="Z746" s="40"/>
      <c r="AA746" s="40"/>
      <c r="AB746" s="40"/>
      <c r="AC746" s="40"/>
      <c r="AD746" s="40"/>
      <c r="AE746" s="40"/>
      <c r="AF746" s="40"/>
      <c r="AG746" s="40"/>
      <c r="AH746" s="40"/>
      <c r="AI746" s="40"/>
      <c r="AJ746" s="40"/>
      <c r="AK746" s="40"/>
      <c r="AL746" s="40"/>
      <c r="AM746" s="40"/>
      <c r="AN746" s="40"/>
      <c r="AO746" s="40"/>
      <c r="AP746" s="40"/>
      <c r="AQ746" s="40"/>
      <c r="AR746" s="40"/>
      <c r="AS746" s="40"/>
      <c r="AT746" s="40"/>
      <c r="AU746" s="40"/>
      <c r="AV746" s="40"/>
      <c r="AW746" s="40"/>
      <c r="AX746" s="40"/>
      <c r="AY746" s="40"/>
      <c r="AZ746" s="40"/>
    </row>
    <row r="747" spans="1:52" x14ac:dyDescent="0.25">
      <c r="C747" s="65"/>
      <c r="D747" s="65" t="s">
        <v>2658</v>
      </c>
      <c r="E747" s="65" t="s">
        <v>1073</v>
      </c>
      <c r="F747" s="37" t="s">
        <v>680</v>
      </c>
      <c r="G747" s="63"/>
      <c r="H747" s="38" t="s">
        <v>812</v>
      </c>
      <c r="I747" s="38">
        <v>6</v>
      </c>
      <c r="J747" s="39">
        <v>41.67</v>
      </c>
      <c r="K747" s="39">
        <v>250.02</v>
      </c>
    </row>
    <row r="748" spans="1:52" s="64" customFormat="1" hidden="1" x14ac:dyDescent="0.25">
      <c r="A748" s="74"/>
      <c r="B748" s="74"/>
      <c r="C748" s="55"/>
      <c r="D748" s="55" t="s">
        <v>2658</v>
      </c>
      <c r="E748" s="79" t="s">
        <v>1074</v>
      </c>
      <c r="F748" s="80" t="s">
        <v>681</v>
      </c>
      <c r="G748" s="81"/>
      <c r="H748" s="82" t="s">
        <v>812</v>
      </c>
      <c r="I748" s="82">
        <v>2</v>
      </c>
      <c r="J748" s="83">
        <v>0</v>
      </c>
      <c r="K748" s="83">
        <v>0</v>
      </c>
      <c r="L748" s="40"/>
      <c r="M748" s="40"/>
      <c r="N748" s="40"/>
      <c r="O748" s="40"/>
      <c r="P748" s="40"/>
      <c r="Q748" s="40"/>
      <c r="R748" s="40"/>
      <c r="S748" s="40"/>
      <c r="T748" s="40"/>
      <c r="U748" s="40"/>
      <c r="V748" s="40"/>
      <c r="W748" s="40"/>
      <c r="X748" s="40"/>
      <c r="Y748" s="40"/>
      <c r="Z748" s="40"/>
      <c r="AA748" s="40"/>
      <c r="AB748" s="40"/>
      <c r="AC748" s="40"/>
      <c r="AD748" s="40"/>
      <c r="AE748" s="40"/>
      <c r="AF748" s="40"/>
      <c r="AG748" s="40"/>
      <c r="AH748" s="40"/>
      <c r="AI748" s="40"/>
      <c r="AJ748" s="40"/>
      <c r="AK748" s="40"/>
      <c r="AL748" s="40"/>
      <c r="AM748" s="40"/>
      <c r="AN748" s="40"/>
      <c r="AO748" s="40"/>
      <c r="AP748" s="40"/>
      <c r="AQ748" s="40"/>
      <c r="AR748" s="40"/>
      <c r="AS748" s="40"/>
      <c r="AT748" s="40"/>
      <c r="AU748" s="40"/>
      <c r="AV748" s="40"/>
      <c r="AW748" s="40"/>
      <c r="AX748" s="40"/>
      <c r="AY748" s="40"/>
      <c r="AZ748" s="40"/>
    </row>
    <row r="749" spans="1:52" x14ac:dyDescent="0.25">
      <c r="C749" s="55"/>
      <c r="D749" s="55" t="s">
        <v>2658</v>
      </c>
      <c r="E749" s="55" t="s">
        <v>1075</v>
      </c>
      <c r="F749" s="32" t="s">
        <v>682</v>
      </c>
      <c r="G749" s="57"/>
      <c r="H749" s="33" t="s">
        <v>812</v>
      </c>
      <c r="I749" s="33">
        <v>10</v>
      </c>
      <c r="J749" s="34">
        <v>155.72</v>
      </c>
      <c r="K749" s="34">
        <v>1557.2</v>
      </c>
    </row>
    <row r="750" spans="1:52" s="64" customFormat="1" hidden="1" x14ac:dyDescent="0.25">
      <c r="A750" s="74"/>
      <c r="B750" s="74"/>
      <c r="C750" s="55"/>
      <c r="D750" s="55" t="s">
        <v>2658</v>
      </c>
      <c r="E750" s="79" t="s">
        <v>1076</v>
      </c>
      <c r="F750" s="80" t="s">
        <v>683</v>
      </c>
      <c r="G750" s="81"/>
      <c r="H750" s="82" t="s">
        <v>812</v>
      </c>
      <c r="I750" s="82">
        <v>2</v>
      </c>
      <c r="J750" s="83">
        <v>0</v>
      </c>
      <c r="K750" s="83">
        <v>0</v>
      </c>
      <c r="L750" s="40"/>
      <c r="M750" s="40"/>
      <c r="N750" s="40"/>
      <c r="O750" s="40"/>
      <c r="P750" s="40"/>
      <c r="Q750" s="40"/>
      <c r="R750" s="40"/>
      <c r="S750" s="40"/>
      <c r="T750" s="40"/>
      <c r="U750" s="40"/>
      <c r="V750" s="40"/>
      <c r="W750" s="40"/>
      <c r="X750" s="40"/>
      <c r="Y750" s="40"/>
      <c r="Z750" s="40"/>
      <c r="AA750" s="40"/>
      <c r="AB750" s="40"/>
      <c r="AC750" s="40"/>
      <c r="AD750" s="40"/>
      <c r="AE750" s="40"/>
      <c r="AF750" s="40"/>
      <c r="AG750" s="40"/>
      <c r="AH750" s="40"/>
      <c r="AI750" s="40"/>
      <c r="AJ750" s="40"/>
      <c r="AK750" s="40"/>
      <c r="AL750" s="40"/>
      <c r="AM750" s="40"/>
      <c r="AN750" s="40"/>
      <c r="AO750" s="40"/>
      <c r="AP750" s="40"/>
      <c r="AQ750" s="40"/>
      <c r="AR750" s="40"/>
      <c r="AS750" s="40"/>
      <c r="AT750" s="40"/>
      <c r="AU750" s="40"/>
      <c r="AV750" s="40"/>
      <c r="AW750" s="40"/>
      <c r="AX750" s="40"/>
      <c r="AY750" s="40"/>
      <c r="AZ750" s="40"/>
    </row>
    <row r="751" spans="1:52" x14ac:dyDescent="0.25">
      <c r="C751" s="55"/>
      <c r="D751" s="55" t="s">
        <v>2658</v>
      </c>
      <c r="E751" s="55" t="s">
        <v>1077</v>
      </c>
      <c r="F751" s="32" t="s">
        <v>684</v>
      </c>
      <c r="G751" s="57"/>
      <c r="H751" s="33" t="s">
        <v>812</v>
      </c>
      <c r="I751" s="33">
        <v>2</v>
      </c>
      <c r="J751" s="34">
        <v>665.87</v>
      </c>
      <c r="K751" s="34">
        <v>1331.74</v>
      </c>
    </row>
    <row r="752" spans="1:52" s="64" customFormat="1" x14ac:dyDescent="0.25">
      <c r="A752" s="74"/>
      <c r="B752" s="74"/>
      <c r="C752" s="65"/>
      <c r="D752" s="65" t="s">
        <v>2658</v>
      </c>
      <c r="E752" s="65" t="s">
        <v>1078</v>
      </c>
      <c r="F752" s="37" t="s">
        <v>685</v>
      </c>
      <c r="G752" s="63"/>
      <c r="H752" s="38" t="s">
        <v>812</v>
      </c>
      <c r="I752" s="38">
        <v>2</v>
      </c>
      <c r="J752" s="39">
        <v>601.95000000000005</v>
      </c>
      <c r="K752" s="39">
        <v>1203.9000000000001</v>
      </c>
      <c r="L752" s="40"/>
      <c r="M752" s="40"/>
      <c r="N752" s="40"/>
      <c r="O752" s="40"/>
      <c r="P752" s="40"/>
      <c r="Q752" s="40"/>
      <c r="R752" s="40"/>
      <c r="S752" s="40"/>
      <c r="T752" s="40"/>
      <c r="U752" s="40"/>
      <c r="V752" s="40"/>
      <c r="W752" s="40"/>
      <c r="X752" s="40"/>
      <c r="Y752" s="40"/>
      <c r="Z752" s="40"/>
      <c r="AA752" s="40"/>
      <c r="AB752" s="40"/>
      <c r="AC752" s="40"/>
      <c r="AD752" s="40"/>
      <c r="AE752" s="40"/>
      <c r="AF752" s="40"/>
      <c r="AG752" s="40"/>
      <c r="AH752" s="40"/>
      <c r="AI752" s="40"/>
      <c r="AJ752" s="40"/>
      <c r="AK752" s="40"/>
      <c r="AL752" s="40"/>
      <c r="AM752" s="40"/>
      <c r="AN752" s="40"/>
      <c r="AO752" s="40"/>
      <c r="AP752" s="40"/>
      <c r="AQ752" s="40"/>
      <c r="AR752" s="40"/>
      <c r="AS752" s="40"/>
      <c r="AT752" s="40"/>
      <c r="AU752" s="40"/>
      <c r="AV752" s="40"/>
      <c r="AW752" s="40"/>
      <c r="AX752" s="40"/>
      <c r="AY752" s="40"/>
      <c r="AZ752" s="40"/>
    </row>
    <row r="753" spans="1:52" x14ac:dyDescent="0.25">
      <c r="C753" s="55"/>
      <c r="D753" s="55" t="s">
        <v>2658</v>
      </c>
      <c r="E753" s="55" t="s">
        <v>1079</v>
      </c>
      <c r="F753" s="32" t="s">
        <v>686</v>
      </c>
      <c r="G753" s="57"/>
      <c r="H753" s="33" t="s">
        <v>812</v>
      </c>
      <c r="I753" s="33">
        <v>4</v>
      </c>
      <c r="J753" s="34">
        <v>322.2</v>
      </c>
      <c r="K753" s="34">
        <v>1288.8</v>
      </c>
    </row>
    <row r="754" spans="1:52" s="64" customFormat="1" x14ac:dyDescent="0.25">
      <c r="A754" s="74"/>
      <c r="B754" s="74"/>
      <c r="C754" s="65"/>
      <c r="D754" s="65" t="s">
        <v>2658</v>
      </c>
      <c r="E754" s="65" t="s">
        <v>1080</v>
      </c>
      <c r="F754" s="37" t="s">
        <v>687</v>
      </c>
      <c r="G754" s="63"/>
      <c r="H754" s="38" t="s">
        <v>812</v>
      </c>
      <c r="I754" s="38">
        <v>4</v>
      </c>
      <c r="J754" s="39">
        <v>231.52</v>
      </c>
      <c r="K754" s="39">
        <v>926.08</v>
      </c>
      <c r="L754" s="40"/>
      <c r="M754" s="40"/>
      <c r="N754" s="40"/>
      <c r="O754" s="40"/>
      <c r="P754" s="40"/>
      <c r="Q754" s="40"/>
      <c r="R754" s="40"/>
      <c r="S754" s="40"/>
      <c r="T754" s="40"/>
      <c r="U754" s="40"/>
      <c r="V754" s="40"/>
      <c r="W754" s="40"/>
      <c r="X754" s="40"/>
      <c r="Y754" s="40"/>
      <c r="Z754" s="40"/>
      <c r="AA754" s="40"/>
      <c r="AB754" s="40"/>
      <c r="AC754" s="40"/>
      <c r="AD754" s="40"/>
      <c r="AE754" s="40"/>
      <c r="AF754" s="40"/>
      <c r="AG754" s="40"/>
      <c r="AH754" s="40"/>
      <c r="AI754" s="40"/>
      <c r="AJ754" s="40"/>
      <c r="AK754" s="40"/>
      <c r="AL754" s="40"/>
      <c r="AM754" s="40"/>
      <c r="AN754" s="40"/>
      <c r="AO754" s="40"/>
      <c r="AP754" s="40"/>
      <c r="AQ754" s="40"/>
      <c r="AR754" s="40"/>
      <c r="AS754" s="40"/>
      <c r="AT754" s="40"/>
      <c r="AU754" s="40"/>
      <c r="AV754" s="40"/>
      <c r="AW754" s="40"/>
      <c r="AX754" s="40"/>
      <c r="AY754" s="40"/>
      <c r="AZ754" s="40"/>
    </row>
    <row r="755" spans="1:52" x14ac:dyDescent="0.25">
      <c r="C755" s="55"/>
      <c r="D755" s="55" t="s">
        <v>2658</v>
      </c>
      <c r="E755" s="55" t="s">
        <v>1081</v>
      </c>
      <c r="F755" s="32" t="s">
        <v>688</v>
      </c>
      <c r="G755" s="57"/>
      <c r="H755" s="33" t="s">
        <v>812</v>
      </c>
      <c r="I755" s="33">
        <v>8</v>
      </c>
      <c r="J755" s="34">
        <v>350.77</v>
      </c>
      <c r="K755" s="34">
        <v>2806.16</v>
      </c>
    </row>
    <row r="756" spans="1:52" s="64" customFormat="1" x14ac:dyDescent="0.25">
      <c r="A756" s="74"/>
      <c r="B756" s="74"/>
      <c r="C756" s="65"/>
      <c r="D756" s="65" t="s">
        <v>2658</v>
      </c>
      <c r="E756" s="65" t="s">
        <v>1082</v>
      </c>
      <c r="F756" s="37" t="s">
        <v>689</v>
      </c>
      <c r="G756" s="63"/>
      <c r="H756" s="38" t="s">
        <v>812</v>
      </c>
      <c r="I756" s="38">
        <v>2</v>
      </c>
      <c r="J756" s="39">
        <v>332.63</v>
      </c>
      <c r="K756" s="39">
        <v>665.26</v>
      </c>
      <c r="L756" s="40"/>
      <c r="M756" s="40"/>
      <c r="N756" s="40"/>
      <c r="O756" s="40"/>
      <c r="P756" s="40"/>
      <c r="Q756" s="40"/>
      <c r="R756" s="40"/>
      <c r="S756" s="40"/>
      <c r="T756" s="40"/>
      <c r="U756" s="40"/>
      <c r="V756" s="40"/>
      <c r="W756" s="40"/>
      <c r="X756" s="40"/>
      <c r="Y756" s="40"/>
      <c r="Z756" s="40"/>
      <c r="AA756" s="40"/>
      <c r="AB756" s="40"/>
      <c r="AC756" s="40"/>
      <c r="AD756" s="40"/>
      <c r="AE756" s="40"/>
      <c r="AF756" s="40"/>
      <c r="AG756" s="40"/>
      <c r="AH756" s="40"/>
      <c r="AI756" s="40"/>
      <c r="AJ756" s="40"/>
      <c r="AK756" s="40"/>
      <c r="AL756" s="40"/>
      <c r="AM756" s="40"/>
      <c r="AN756" s="40"/>
      <c r="AO756" s="40"/>
      <c r="AP756" s="40"/>
      <c r="AQ756" s="40"/>
      <c r="AR756" s="40"/>
      <c r="AS756" s="40"/>
      <c r="AT756" s="40"/>
      <c r="AU756" s="40"/>
      <c r="AV756" s="40"/>
      <c r="AW756" s="40"/>
      <c r="AX756" s="40"/>
      <c r="AY756" s="40"/>
      <c r="AZ756" s="40"/>
    </row>
    <row r="757" spans="1:52" x14ac:dyDescent="0.25">
      <c r="C757" s="55"/>
      <c r="D757" s="55" t="s">
        <v>2658</v>
      </c>
      <c r="E757" s="55" t="s">
        <v>1083</v>
      </c>
      <c r="F757" s="32" t="s">
        <v>690</v>
      </c>
      <c r="G757" s="57"/>
      <c r="H757" s="33" t="s">
        <v>812</v>
      </c>
      <c r="I757" s="33">
        <v>2</v>
      </c>
      <c r="J757" s="34">
        <v>672.31</v>
      </c>
      <c r="K757" s="34">
        <v>1344.62</v>
      </c>
    </row>
    <row r="758" spans="1:52" s="64" customFormat="1" x14ac:dyDescent="0.25">
      <c r="A758" s="74"/>
      <c r="B758" s="74"/>
      <c r="C758" s="65"/>
      <c r="D758" s="65" t="s">
        <v>2658</v>
      </c>
      <c r="E758" s="65" t="s">
        <v>1084</v>
      </c>
      <c r="F758" s="37" t="s">
        <v>691</v>
      </c>
      <c r="G758" s="63"/>
      <c r="H758" s="38" t="s">
        <v>812</v>
      </c>
      <c r="I758" s="38">
        <v>2</v>
      </c>
      <c r="J758" s="39">
        <v>1016.11</v>
      </c>
      <c r="K758" s="39">
        <v>2032.22</v>
      </c>
      <c r="L758" s="40"/>
      <c r="M758" s="40"/>
      <c r="N758" s="40"/>
      <c r="O758" s="40"/>
      <c r="P758" s="40"/>
      <c r="Q758" s="40"/>
      <c r="R758" s="40"/>
      <c r="S758" s="40"/>
      <c r="T758" s="40"/>
      <c r="U758" s="40"/>
      <c r="V758" s="40"/>
      <c r="W758" s="40"/>
      <c r="X758" s="40"/>
      <c r="Y758" s="40"/>
      <c r="Z758" s="40"/>
      <c r="AA758" s="40"/>
      <c r="AB758" s="40"/>
      <c r="AC758" s="40"/>
      <c r="AD758" s="40"/>
      <c r="AE758" s="40"/>
      <c r="AF758" s="40"/>
      <c r="AG758" s="40"/>
      <c r="AH758" s="40"/>
      <c r="AI758" s="40"/>
      <c r="AJ758" s="40"/>
      <c r="AK758" s="40"/>
      <c r="AL758" s="40"/>
      <c r="AM758" s="40"/>
      <c r="AN758" s="40"/>
      <c r="AO758" s="40"/>
      <c r="AP758" s="40"/>
      <c r="AQ758" s="40"/>
      <c r="AR758" s="40"/>
      <c r="AS758" s="40"/>
      <c r="AT758" s="40"/>
      <c r="AU758" s="40"/>
      <c r="AV758" s="40"/>
      <c r="AW758" s="40"/>
      <c r="AX758" s="40"/>
      <c r="AY758" s="40"/>
      <c r="AZ758" s="40"/>
    </row>
    <row r="759" spans="1:52" x14ac:dyDescent="0.25">
      <c r="C759" s="315"/>
      <c r="D759" s="55" t="s">
        <v>2658</v>
      </c>
      <c r="E759" s="55" t="s">
        <v>1085</v>
      </c>
      <c r="F759" s="32" t="s">
        <v>692</v>
      </c>
      <c r="G759" s="57"/>
      <c r="H759" s="33" t="s">
        <v>812</v>
      </c>
      <c r="I759" s="33">
        <v>4</v>
      </c>
      <c r="J759" s="34">
        <v>1855.44</v>
      </c>
      <c r="K759" s="34">
        <v>7421.76</v>
      </c>
    </row>
    <row r="760" spans="1:52" s="64" customFormat="1" x14ac:dyDescent="0.25">
      <c r="A760" s="74"/>
      <c r="B760" s="74"/>
      <c r="C760" s="318"/>
      <c r="D760" s="65" t="s">
        <v>2658</v>
      </c>
      <c r="E760" s="65" t="s">
        <v>1086</v>
      </c>
      <c r="F760" s="37" t="s">
        <v>693</v>
      </c>
      <c r="G760" s="63"/>
      <c r="H760" s="38" t="s">
        <v>812</v>
      </c>
      <c r="I760" s="38">
        <v>2</v>
      </c>
      <c r="J760" s="39">
        <v>1931.76</v>
      </c>
      <c r="K760" s="39">
        <v>3863.52</v>
      </c>
      <c r="L760" s="40"/>
      <c r="M760" s="40"/>
      <c r="N760" s="40"/>
      <c r="O760" s="40"/>
      <c r="P760" s="40"/>
      <c r="Q760" s="40"/>
      <c r="R760" s="40"/>
      <c r="S760" s="40"/>
      <c r="T760" s="40"/>
      <c r="U760" s="40"/>
      <c r="V760" s="40"/>
      <c r="W760" s="40"/>
      <c r="X760" s="40"/>
      <c r="Y760" s="40"/>
      <c r="Z760" s="40"/>
      <c r="AA760" s="40"/>
      <c r="AB760" s="40"/>
      <c r="AC760" s="40"/>
      <c r="AD760" s="40"/>
      <c r="AE760" s="40"/>
      <c r="AF760" s="40"/>
      <c r="AG760" s="40"/>
      <c r="AH760" s="40"/>
      <c r="AI760" s="40"/>
      <c r="AJ760" s="40"/>
      <c r="AK760" s="40"/>
      <c r="AL760" s="40"/>
      <c r="AM760" s="40"/>
      <c r="AN760" s="40"/>
      <c r="AO760" s="40"/>
      <c r="AP760" s="40"/>
      <c r="AQ760" s="40"/>
      <c r="AR760" s="40"/>
      <c r="AS760" s="40"/>
      <c r="AT760" s="40"/>
      <c r="AU760" s="40"/>
      <c r="AV760" s="40"/>
      <c r="AW760" s="40"/>
      <c r="AX760" s="40"/>
      <c r="AY760" s="40"/>
      <c r="AZ760" s="40"/>
    </row>
    <row r="761" spans="1:52" s="54" customFormat="1" x14ac:dyDescent="0.25">
      <c r="A761" s="74"/>
      <c r="B761" s="74"/>
      <c r="C761" s="50"/>
      <c r="D761" s="50"/>
      <c r="E761" s="50">
        <v>7</v>
      </c>
      <c r="F761" s="31" t="s">
        <v>802</v>
      </c>
      <c r="G761" s="52"/>
      <c r="H761" s="35"/>
      <c r="I761" s="35"/>
      <c r="J761" s="36"/>
      <c r="K761" s="53">
        <f>SUM(K762:K778)</f>
        <v>153229.76000000001</v>
      </c>
      <c r="L761" s="40"/>
      <c r="M761" s="40"/>
      <c r="N761" s="40"/>
      <c r="O761" s="40"/>
      <c r="P761" s="40"/>
      <c r="Q761" s="40"/>
      <c r="R761" s="40"/>
      <c r="S761" s="40"/>
      <c r="T761" s="40"/>
      <c r="U761" s="40"/>
      <c r="V761" s="40"/>
      <c r="W761" s="40"/>
      <c r="X761" s="40"/>
      <c r="Y761" s="40"/>
      <c r="Z761" s="40"/>
      <c r="AA761" s="40"/>
      <c r="AB761" s="40"/>
      <c r="AC761" s="40"/>
      <c r="AD761" s="40"/>
      <c r="AE761" s="40"/>
      <c r="AF761" s="40"/>
      <c r="AG761" s="40"/>
      <c r="AH761" s="40"/>
      <c r="AI761" s="40"/>
      <c r="AJ761" s="40"/>
      <c r="AK761" s="40"/>
      <c r="AL761" s="40"/>
      <c r="AM761" s="40"/>
      <c r="AN761" s="40"/>
      <c r="AO761" s="40"/>
      <c r="AP761" s="40"/>
      <c r="AQ761" s="40"/>
      <c r="AR761" s="40"/>
      <c r="AS761" s="40"/>
      <c r="AT761" s="40"/>
      <c r="AU761" s="40"/>
      <c r="AV761" s="40"/>
      <c r="AW761" s="40"/>
      <c r="AX761" s="40"/>
      <c r="AY761" s="40"/>
      <c r="AZ761" s="40"/>
    </row>
    <row r="762" spans="1:52" x14ac:dyDescent="0.25">
      <c r="C762" s="55" t="s">
        <v>2318</v>
      </c>
      <c r="D762" s="55" t="s">
        <v>2656</v>
      </c>
      <c r="E762" s="55" t="s">
        <v>978</v>
      </c>
      <c r="F762" s="32" t="s">
        <v>694</v>
      </c>
      <c r="G762" s="57"/>
      <c r="H762" s="33" t="s">
        <v>2</v>
      </c>
      <c r="I762" s="33">
        <v>2</v>
      </c>
      <c r="J762" s="34">
        <v>921.88</v>
      </c>
      <c r="K762" s="34">
        <v>1843.76</v>
      </c>
    </row>
    <row r="763" spans="1:52" s="64" customFormat="1" x14ac:dyDescent="0.25">
      <c r="A763" s="74"/>
      <c r="B763" s="74"/>
      <c r="C763" s="65" t="s">
        <v>2319</v>
      </c>
      <c r="D763" s="65" t="s">
        <v>2656</v>
      </c>
      <c r="E763" s="65" t="s">
        <v>1016</v>
      </c>
      <c r="F763" s="37" t="s">
        <v>695</v>
      </c>
      <c r="G763" s="63"/>
      <c r="H763" s="38" t="s">
        <v>2</v>
      </c>
      <c r="I763" s="38">
        <v>2</v>
      </c>
      <c r="J763" s="39">
        <v>1377.96</v>
      </c>
      <c r="K763" s="39">
        <v>2755.92</v>
      </c>
      <c r="L763" s="40"/>
      <c r="M763" s="40"/>
      <c r="N763" s="40"/>
      <c r="O763" s="40"/>
      <c r="P763" s="40"/>
      <c r="Q763" s="40"/>
      <c r="R763" s="40"/>
      <c r="S763" s="40"/>
      <c r="T763" s="40"/>
      <c r="U763" s="40"/>
      <c r="V763" s="40"/>
      <c r="W763" s="40"/>
      <c r="X763" s="40"/>
      <c r="Y763" s="40"/>
      <c r="Z763" s="40"/>
      <c r="AA763" s="40"/>
      <c r="AB763" s="40"/>
      <c r="AC763" s="40"/>
      <c r="AD763" s="40"/>
      <c r="AE763" s="40"/>
      <c r="AF763" s="40"/>
      <c r="AG763" s="40"/>
      <c r="AH763" s="40"/>
      <c r="AI763" s="40"/>
      <c r="AJ763" s="40"/>
      <c r="AK763" s="40"/>
      <c r="AL763" s="40"/>
      <c r="AM763" s="40"/>
      <c r="AN763" s="40"/>
      <c r="AO763" s="40"/>
      <c r="AP763" s="40"/>
      <c r="AQ763" s="40"/>
      <c r="AR763" s="40"/>
      <c r="AS763" s="40"/>
      <c r="AT763" s="40"/>
      <c r="AU763" s="40"/>
      <c r="AV763" s="40"/>
      <c r="AW763" s="40"/>
      <c r="AX763" s="40"/>
      <c r="AY763" s="40"/>
      <c r="AZ763" s="40"/>
    </row>
    <row r="764" spans="1:52" x14ac:dyDescent="0.25">
      <c r="C764" s="315" t="s">
        <v>2320</v>
      </c>
      <c r="D764" s="55" t="s">
        <v>2656</v>
      </c>
      <c r="E764" s="55" t="s">
        <v>1017</v>
      </c>
      <c r="F764" s="32" t="s">
        <v>696</v>
      </c>
      <c r="G764" s="57"/>
      <c r="H764" s="33" t="s">
        <v>2</v>
      </c>
      <c r="I764" s="33">
        <v>2</v>
      </c>
      <c r="J764" s="34">
        <v>1903.16</v>
      </c>
      <c r="K764" s="34">
        <v>3806.32</v>
      </c>
    </row>
    <row r="765" spans="1:52" s="64" customFormat="1" x14ac:dyDescent="0.25">
      <c r="A765" s="74"/>
      <c r="B765" s="74"/>
      <c r="C765" s="318" t="s">
        <v>2321</v>
      </c>
      <c r="D765" s="65" t="s">
        <v>2656</v>
      </c>
      <c r="E765" s="65" t="s">
        <v>1018</v>
      </c>
      <c r="F765" s="37" t="s">
        <v>697</v>
      </c>
      <c r="G765" s="63"/>
      <c r="H765" s="38" t="s">
        <v>2</v>
      </c>
      <c r="I765" s="38">
        <v>2</v>
      </c>
      <c r="J765" s="39">
        <v>2687.76</v>
      </c>
      <c r="K765" s="39">
        <v>5375.52</v>
      </c>
      <c r="L765" s="40"/>
      <c r="M765" s="40"/>
      <c r="N765" s="40"/>
      <c r="O765" s="40"/>
      <c r="P765" s="40"/>
      <c r="Q765" s="40"/>
      <c r="R765" s="40"/>
      <c r="S765" s="40"/>
      <c r="T765" s="40"/>
      <c r="U765" s="40"/>
      <c r="V765" s="40"/>
      <c r="W765" s="40"/>
      <c r="X765" s="40"/>
      <c r="Y765" s="40"/>
      <c r="Z765" s="40"/>
      <c r="AA765" s="40"/>
      <c r="AB765" s="40"/>
      <c r="AC765" s="40"/>
      <c r="AD765" s="40"/>
      <c r="AE765" s="40"/>
      <c r="AF765" s="40"/>
      <c r="AG765" s="40"/>
      <c r="AH765" s="40"/>
      <c r="AI765" s="40"/>
      <c r="AJ765" s="40"/>
      <c r="AK765" s="40"/>
      <c r="AL765" s="40"/>
      <c r="AM765" s="40"/>
      <c r="AN765" s="40"/>
      <c r="AO765" s="40"/>
      <c r="AP765" s="40"/>
      <c r="AQ765" s="40"/>
      <c r="AR765" s="40"/>
      <c r="AS765" s="40"/>
      <c r="AT765" s="40"/>
      <c r="AU765" s="40"/>
      <c r="AV765" s="40"/>
      <c r="AW765" s="40"/>
      <c r="AX765" s="40"/>
      <c r="AY765" s="40"/>
      <c r="AZ765" s="40"/>
    </row>
    <row r="766" spans="1:52" x14ac:dyDescent="0.25">
      <c r="C766" s="315" t="s">
        <v>2322</v>
      </c>
      <c r="D766" s="55" t="s">
        <v>2656</v>
      </c>
      <c r="E766" s="55" t="s">
        <v>1019</v>
      </c>
      <c r="F766" s="32" t="s">
        <v>698</v>
      </c>
      <c r="G766" s="57"/>
      <c r="H766" s="33" t="s">
        <v>2</v>
      </c>
      <c r="I766" s="33">
        <v>2</v>
      </c>
      <c r="J766" s="34">
        <v>26376.42</v>
      </c>
      <c r="K766" s="34">
        <v>52752.84</v>
      </c>
    </row>
    <row r="767" spans="1:52" s="64" customFormat="1" x14ac:dyDescent="0.25">
      <c r="A767" s="74"/>
      <c r="B767" s="74"/>
      <c r="C767" s="318" t="s">
        <v>2323</v>
      </c>
      <c r="D767" s="65" t="s">
        <v>2656</v>
      </c>
      <c r="E767" s="65" t="s">
        <v>1020</v>
      </c>
      <c r="F767" s="37" t="s">
        <v>699</v>
      </c>
      <c r="G767" s="63"/>
      <c r="H767" s="38" t="s">
        <v>2</v>
      </c>
      <c r="I767" s="38">
        <v>1</v>
      </c>
      <c r="J767" s="39">
        <v>60782.78</v>
      </c>
      <c r="K767" s="39">
        <v>60782.78</v>
      </c>
      <c r="L767" s="40"/>
      <c r="M767" s="40"/>
      <c r="N767" s="40"/>
      <c r="O767" s="40"/>
      <c r="P767" s="40"/>
      <c r="Q767" s="40"/>
      <c r="R767" s="40"/>
      <c r="S767" s="40"/>
      <c r="T767" s="40"/>
      <c r="U767" s="40"/>
      <c r="V767" s="40"/>
      <c r="W767" s="40"/>
      <c r="X767" s="40"/>
      <c r="Y767" s="40"/>
      <c r="Z767" s="40"/>
      <c r="AA767" s="40"/>
      <c r="AB767" s="40"/>
      <c r="AC767" s="40"/>
      <c r="AD767" s="40"/>
      <c r="AE767" s="40"/>
      <c r="AF767" s="40"/>
      <c r="AG767" s="40"/>
      <c r="AH767" s="40"/>
      <c r="AI767" s="40"/>
      <c r="AJ767" s="40"/>
      <c r="AK767" s="40"/>
      <c r="AL767" s="40"/>
      <c r="AM767" s="40"/>
      <c r="AN767" s="40"/>
      <c r="AO767" s="40"/>
      <c r="AP767" s="40"/>
      <c r="AQ767" s="40"/>
      <c r="AR767" s="40"/>
      <c r="AS767" s="40"/>
      <c r="AT767" s="40"/>
      <c r="AU767" s="40"/>
      <c r="AV767" s="40"/>
      <c r="AW767" s="40"/>
      <c r="AX767" s="40"/>
      <c r="AY767" s="40"/>
      <c r="AZ767" s="40"/>
    </row>
    <row r="768" spans="1:52" x14ac:dyDescent="0.25">
      <c r="C768" s="55" t="s">
        <v>2324</v>
      </c>
      <c r="D768" s="55" t="s">
        <v>2656</v>
      </c>
      <c r="E768" s="55" t="s">
        <v>1021</v>
      </c>
      <c r="F768" s="32" t="s">
        <v>247</v>
      </c>
      <c r="G768" s="57"/>
      <c r="H768" s="33" t="s">
        <v>807</v>
      </c>
      <c r="I768" s="33">
        <v>40</v>
      </c>
      <c r="J768" s="34">
        <v>128.09</v>
      </c>
      <c r="K768" s="34">
        <v>5123.6000000000004</v>
      </c>
    </row>
    <row r="769" spans="1:52" s="64" customFormat="1" x14ac:dyDescent="0.25">
      <c r="A769" s="74"/>
      <c r="B769" s="74"/>
      <c r="C769" s="318" t="s">
        <v>2325</v>
      </c>
      <c r="D769" s="65" t="s">
        <v>2656</v>
      </c>
      <c r="E769" s="65" t="s">
        <v>1022</v>
      </c>
      <c r="F769" s="37" t="s">
        <v>248</v>
      </c>
      <c r="G769" s="63"/>
      <c r="H769" s="38" t="s">
        <v>807</v>
      </c>
      <c r="I769" s="38">
        <v>40</v>
      </c>
      <c r="J769" s="39">
        <v>136.79</v>
      </c>
      <c r="K769" s="39">
        <v>5471.5999999999995</v>
      </c>
      <c r="L769" s="40"/>
      <c r="M769" s="40"/>
      <c r="N769" s="40"/>
      <c r="O769" s="40"/>
      <c r="P769" s="40"/>
      <c r="Q769" s="40"/>
      <c r="R769" s="40"/>
      <c r="S769" s="40"/>
      <c r="T769" s="40"/>
      <c r="U769" s="40"/>
      <c r="V769" s="40"/>
      <c r="W769" s="40"/>
      <c r="X769" s="40"/>
      <c r="Y769" s="40"/>
      <c r="Z769" s="40"/>
      <c r="AA769" s="40"/>
      <c r="AB769" s="40"/>
      <c r="AC769" s="40"/>
      <c r="AD769" s="40"/>
      <c r="AE769" s="40"/>
      <c r="AF769" s="40"/>
      <c r="AG769" s="40"/>
      <c r="AH769" s="40"/>
      <c r="AI769" s="40"/>
      <c r="AJ769" s="40"/>
      <c r="AK769" s="40"/>
      <c r="AL769" s="40"/>
      <c r="AM769" s="40"/>
      <c r="AN769" s="40"/>
      <c r="AO769" s="40"/>
      <c r="AP769" s="40"/>
      <c r="AQ769" s="40"/>
      <c r="AR769" s="40"/>
      <c r="AS769" s="40"/>
      <c r="AT769" s="40"/>
      <c r="AU769" s="40"/>
      <c r="AV769" s="40"/>
      <c r="AW769" s="40"/>
      <c r="AX769" s="40"/>
      <c r="AY769" s="40"/>
      <c r="AZ769" s="40"/>
    </row>
    <row r="770" spans="1:52" x14ac:dyDescent="0.25">
      <c r="C770" s="315" t="s">
        <v>2326</v>
      </c>
      <c r="D770" s="316" t="s">
        <v>2656</v>
      </c>
      <c r="E770" s="55" t="s">
        <v>1023</v>
      </c>
      <c r="F770" s="32" t="s">
        <v>249</v>
      </c>
      <c r="G770" s="57"/>
      <c r="H770" s="33" t="s">
        <v>807</v>
      </c>
      <c r="I770" s="33">
        <v>40</v>
      </c>
      <c r="J770" s="34">
        <v>81.73</v>
      </c>
      <c r="K770" s="34">
        <v>3269.2000000000003</v>
      </c>
    </row>
    <row r="771" spans="1:52" s="64" customFormat="1" x14ac:dyDescent="0.25">
      <c r="A771" s="74"/>
      <c r="B771" s="74"/>
      <c r="C771" s="65" t="s">
        <v>2327</v>
      </c>
      <c r="D771" s="65" t="s">
        <v>2656</v>
      </c>
      <c r="E771" s="65" t="s">
        <v>1024</v>
      </c>
      <c r="F771" s="37" t="s">
        <v>250</v>
      </c>
      <c r="G771" s="63"/>
      <c r="H771" s="38" t="s">
        <v>807</v>
      </c>
      <c r="I771" s="38">
        <v>40</v>
      </c>
      <c r="J771" s="39">
        <v>207.42</v>
      </c>
      <c r="K771" s="39">
        <v>8296.7999999999993</v>
      </c>
      <c r="L771" s="40"/>
      <c r="M771" s="40"/>
      <c r="N771" s="40"/>
      <c r="O771" s="40"/>
      <c r="P771" s="40"/>
      <c r="Q771" s="40"/>
      <c r="R771" s="40"/>
      <c r="S771" s="40"/>
      <c r="T771" s="40"/>
      <c r="U771" s="40"/>
      <c r="V771" s="40"/>
      <c r="W771" s="40"/>
      <c r="X771" s="40"/>
      <c r="Y771" s="40"/>
      <c r="Z771" s="40"/>
      <c r="AA771" s="40"/>
      <c r="AB771" s="40"/>
      <c r="AC771" s="40"/>
      <c r="AD771" s="40"/>
      <c r="AE771" s="40"/>
      <c r="AF771" s="40"/>
      <c r="AG771" s="40"/>
      <c r="AH771" s="40"/>
      <c r="AI771" s="40"/>
      <c r="AJ771" s="40"/>
      <c r="AK771" s="40"/>
      <c r="AL771" s="40"/>
      <c r="AM771" s="40"/>
      <c r="AN771" s="40"/>
      <c r="AO771" s="40"/>
      <c r="AP771" s="40"/>
      <c r="AQ771" s="40"/>
      <c r="AR771" s="40"/>
      <c r="AS771" s="40"/>
      <c r="AT771" s="40"/>
      <c r="AU771" s="40"/>
      <c r="AV771" s="40"/>
      <c r="AW771" s="40"/>
      <c r="AX771" s="40"/>
      <c r="AY771" s="40"/>
      <c r="AZ771" s="40"/>
    </row>
    <row r="772" spans="1:52" x14ac:dyDescent="0.25">
      <c r="C772" s="315"/>
      <c r="D772" s="55" t="s">
        <v>2658</v>
      </c>
      <c r="E772" s="55" t="s">
        <v>1025</v>
      </c>
      <c r="F772" s="32" t="s">
        <v>604</v>
      </c>
      <c r="G772" s="57"/>
      <c r="H772" s="33" t="s">
        <v>812</v>
      </c>
      <c r="I772" s="33">
        <v>2</v>
      </c>
      <c r="J772" s="34">
        <v>84.58</v>
      </c>
      <c r="K772" s="34">
        <v>169.16</v>
      </c>
    </row>
    <row r="773" spans="1:52" s="64" customFormat="1" x14ac:dyDescent="0.25">
      <c r="A773" s="74"/>
      <c r="B773" s="74"/>
      <c r="C773" s="318"/>
      <c r="D773" s="65" t="s">
        <v>2658</v>
      </c>
      <c r="E773" s="65" t="s">
        <v>1026</v>
      </c>
      <c r="F773" s="37" t="s">
        <v>700</v>
      </c>
      <c r="G773" s="63"/>
      <c r="H773" s="38" t="s">
        <v>812</v>
      </c>
      <c r="I773" s="38">
        <v>2</v>
      </c>
      <c r="J773" s="39">
        <v>57.88</v>
      </c>
      <c r="K773" s="39">
        <v>115.76</v>
      </c>
      <c r="L773" s="40"/>
      <c r="M773" s="40"/>
      <c r="N773" s="40"/>
      <c r="O773" s="40"/>
      <c r="P773" s="40"/>
      <c r="Q773" s="40"/>
      <c r="R773" s="40"/>
      <c r="S773" s="40"/>
      <c r="T773" s="40"/>
      <c r="U773" s="40"/>
      <c r="V773" s="40"/>
      <c r="W773" s="40"/>
      <c r="X773" s="40"/>
      <c r="Y773" s="40"/>
      <c r="Z773" s="40"/>
      <c r="AA773" s="40"/>
      <c r="AB773" s="40"/>
      <c r="AC773" s="40"/>
      <c r="AD773" s="40"/>
      <c r="AE773" s="40"/>
      <c r="AF773" s="40"/>
      <c r="AG773" s="40"/>
      <c r="AH773" s="40"/>
      <c r="AI773" s="40"/>
      <c r="AJ773" s="40"/>
      <c r="AK773" s="40"/>
      <c r="AL773" s="40"/>
      <c r="AM773" s="40"/>
      <c r="AN773" s="40"/>
      <c r="AO773" s="40"/>
      <c r="AP773" s="40"/>
      <c r="AQ773" s="40"/>
      <c r="AR773" s="40"/>
      <c r="AS773" s="40"/>
      <c r="AT773" s="40"/>
      <c r="AU773" s="40"/>
      <c r="AV773" s="40"/>
      <c r="AW773" s="40"/>
      <c r="AX773" s="40"/>
      <c r="AY773" s="40"/>
      <c r="AZ773" s="40"/>
    </row>
    <row r="774" spans="1:52" x14ac:dyDescent="0.25">
      <c r="C774" s="315"/>
      <c r="D774" s="55" t="s">
        <v>2658</v>
      </c>
      <c r="E774" s="55" t="s">
        <v>1027</v>
      </c>
      <c r="F774" s="32" t="s">
        <v>701</v>
      </c>
      <c r="G774" s="57"/>
      <c r="H774" s="33" t="s">
        <v>812</v>
      </c>
      <c r="I774" s="33">
        <v>2</v>
      </c>
      <c r="J774" s="34">
        <v>52.67</v>
      </c>
      <c r="K774" s="34">
        <v>105.34</v>
      </c>
    </row>
    <row r="775" spans="1:52" s="64" customFormat="1" x14ac:dyDescent="0.25">
      <c r="A775" s="74"/>
      <c r="B775" s="74"/>
      <c r="C775" s="318"/>
      <c r="D775" s="65" t="s">
        <v>2658</v>
      </c>
      <c r="E775" s="65" t="s">
        <v>1028</v>
      </c>
      <c r="F775" s="37" t="s">
        <v>684</v>
      </c>
      <c r="G775" s="63"/>
      <c r="H775" s="38" t="s">
        <v>812</v>
      </c>
      <c r="I775" s="38">
        <v>2</v>
      </c>
      <c r="J775" s="39">
        <v>636.92999999999995</v>
      </c>
      <c r="K775" s="39">
        <v>1273.8599999999999</v>
      </c>
      <c r="L775" s="40"/>
      <c r="M775" s="40"/>
      <c r="N775" s="40"/>
      <c r="O775" s="40"/>
      <c r="P775" s="40"/>
      <c r="Q775" s="40"/>
      <c r="R775" s="40"/>
      <c r="S775" s="40"/>
      <c r="T775" s="40"/>
      <c r="U775" s="40"/>
      <c r="V775" s="40"/>
      <c r="W775" s="40"/>
      <c r="X775" s="40"/>
      <c r="Y775" s="40"/>
      <c r="Z775" s="40"/>
      <c r="AA775" s="40"/>
      <c r="AB775" s="40"/>
      <c r="AC775" s="40"/>
      <c r="AD775" s="40"/>
      <c r="AE775" s="40"/>
      <c r="AF775" s="40"/>
      <c r="AG775" s="40"/>
      <c r="AH775" s="40"/>
      <c r="AI775" s="40"/>
      <c r="AJ775" s="40"/>
      <c r="AK775" s="40"/>
      <c r="AL775" s="40"/>
      <c r="AM775" s="40"/>
      <c r="AN775" s="40"/>
      <c r="AO775" s="40"/>
      <c r="AP775" s="40"/>
      <c r="AQ775" s="40"/>
      <c r="AR775" s="40"/>
      <c r="AS775" s="40"/>
      <c r="AT775" s="40"/>
      <c r="AU775" s="40"/>
      <c r="AV775" s="40"/>
      <c r="AW775" s="40"/>
      <c r="AX775" s="40"/>
      <c r="AY775" s="40"/>
      <c r="AZ775" s="40"/>
    </row>
    <row r="776" spans="1:52" x14ac:dyDescent="0.25">
      <c r="C776" s="55"/>
      <c r="D776" s="55" t="s">
        <v>2658</v>
      </c>
      <c r="E776" s="55" t="s">
        <v>1029</v>
      </c>
      <c r="F776" s="32" t="s">
        <v>690</v>
      </c>
      <c r="G776" s="57"/>
      <c r="H776" s="33" t="s">
        <v>812</v>
      </c>
      <c r="I776" s="33">
        <v>2</v>
      </c>
      <c r="J776" s="34">
        <v>585.49</v>
      </c>
      <c r="K776" s="34">
        <v>1170.98</v>
      </c>
    </row>
    <row r="777" spans="1:52" s="64" customFormat="1" x14ac:dyDescent="0.25">
      <c r="A777" s="74"/>
      <c r="B777" s="74"/>
      <c r="C777" s="318"/>
      <c r="D777" s="65" t="s">
        <v>2658</v>
      </c>
      <c r="E777" s="65" t="s">
        <v>1030</v>
      </c>
      <c r="F777" s="37" t="s">
        <v>702</v>
      </c>
      <c r="G777" s="63"/>
      <c r="H777" s="38" t="s">
        <v>812</v>
      </c>
      <c r="I777" s="38">
        <v>2</v>
      </c>
      <c r="J777" s="39">
        <v>136.33000000000001</v>
      </c>
      <c r="K777" s="39">
        <v>272.66000000000003</v>
      </c>
      <c r="L777" s="40"/>
      <c r="M777" s="40"/>
      <c r="N777" s="40"/>
      <c r="O777" s="40"/>
      <c r="P777" s="40"/>
      <c r="Q777" s="40"/>
      <c r="R777" s="40"/>
      <c r="S777" s="40"/>
      <c r="T777" s="40"/>
      <c r="U777" s="40"/>
      <c r="V777" s="40"/>
      <c r="W777" s="40"/>
      <c r="X777" s="40"/>
      <c r="Y777" s="40"/>
      <c r="Z777" s="40"/>
      <c r="AA777" s="40"/>
      <c r="AB777" s="40"/>
      <c r="AC777" s="40"/>
      <c r="AD777" s="40"/>
      <c r="AE777" s="40"/>
      <c r="AF777" s="40"/>
      <c r="AG777" s="40"/>
      <c r="AH777" s="40"/>
      <c r="AI777" s="40"/>
      <c r="AJ777" s="40"/>
      <c r="AK777" s="40"/>
      <c r="AL777" s="40"/>
      <c r="AM777" s="40"/>
      <c r="AN777" s="40"/>
      <c r="AO777" s="40"/>
      <c r="AP777" s="40"/>
      <c r="AQ777" s="40"/>
      <c r="AR777" s="40"/>
      <c r="AS777" s="40"/>
      <c r="AT777" s="40"/>
      <c r="AU777" s="40"/>
      <c r="AV777" s="40"/>
      <c r="AW777" s="40"/>
      <c r="AX777" s="40"/>
      <c r="AY777" s="40"/>
      <c r="AZ777" s="40"/>
    </row>
    <row r="778" spans="1:52" x14ac:dyDescent="0.25">
      <c r="C778" s="315"/>
      <c r="D778" s="316" t="s">
        <v>2658</v>
      </c>
      <c r="E778" s="55" t="s">
        <v>1031</v>
      </c>
      <c r="F778" s="32" t="s">
        <v>688</v>
      </c>
      <c r="G778" s="57"/>
      <c r="H778" s="33" t="s">
        <v>812</v>
      </c>
      <c r="I778" s="33">
        <v>2</v>
      </c>
      <c r="J778" s="34">
        <v>321.83</v>
      </c>
      <c r="K778" s="34">
        <v>643.66</v>
      </c>
    </row>
    <row r="779" spans="1:52" s="54" customFormat="1" x14ac:dyDescent="0.25">
      <c r="A779" s="74"/>
      <c r="B779" s="74"/>
      <c r="C779" s="50"/>
      <c r="D779" s="50"/>
      <c r="E779" s="50">
        <v>8</v>
      </c>
      <c r="F779" s="31" t="s">
        <v>803</v>
      </c>
      <c r="G779" s="52"/>
      <c r="H779" s="35"/>
      <c r="I779" s="35"/>
      <c r="J779" s="36"/>
      <c r="K779" s="53">
        <f>SUM(K780:K799)</f>
        <v>62832.089999999989</v>
      </c>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0"/>
      <c r="AY779" s="40"/>
      <c r="AZ779" s="40"/>
    </row>
    <row r="780" spans="1:52" x14ac:dyDescent="0.25">
      <c r="C780" s="55" t="s">
        <v>2328</v>
      </c>
      <c r="D780" s="55" t="s">
        <v>2656</v>
      </c>
      <c r="E780" s="55" t="s">
        <v>979</v>
      </c>
      <c r="F780" s="32" t="s">
        <v>247</v>
      </c>
      <c r="G780" s="57"/>
      <c r="H780" s="33" t="s">
        <v>2</v>
      </c>
      <c r="I780" s="33">
        <v>70</v>
      </c>
      <c r="J780" s="34">
        <v>128.09</v>
      </c>
      <c r="K780" s="34">
        <v>8966.3000000000011</v>
      </c>
    </row>
    <row r="781" spans="1:52" s="64" customFormat="1" x14ac:dyDescent="0.25">
      <c r="A781" s="74"/>
      <c r="B781" s="74"/>
      <c r="C781" s="318" t="s">
        <v>2329</v>
      </c>
      <c r="D781" s="65" t="s">
        <v>2656</v>
      </c>
      <c r="E781" s="65" t="s">
        <v>1000</v>
      </c>
      <c r="F781" s="37" t="s">
        <v>248</v>
      </c>
      <c r="G781" s="63"/>
      <c r="H781" s="38" t="s">
        <v>2</v>
      </c>
      <c r="I781" s="38">
        <v>70</v>
      </c>
      <c r="J781" s="39">
        <v>136.79</v>
      </c>
      <c r="K781" s="39">
        <v>9575.2999999999993</v>
      </c>
      <c r="L781" s="40"/>
      <c r="M781" s="40"/>
      <c r="N781" s="40"/>
      <c r="O781" s="40"/>
      <c r="P781" s="40"/>
      <c r="Q781" s="40"/>
      <c r="R781" s="40"/>
      <c r="S781" s="40"/>
      <c r="T781" s="40"/>
      <c r="U781" s="40"/>
      <c r="V781" s="40"/>
      <c r="W781" s="40"/>
      <c r="X781" s="40"/>
      <c r="Y781" s="40"/>
      <c r="Z781" s="40"/>
      <c r="AA781" s="40"/>
      <c r="AB781" s="40"/>
      <c r="AC781" s="40"/>
      <c r="AD781" s="40"/>
      <c r="AE781" s="40"/>
      <c r="AF781" s="40"/>
      <c r="AG781" s="40"/>
      <c r="AH781" s="40"/>
      <c r="AI781" s="40"/>
      <c r="AJ781" s="40"/>
      <c r="AK781" s="40"/>
      <c r="AL781" s="40"/>
      <c r="AM781" s="40"/>
      <c r="AN781" s="40"/>
      <c r="AO781" s="40"/>
      <c r="AP781" s="40"/>
      <c r="AQ781" s="40"/>
      <c r="AR781" s="40"/>
      <c r="AS781" s="40"/>
      <c r="AT781" s="40"/>
      <c r="AU781" s="40"/>
      <c r="AV781" s="40"/>
      <c r="AW781" s="40"/>
      <c r="AX781" s="40"/>
      <c r="AY781" s="40"/>
      <c r="AZ781" s="40"/>
    </row>
    <row r="782" spans="1:52" x14ac:dyDescent="0.25">
      <c r="C782" s="55" t="s">
        <v>2330</v>
      </c>
      <c r="D782" s="55" t="s">
        <v>2656</v>
      </c>
      <c r="E782" s="55" t="s">
        <v>1001</v>
      </c>
      <c r="F782" s="32" t="s">
        <v>249</v>
      </c>
      <c r="G782" s="57"/>
      <c r="H782" s="33" t="s">
        <v>2</v>
      </c>
      <c r="I782" s="33">
        <v>70</v>
      </c>
      <c r="J782" s="34">
        <v>81.73</v>
      </c>
      <c r="K782" s="34">
        <v>5721.1</v>
      </c>
    </row>
    <row r="783" spans="1:52" s="64" customFormat="1" x14ac:dyDescent="0.25">
      <c r="A783" s="74"/>
      <c r="B783" s="74"/>
      <c r="C783" s="318" t="s">
        <v>2331</v>
      </c>
      <c r="D783" s="65" t="s">
        <v>2656</v>
      </c>
      <c r="E783" s="65" t="s">
        <v>1002</v>
      </c>
      <c r="F783" s="37" t="s">
        <v>250</v>
      </c>
      <c r="G783" s="63"/>
      <c r="H783" s="38" t="s">
        <v>2</v>
      </c>
      <c r="I783" s="38">
        <v>70</v>
      </c>
      <c r="J783" s="39">
        <v>207.42</v>
      </c>
      <c r="K783" s="39">
        <v>14519.4</v>
      </c>
      <c r="L783" s="40"/>
      <c r="M783" s="40"/>
      <c r="N783" s="40"/>
      <c r="O783" s="40"/>
      <c r="P783" s="40"/>
      <c r="Q783" s="40"/>
      <c r="R783" s="40"/>
      <c r="S783" s="40"/>
      <c r="T783" s="40"/>
      <c r="U783" s="40"/>
      <c r="V783" s="40"/>
      <c r="W783" s="40"/>
      <c r="X783" s="40"/>
      <c r="Y783" s="40"/>
      <c r="Z783" s="40"/>
      <c r="AA783" s="40"/>
      <c r="AB783" s="40"/>
      <c r="AC783" s="40"/>
      <c r="AD783" s="40"/>
      <c r="AE783" s="40"/>
      <c r="AF783" s="40"/>
      <c r="AG783" s="40"/>
      <c r="AH783" s="40"/>
      <c r="AI783" s="40"/>
      <c r="AJ783" s="40"/>
      <c r="AK783" s="40"/>
      <c r="AL783" s="40"/>
      <c r="AM783" s="40"/>
      <c r="AN783" s="40"/>
      <c r="AO783" s="40"/>
      <c r="AP783" s="40"/>
      <c r="AQ783" s="40"/>
      <c r="AR783" s="40"/>
      <c r="AS783" s="40"/>
      <c r="AT783" s="40"/>
      <c r="AU783" s="40"/>
      <c r="AV783" s="40"/>
      <c r="AW783" s="40"/>
      <c r="AX783" s="40"/>
      <c r="AY783" s="40"/>
      <c r="AZ783" s="40"/>
    </row>
    <row r="784" spans="1:52" x14ac:dyDescent="0.25">
      <c r="C784" s="315" t="s">
        <v>2332</v>
      </c>
      <c r="D784" s="316" t="s">
        <v>2656</v>
      </c>
      <c r="E784" s="55" t="s">
        <v>1003</v>
      </c>
      <c r="F784" s="32" t="s">
        <v>669</v>
      </c>
      <c r="G784" s="57"/>
      <c r="H784" s="33" t="s">
        <v>2</v>
      </c>
      <c r="I784" s="33">
        <v>3</v>
      </c>
      <c r="J784" s="34">
        <v>1000.65</v>
      </c>
      <c r="K784" s="34">
        <v>3001.95</v>
      </c>
    </row>
    <row r="785" spans="1:52" s="64" customFormat="1" x14ac:dyDescent="0.25">
      <c r="A785" s="74"/>
      <c r="B785" s="74"/>
      <c r="C785" s="65" t="s">
        <v>2333</v>
      </c>
      <c r="D785" s="65" t="s">
        <v>2656</v>
      </c>
      <c r="E785" s="65" t="s">
        <v>1004</v>
      </c>
      <c r="F785" s="37" t="s">
        <v>671</v>
      </c>
      <c r="G785" s="63"/>
      <c r="H785" s="38" t="s">
        <v>2</v>
      </c>
      <c r="I785" s="38">
        <v>3</v>
      </c>
      <c r="J785" s="39">
        <v>2102.56</v>
      </c>
      <c r="K785" s="39">
        <v>6307.68</v>
      </c>
      <c r="L785" s="40"/>
      <c r="M785" s="40"/>
      <c r="N785" s="40"/>
      <c r="O785" s="40"/>
      <c r="P785" s="40"/>
      <c r="Q785" s="40"/>
      <c r="R785" s="40"/>
      <c r="S785" s="40"/>
      <c r="T785" s="40"/>
      <c r="U785" s="40"/>
      <c r="V785" s="40"/>
      <c r="W785" s="40"/>
      <c r="X785" s="40"/>
      <c r="Y785" s="40"/>
      <c r="Z785" s="40"/>
      <c r="AA785" s="40"/>
      <c r="AB785" s="40"/>
      <c r="AC785" s="40"/>
      <c r="AD785" s="40"/>
      <c r="AE785" s="40"/>
      <c r="AF785" s="40"/>
      <c r="AG785" s="40"/>
      <c r="AH785" s="40"/>
      <c r="AI785" s="40"/>
      <c r="AJ785" s="40"/>
      <c r="AK785" s="40"/>
      <c r="AL785" s="40"/>
      <c r="AM785" s="40"/>
      <c r="AN785" s="40"/>
      <c r="AO785" s="40"/>
      <c r="AP785" s="40"/>
      <c r="AQ785" s="40"/>
      <c r="AR785" s="40"/>
      <c r="AS785" s="40"/>
      <c r="AT785" s="40"/>
      <c r="AU785" s="40"/>
      <c r="AV785" s="40"/>
      <c r="AW785" s="40"/>
      <c r="AX785" s="40"/>
      <c r="AY785" s="40"/>
      <c r="AZ785" s="40"/>
    </row>
    <row r="786" spans="1:52" x14ac:dyDescent="0.25">
      <c r="C786" s="315"/>
      <c r="D786" s="55" t="s">
        <v>2658</v>
      </c>
      <c r="E786" s="55" t="s">
        <v>1005</v>
      </c>
      <c r="F786" s="32" t="s">
        <v>703</v>
      </c>
      <c r="G786" s="57"/>
      <c r="H786" s="33" t="s">
        <v>812</v>
      </c>
      <c r="I786" s="33">
        <v>20</v>
      </c>
      <c r="J786" s="34">
        <v>128.21</v>
      </c>
      <c r="K786" s="34">
        <v>2564.2000000000003</v>
      </c>
    </row>
    <row r="787" spans="1:52" s="64" customFormat="1" hidden="1" x14ac:dyDescent="0.25">
      <c r="A787" s="74"/>
      <c r="B787" s="74"/>
      <c r="C787" s="318"/>
      <c r="D787" s="65" t="s">
        <v>2658</v>
      </c>
      <c r="E787" s="65" t="s">
        <v>1006</v>
      </c>
      <c r="F787" s="80" t="s">
        <v>704</v>
      </c>
      <c r="G787" s="81"/>
      <c r="H787" s="82" t="s">
        <v>812</v>
      </c>
      <c r="I787" s="82">
        <v>4</v>
      </c>
      <c r="J787" s="83">
        <v>0</v>
      </c>
      <c r="K787" s="83">
        <v>0</v>
      </c>
      <c r="L787" s="40"/>
      <c r="M787" s="40"/>
      <c r="N787" s="40"/>
      <c r="O787" s="40"/>
      <c r="P787" s="40"/>
      <c r="Q787" s="40"/>
      <c r="R787" s="40"/>
      <c r="S787" s="40"/>
      <c r="T787" s="40"/>
      <c r="U787" s="40"/>
      <c r="V787" s="40"/>
      <c r="W787" s="40"/>
      <c r="X787" s="40"/>
      <c r="Y787" s="40"/>
      <c r="Z787" s="40"/>
      <c r="AA787" s="40"/>
      <c r="AB787" s="40"/>
      <c r="AC787" s="40"/>
      <c r="AD787" s="40"/>
      <c r="AE787" s="40"/>
      <c r="AF787" s="40"/>
      <c r="AG787" s="40"/>
      <c r="AH787" s="40"/>
      <c r="AI787" s="40"/>
      <c r="AJ787" s="40"/>
      <c r="AK787" s="40"/>
      <c r="AL787" s="40"/>
      <c r="AM787" s="40"/>
      <c r="AN787" s="40"/>
      <c r="AO787" s="40"/>
      <c r="AP787" s="40"/>
      <c r="AQ787" s="40"/>
      <c r="AR787" s="40"/>
      <c r="AS787" s="40"/>
      <c r="AT787" s="40"/>
      <c r="AU787" s="40"/>
      <c r="AV787" s="40"/>
      <c r="AW787" s="40"/>
      <c r="AX787" s="40"/>
      <c r="AY787" s="40"/>
      <c r="AZ787" s="40"/>
    </row>
    <row r="788" spans="1:52" hidden="1" x14ac:dyDescent="0.25">
      <c r="C788" s="315"/>
      <c r="D788" s="55" t="s">
        <v>2658</v>
      </c>
      <c r="E788" s="55" t="s">
        <v>1007</v>
      </c>
      <c r="F788" s="80" t="s">
        <v>705</v>
      </c>
      <c r="G788" s="81"/>
      <c r="H788" s="82" t="s">
        <v>812</v>
      </c>
      <c r="I788" s="82">
        <v>3</v>
      </c>
      <c r="J788" s="83">
        <v>0</v>
      </c>
      <c r="K788" s="83">
        <v>0</v>
      </c>
    </row>
    <row r="789" spans="1:52" s="64" customFormat="1" hidden="1" x14ac:dyDescent="0.25">
      <c r="A789" s="74"/>
      <c r="B789" s="74"/>
      <c r="C789" s="318"/>
      <c r="D789" s="65" t="s">
        <v>2658</v>
      </c>
      <c r="E789" s="65" t="s">
        <v>1008</v>
      </c>
      <c r="F789" s="80" t="s">
        <v>706</v>
      </c>
      <c r="G789" s="81"/>
      <c r="H789" s="82" t="s">
        <v>812</v>
      </c>
      <c r="I789" s="82">
        <v>3</v>
      </c>
      <c r="J789" s="83">
        <v>0</v>
      </c>
      <c r="K789" s="83">
        <v>0</v>
      </c>
      <c r="L789" s="40"/>
      <c r="M789" s="40"/>
      <c r="N789" s="40"/>
      <c r="O789" s="40"/>
      <c r="P789" s="40"/>
      <c r="Q789" s="40"/>
      <c r="R789" s="40"/>
      <c r="S789" s="40"/>
      <c r="T789" s="40"/>
      <c r="U789" s="40"/>
      <c r="V789" s="40"/>
      <c r="W789" s="40"/>
      <c r="X789" s="40"/>
      <c r="Y789" s="40"/>
      <c r="Z789" s="40"/>
      <c r="AA789" s="40"/>
      <c r="AB789" s="40"/>
      <c r="AC789" s="40"/>
      <c r="AD789" s="40"/>
      <c r="AE789" s="40"/>
      <c r="AF789" s="40"/>
      <c r="AG789" s="40"/>
      <c r="AH789" s="40"/>
      <c r="AI789" s="40"/>
      <c r="AJ789" s="40"/>
      <c r="AK789" s="40"/>
      <c r="AL789" s="40"/>
      <c r="AM789" s="40"/>
      <c r="AN789" s="40"/>
      <c r="AO789" s="40"/>
      <c r="AP789" s="40"/>
      <c r="AQ789" s="40"/>
      <c r="AR789" s="40"/>
      <c r="AS789" s="40"/>
      <c r="AT789" s="40"/>
      <c r="AU789" s="40"/>
      <c r="AV789" s="40"/>
      <c r="AW789" s="40"/>
      <c r="AX789" s="40"/>
      <c r="AY789" s="40"/>
      <c r="AZ789" s="40"/>
    </row>
    <row r="790" spans="1:52" x14ac:dyDescent="0.25">
      <c r="C790" s="55"/>
      <c r="D790" s="55" t="s">
        <v>2658</v>
      </c>
      <c r="E790" s="55" t="s">
        <v>1009</v>
      </c>
      <c r="F790" s="32" t="s">
        <v>707</v>
      </c>
      <c r="G790" s="57"/>
      <c r="H790" s="33" t="s">
        <v>812</v>
      </c>
      <c r="I790" s="33">
        <v>3</v>
      </c>
      <c r="J790" s="34">
        <v>114.9</v>
      </c>
      <c r="K790" s="34">
        <v>344.70000000000005</v>
      </c>
    </row>
    <row r="791" spans="1:52" s="64" customFormat="1" x14ac:dyDescent="0.25">
      <c r="A791" s="74"/>
      <c r="B791" s="74"/>
      <c r="C791" s="318"/>
      <c r="D791" s="65" t="s">
        <v>2658</v>
      </c>
      <c r="E791" s="65" t="s">
        <v>1010</v>
      </c>
      <c r="F791" s="37" t="s">
        <v>440</v>
      </c>
      <c r="G791" s="63"/>
      <c r="H791" s="38" t="s">
        <v>815</v>
      </c>
      <c r="I791" s="38">
        <v>2</v>
      </c>
      <c r="J791" s="39">
        <v>45.28</v>
      </c>
      <c r="K791" s="39">
        <v>90.56</v>
      </c>
      <c r="L791" s="40"/>
      <c r="M791" s="40"/>
      <c r="N791" s="40"/>
      <c r="O791" s="40"/>
      <c r="P791" s="40"/>
      <c r="Q791" s="40"/>
      <c r="R791" s="40"/>
      <c r="S791" s="40"/>
      <c r="T791" s="40"/>
      <c r="U791" s="40"/>
      <c r="V791" s="40"/>
      <c r="W791" s="40"/>
      <c r="X791" s="40"/>
      <c r="Y791" s="40"/>
      <c r="Z791" s="40"/>
      <c r="AA791" s="40"/>
      <c r="AB791" s="40"/>
      <c r="AC791" s="40"/>
      <c r="AD791" s="40"/>
      <c r="AE791" s="40"/>
      <c r="AF791" s="40"/>
      <c r="AG791" s="40"/>
      <c r="AH791" s="40"/>
      <c r="AI791" s="40"/>
      <c r="AJ791" s="40"/>
      <c r="AK791" s="40"/>
      <c r="AL791" s="40"/>
      <c r="AM791" s="40"/>
      <c r="AN791" s="40"/>
      <c r="AO791" s="40"/>
      <c r="AP791" s="40"/>
      <c r="AQ791" s="40"/>
      <c r="AR791" s="40"/>
      <c r="AS791" s="40"/>
      <c r="AT791" s="40"/>
      <c r="AU791" s="40"/>
      <c r="AV791" s="40"/>
      <c r="AW791" s="40"/>
      <c r="AX791" s="40"/>
      <c r="AY791" s="40"/>
      <c r="AZ791" s="40"/>
    </row>
    <row r="792" spans="1:52" x14ac:dyDescent="0.25">
      <c r="C792" s="55"/>
      <c r="D792" s="55" t="s">
        <v>2658</v>
      </c>
      <c r="E792" s="55" t="s">
        <v>1011</v>
      </c>
      <c r="F792" s="32" t="s">
        <v>708</v>
      </c>
      <c r="G792" s="57"/>
      <c r="H792" s="33" t="s">
        <v>812</v>
      </c>
      <c r="I792" s="33">
        <v>12</v>
      </c>
      <c r="J792" s="34">
        <v>14.42</v>
      </c>
      <c r="K792" s="34">
        <v>173.04</v>
      </c>
    </row>
    <row r="793" spans="1:52" s="64" customFormat="1" hidden="1" x14ac:dyDescent="0.25">
      <c r="A793" s="74"/>
      <c r="B793" s="74"/>
      <c r="C793" s="318"/>
      <c r="D793" s="65" t="s">
        <v>2658</v>
      </c>
      <c r="E793" s="65" t="s">
        <v>1012</v>
      </c>
      <c r="F793" s="80" t="s">
        <v>709</v>
      </c>
      <c r="G793" s="81"/>
      <c r="H793" s="82" t="s">
        <v>812</v>
      </c>
      <c r="I793" s="82">
        <v>4</v>
      </c>
      <c r="J793" s="83">
        <v>0</v>
      </c>
      <c r="K793" s="83">
        <v>0</v>
      </c>
      <c r="L793" s="40"/>
      <c r="M793" s="40"/>
      <c r="N793" s="40"/>
      <c r="O793" s="40"/>
      <c r="P793" s="40"/>
      <c r="Q793" s="40"/>
      <c r="R793" s="40"/>
      <c r="S793" s="40"/>
      <c r="T793" s="40"/>
      <c r="U793" s="40"/>
      <c r="V793" s="40"/>
      <c r="W793" s="40"/>
      <c r="X793" s="40"/>
      <c r="Y793" s="40"/>
      <c r="Z793" s="40"/>
      <c r="AA793" s="40"/>
      <c r="AB793" s="40"/>
      <c r="AC793" s="40"/>
      <c r="AD793" s="40"/>
      <c r="AE793" s="40"/>
      <c r="AF793" s="40"/>
      <c r="AG793" s="40"/>
      <c r="AH793" s="40"/>
      <c r="AI793" s="40"/>
      <c r="AJ793" s="40"/>
      <c r="AK793" s="40"/>
      <c r="AL793" s="40"/>
      <c r="AM793" s="40"/>
      <c r="AN793" s="40"/>
      <c r="AO793" s="40"/>
      <c r="AP793" s="40"/>
      <c r="AQ793" s="40"/>
      <c r="AR793" s="40"/>
      <c r="AS793" s="40"/>
      <c r="AT793" s="40"/>
      <c r="AU793" s="40"/>
      <c r="AV793" s="40"/>
      <c r="AW793" s="40"/>
      <c r="AX793" s="40"/>
      <c r="AY793" s="40"/>
      <c r="AZ793" s="40"/>
    </row>
    <row r="794" spans="1:52" x14ac:dyDescent="0.25">
      <c r="C794" s="315"/>
      <c r="D794" s="316" t="s">
        <v>2658</v>
      </c>
      <c r="E794" s="55" t="s">
        <v>1013</v>
      </c>
      <c r="F794" s="32" t="s">
        <v>710</v>
      </c>
      <c r="G794" s="57"/>
      <c r="H794" s="33" t="s">
        <v>812</v>
      </c>
      <c r="I794" s="33">
        <v>3</v>
      </c>
      <c r="J794" s="34">
        <v>112.7</v>
      </c>
      <c r="K794" s="34">
        <v>338.1</v>
      </c>
    </row>
    <row r="795" spans="1:52" s="64" customFormat="1" x14ac:dyDescent="0.25">
      <c r="A795" s="74"/>
      <c r="B795" s="74"/>
      <c r="C795" s="65"/>
      <c r="D795" s="65" t="s">
        <v>2658</v>
      </c>
      <c r="E795" s="65" t="s">
        <v>1014</v>
      </c>
      <c r="F795" s="37" t="s">
        <v>711</v>
      </c>
      <c r="G795" s="63"/>
      <c r="H795" s="38" t="s">
        <v>812</v>
      </c>
      <c r="I795" s="38">
        <v>8</v>
      </c>
      <c r="J795" s="39">
        <v>436.43</v>
      </c>
      <c r="K795" s="39">
        <v>3491.44</v>
      </c>
      <c r="L795" s="40"/>
      <c r="M795" s="40"/>
      <c r="N795" s="40"/>
      <c r="O795" s="40"/>
      <c r="P795" s="40"/>
      <c r="Q795" s="40"/>
      <c r="R795" s="40"/>
      <c r="S795" s="40"/>
      <c r="T795" s="40"/>
      <c r="U795" s="40"/>
      <c r="V795" s="40"/>
      <c r="W795" s="40"/>
      <c r="X795" s="40"/>
      <c r="Y795" s="40"/>
      <c r="Z795" s="40"/>
      <c r="AA795" s="40"/>
      <c r="AB795" s="40"/>
      <c r="AC795" s="40"/>
      <c r="AD795" s="40"/>
      <c r="AE795" s="40"/>
      <c r="AF795" s="40"/>
      <c r="AG795" s="40"/>
      <c r="AH795" s="40"/>
      <c r="AI795" s="40"/>
      <c r="AJ795" s="40"/>
      <c r="AK795" s="40"/>
      <c r="AL795" s="40"/>
      <c r="AM795" s="40"/>
      <c r="AN795" s="40"/>
      <c r="AO795" s="40"/>
      <c r="AP795" s="40"/>
      <c r="AQ795" s="40"/>
      <c r="AR795" s="40"/>
      <c r="AS795" s="40"/>
      <c r="AT795" s="40"/>
      <c r="AU795" s="40"/>
      <c r="AV795" s="40"/>
      <c r="AW795" s="40"/>
      <c r="AX795" s="40"/>
      <c r="AY795" s="40"/>
      <c r="AZ795" s="40"/>
    </row>
    <row r="796" spans="1:52" x14ac:dyDescent="0.25">
      <c r="C796" s="315"/>
      <c r="D796" s="55" t="s">
        <v>2658</v>
      </c>
      <c r="E796" s="55" t="s">
        <v>1015</v>
      </c>
      <c r="F796" s="32" t="s">
        <v>712</v>
      </c>
      <c r="G796" s="57"/>
      <c r="H796" s="33" t="s">
        <v>812</v>
      </c>
      <c r="I796" s="33">
        <v>3</v>
      </c>
      <c r="J796" s="34">
        <v>395.99</v>
      </c>
      <c r="K796" s="34">
        <v>1187.97</v>
      </c>
    </row>
    <row r="797" spans="1:52" s="64" customFormat="1" x14ac:dyDescent="0.25">
      <c r="A797" s="74"/>
      <c r="B797" s="74"/>
      <c r="C797" s="318"/>
      <c r="D797" s="65" t="s">
        <v>2658</v>
      </c>
      <c r="E797" s="65" t="s">
        <v>1637</v>
      </c>
      <c r="F797" s="37" t="s">
        <v>684</v>
      </c>
      <c r="G797" s="63"/>
      <c r="H797" s="38" t="s">
        <v>812</v>
      </c>
      <c r="I797" s="38">
        <v>3</v>
      </c>
      <c r="J797" s="39">
        <v>665.87</v>
      </c>
      <c r="K797" s="39">
        <v>1997.6100000000001</v>
      </c>
      <c r="L797" s="40"/>
      <c r="M797" s="40"/>
      <c r="N797" s="40"/>
      <c r="O797" s="40"/>
      <c r="P797" s="40"/>
      <c r="Q797" s="40"/>
      <c r="R797" s="40"/>
      <c r="S797" s="40"/>
      <c r="T797" s="40"/>
      <c r="U797" s="40"/>
      <c r="V797" s="40"/>
      <c r="W797" s="40"/>
      <c r="X797" s="40"/>
      <c r="Y797" s="40"/>
      <c r="Z797" s="40"/>
      <c r="AA797" s="40"/>
      <c r="AB797" s="40"/>
      <c r="AC797" s="40"/>
      <c r="AD797" s="40"/>
      <c r="AE797" s="40"/>
      <c r="AF797" s="40"/>
      <c r="AG797" s="40"/>
      <c r="AH797" s="40"/>
      <c r="AI797" s="40"/>
      <c r="AJ797" s="40"/>
      <c r="AK797" s="40"/>
      <c r="AL797" s="40"/>
      <c r="AM797" s="40"/>
      <c r="AN797" s="40"/>
      <c r="AO797" s="40"/>
      <c r="AP797" s="40"/>
      <c r="AQ797" s="40"/>
      <c r="AR797" s="40"/>
      <c r="AS797" s="40"/>
      <c r="AT797" s="40"/>
      <c r="AU797" s="40"/>
      <c r="AV797" s="40"/>
      <c r="AW797" s="40"/>
      <c r="AX797" s="40"/>
      <c r="AY797" s="40"/>
      <c r="AZ797" s="40"/>
    </row>
    <row r="798" spans="1:52" x14ac:dyDescent="0.25">
      <c r="C798" s="315"/>
      <c r="D798" s="55" t="s">
        <v>2658</v>
      </c>
      <c r="E798" s="55" t="s">
        <v>1638</v>
      </c>
      <c r="F798" s="32" t="s">
        <v>713</v>
      </c>
      <c r="G798" s="57"/>
      <c r="H798" s="33" t="s">
        <v>812</v>
      </c>
      <c r="I798" s="33">
        <v>3</v>
      </c>
      <c r="J798" s="34">
        <v>1493.69</v>
      </c>
      <c r="K798" s="34">
        <v>4481.07</v>
      </c>
    </row>
    <row r="799" spans="1:52" s="64" customFormat="1" x14ac:dyDescent="0.25">
      <c r="A799" s="74"/>
      <c r="B799" s="74"/>
      <c r="C799" s="318"/>
      <c r="D799" s="65" t="s">
        <v>2658</v>
      </c>
      <c r="E799" s="65" t="s">
        <v>1639</v>
      </c>
      <c r="F799" s="37" t="s">
        <v>714</v>
      </c>
      <c r="G799" s="63"/>
      <c r="H799" s="38" t="s">
        <v>812</v>
      </c>
      <c r="I799" s="38">
        <v>3</v>
      </c>
      <c r="J799" s="39">
        <v>23.89</v>
      </c>
      <c r="K799" s="39">
        <v>71.67</v>
      </c>
      <c r="L799" s="40"/>
      <c r="M799" s="40"/>
      <c r="N799" s="40"/>
      <c r="O799" s="40"/>
      <c r="P799" s="40"/>
      <c r="Q799" s="40"/>
      <c r="R799" s="40"/>
      <c r="S799" s="40"/>
      <c r="T799" s="40"/>
      <c r="U799" s="40"/>
      <c r="V799" s="40"/>
      <c r="W799" s="40"/>
      <c r="X799" s="40"/>
      <c r="Y799" s="40"/>
      <c r="Z799" s="40"/>
      <c r="AA799" s="40"/>
      <c r="AB799" s="40"/>
      <c r="AC799" s="40"/>
      <c r="AD799" s="40"/>
      <c r="AE799" s="40"/>
      <c r="AF799" s="40"/>
      <c r="AG799" s="40"/>
      <c r="AH799" s="40"/>
      <c r="AI799" s="40"/>
      <c r="AJ799" s="40"/>
      <c r="AK799" s="40"/>
      <c r="AL799" s="40"/>
      <c r="AM799" s="40"/>
      <c r="AN799" s="40"/>
      <c r="AO799" s="40"/>
      <c r="AP799" s="40"/>
      <c r="AQ799" s="40"/>
      <c r="AR799" s="40"/>
      <c r="AS799" s="40"/>
      <c r="AT799" s="40"/>
      <c r="AU799" s="40"/>
      <c r="AV799" s="40"/>
      <c r="AW799" s="40"/>
      <c r="AX799" s="40"/>
      <c r="AY799" s="40"/>
      <c r="AZ799" s="40"/>
    </row>
    <row r="800" spans="1:52" s="54" customFormat="1" x14ac:dyDescent="0.25">
      <c r="A800" s="74"/>
      <c r="B800" s="74"/>
      <c r="C800" s="50"/>
      <c r="D800" s="50"/>
      <c r="E800" s="50">
        <v>9</v>
      </c>
      <c r="F800" s="31" t="s">
        <v>804</v>
      </c>
      <c r="G800" s="52"/>
      <c r="H800" s="35"/>
      <c r="I800" s="35"/>
      <c r="J800" s="36"/>
      <c r="K800" s="53">
        <f>SUM(K801:K881)</f>
        <v>195161.56622267712</v>
      </c>
      <c r="L800" s="40"/>
      <c r="M800" s="40"/>
      <c r="N800" s="40"/>
      <c r="O800" s="40"/>
      <c r="P800" s="40"/>
      <c r="Q800" s="40"/>
      <c r="R800" s="40"/>
      <c r="S800" s="40"/>
      <c r="T800" s="40"/>
      <c r="U800" s="40"/>
      <c r="V800" s="40"/>
      <c r="W800" s="40"/>
      <c r="X800" s="40"/>
      <c r="Y800" s="40"/>
      <c r="Z800" s="40"/>
      <c r="AA800" s="40"/>
      <c r="AB800" s="40"/>
      <c r="AC800" s="40"/>
      <c r="AD800" s="40"/>
      <c r="AE800" s="40"/>
      <c r="AF800" s="40"/>
      <c r="AG800" s="40"/>
      <c r="AH800" s="40"/>
      <c r="AI800" s="40"/>
      <c r="AJ800" s="40"/>
      <c r="AK800" s="40"/>
      <c r="AL800" s="40"/>
      <c r="AM800" s="40"/>
      <c r="AN800" s="40"/>
      <c r="AO800" s="40"/>
      <c r="AP800" s="40"/>
      <c r="AQ800" s="40"/>
      <c r="AR800" s="40"/>
      <c r="AS800" s="40"/>
      <c r="AT800" s="40"/>
      <c r="AU800" s="40"/>
      <c r="AV800" s="40"/>
      <c r="AW800" s="40"/>
      <c r="AX800" s="40"/>
      <c r="AY800" s="40"/>
      <c r="AZ800" s="40"/>
    </row>
    <row r="801" spans="1:52" x14ac:dyDescent="0.25">
      <c r="C801" s="55" t="s">
        <v>2334</v>
      </c>
      <c r="D801" s="55" t="s">
        <v>2656</v>
      </c>
      <c r="E801" s="55" t="s">
        <v>980</v>
      </c>
      <c r="F801" s="32" t="s">
        <v>715</v>
      </c>
      <c r="G801" s="57"/>
      <c r="H801" s="33" t="s">
        <v>2</v>
      </c>
      <c r="I801" s="33">
        <v>12</v>
      </c>
      <c r="J801" s="34">
        <v>315.54000000000002</v>
      </c>
      <c r="K801" s="34">
        <v>3786.4800000000005</v>
      </c>
    </row>
    <row r="802" spans="1:52" s="64" customFormat="1" x14ac:dyDescent="0.25">
      <c r="A802" s="74"/>
      <c r="B802" s="74"/>
      <c r="C802" s="318" t="s">
        <v>2335</v>
      </c>
      <c r="D802" s="65" t="s">
        <v>2656</v>
      </c>
      <c r="E802" s="65" t="s">
        <v>981</v>
      </c>
      <c r="F802" s="37" t="s">
        <v>716</v>
      </c>
      <c r="G802" s="63"/>
      <c r="H802" s="38" t="s">
        <v>2</v>
      </c>
      <c r="I802" s="38">
        <v>3</v>
      </c>
      <c r="J802" s="39">
        <v>471.66</v>
      </c>
      <c r="K802" s="39">
        <v>1414.98</v>
      </c>
      <c r="L802" s="40"/>
      <c r="M802" s="40"/>
      <c r="N802" s="40"/>
      <c r="O802" s="40"/>
      <c r="P802" s="40"/>
      <c r="Q802" s="40"/>
      <c r="R802" s="40"/>
      <c r="S802" s="40"/>
      <c r="T802" s="40"/>
      <c r="U802" s="40"/>
      <c r="V802" s="40"/>
      <c r="W802" s="40"/>
      <c r="X802" s="40"/>
      <c r="Y802" s="40"/>
      <c r="Z802" s="40"/>
      <c r="AA802" s="40"/>
      <c r="AB802" s="40"/>
      <c r="AC802" s="40"/>
      <c r="AD802" s="40"/>
      <c r="AE802" s="40"/>
      <c r="AF802" s="40"/>
      <c r="AG802" s="40"/>
      <c r="AH802" s="40"/>
      <c r="AI802" s="40"/>
      <c r="AJ802" s="40"/>
      <c r="AK802" s="40"/>
      <c r="AL802" s="40"/>
      <c r="AM802" s="40"/>
      <c r="AN802" s="40"/>
      <c r="AO802" s="40"/>
      <c r="AP802" s="40"/>
      <c r="AQ802" s="40"/>
      <c r="AR802" s="40"/>
      <c r="AS802" s="40"/>
      <c r="AT802" s="40"/>
      <c r="AU802" s="40"/>
      <c r="AV802" s="40"/>
      <c r="AW802" s="40"/>
      <c r="AX802" s="40"/>
      <c r="AY802" s="40"/>
      <c r="AZ802" s="40"/>
    </row>
    <row r="803" spans="1:52" x14ac:dyDescent="0.25">
      <c r="C803" s="55" t="s">
        <v>2336</v>
      </c>
      <c r="D803" s="55" t="s">
        <v>2656</v>
      </c>
      <c r="E803" s="55" t="s">
        <v>982</v>
      </c>
      <c r="F803" s="32" t="s">
        <v>717</v>
      </c>
      <c r="G803" s="57"/>
      <c r="H803" s="33" t="s">
        <v>2</v>
      </c>
      <c r="I803" s="33">
        <v>2</v>
      </c>
      <c r="J803" s="34">
        <v>621.75</v>
      </c>
      <c r="K803" s="34">
        <v>1243.5</v>
      </c>
    </row>
    <row r="804" spans="1:52" s="64" customFormat="1" x14ac:dyDescent="0.25">
      <c r="A804" s="74"/>
      <c r="B804" s="74"/>
      <c r="C804" s="318" t="s">
        <v>2337</v>
      </c>
      <c r="D804" s="65" t="s">
        <v>2656</v>
      </c>
      <c r="E804" s="65" t="s">
        <v>983</v>
      </c>
      <c r="F804" s="37" t="s">
        <v>718</v>
      </c>
      <c r="G804" s="63"/>
      <c r="H804" s="38" t="s">
        <v>2</v>
      </c>
      <c r="I804" s="38">
        <v>12</v>
      </c>
      <c r="J804" s="39">
        <v>155.53</v>
      </c>
      <c r="K804" s="39">
        <v>1866.3600000000001</v>
      </c>
      <c r="L804" s="40"/>
      <c r="M804" s="40"/>
      <c r="N804" s="40"/>
      <c r="O804" s="40"/>
      <c r="P804" s="40"/>
      <c r="Q804" s="40"/>
      <c r="R804" s="40"/>
      <c r="S804" s="40"/>
      <c r="T804" s="40"/>
      <c r="U804" s="40"/>
      <c r="V804" s="40"/>
      <c r="W804" s="40"/>
      <c r="X804" s="40"/>
      <c r="Y804" s="40"/>
      <c r="Z804" s="40"/>
      <c r="AA804" s="40"/>
      <c r="AB804" s="40"/>
      <c r="AC804" s="40"/>
      <c r="AD804" s="40"/>
      <c r="AE804" s="40"/>
      <c r="AF804" s="40"/>
      <c r="AG804" s="40"/>
      <c r="AH804" s="40"/>
      <c r="AI804" s="40"/>
      <c r="AJ804" s="40"/>
      <c r="AK804" s="40"/>
      <c r="AL804" s="40"/>
      <c r="AM804" s="40"/>
      <c r="AN804" s="40"/>
      <c r="AO804" s="40"/>
      <c r="AP804" s="40"/>
      <c r="AQ804" s="40"/>
      <c r="AR804" s="40"/>
      <c r="AS804" s="40"/>
      <c r="AT804" s="40"/>
      <c r="AU804" s="40"/>
      <c r="AV804" s="40"/>
      <c r="AW804" s="40"/>
      <c r="AX804" s="40"/>
      <c r="AY804" s="40"/>
      <c r="AZ804" s="40"/>
    </row>
    <row r="805" spans="1:52" x14ac:dyDescent="0.25">
      <c r="C805" s="315" t="s">
        <v>2338</v>
      </c>
      <c r="D805" s="316" t="s">
        <v>2656</v>
      </c>
      <c r="E805" s="55" t="s">
        <v>984</v>
      </c>
      <c r="F805" s="32" t="s">
        <v>719</v>
      </c>
      <c r="G805" s="57"/>
      <c r="H805" s="33" t="s">
        <v>2</v>
      </c>
      <c r="I805" s="33">
        <v>3</v>
      </c>
      <c r="J805" s="34">
        <v>318.85000000000002</v>
      </c>
      <c r="K805" s="34">
        <v>956.55000000000007</v>
      </c>
    </row>
    <row r="806" spans="1:52" s="64" customFormat="1" x14ac:dyDescent="0.25">
      <c r="A806" s="74"/>
      <c r="B806" s="74"/>
      <c r="C806" s="65" t="s">
        <v>2339</v>
      </c>
      <c r="D806" s="65" t="s">
        <v>2656</v>
      </c>
      <c r="E806" s="65" t="s">
        <v>985</v>
      </c>
      <c r="F806" s="37" t="s">
        <v>720</v>
      </c>
      <c r="G806" s="63"/>
      <c r="H806" s="38" t="s">
        <v>2</v>
      </c>
      <c r="I806" s="38">
        <v>2</v>
      </c>
      <c r="J806" s="39">
        <v>472.62</v>
      </c>
      <c r="K806" s="39">
        <v>945.24</v>
      </c>
      <c r="L806" s="40"/>
      <c r="M806" s="40"/>
      <c r="N806" s="40"/>
      <c r="O806" s="40"/>
      <c r="P806" s="40"/>
      <c r="Q806" s="40"/>
      <c r="R806" s="40"/>
      <c r="S806" s="40"/>
      <c r="T806" s="40"/>
      <c r="U806" s="40"/>
      <c r="V806" s="40"/>
      <c r="W806" s="40"/>
      <c r="X806" s="40"/>
      <c r="Y806" s="40"/>
      <c r="Z806" s="40"/>
      <c r="AA806" s="40"/>
      <c r="AB806" s="40"/>
      <c r="AC806" s="40"/>
      <c r="AD806" s="40"/>
      <c r="AE806" s="40"/>
      <c r="AF806" s="40"/>
      <c r="AG806" s="40"/>
      <c r="AH806" s="40"/>
      <c r="AI806" s="40"/>
      <c r="AJ806" s="40"/>
      <c r="AK806" s="40"/>
      <c r="AL806" s="40"/>
      <c r="AM806" s="40"/>
      <c r="AN806" s="40"/>
      <c r="AO806" s="40"/>
      <c r="AP806" s="40"/>
      <c r="AQ806" s="40"/>
      <c r="AR806" s="40"/>
      <c r="AS806" s="40"/>
      <c r="AT806" s="40"/>
      <c r="AU806" s="40"/>
      <c r="AV806" s="40"/>
      <c r="AW806" s="40"/>
      <c r="AX806" s="40"/>
      <c r="AY806" s="40"/>
      <c r="AZ806" s="40"/>
    </row>
    <row r="807" spans="1:52" x14ac:dyDescent="0.25">
      <c r="C807" s="315" t="s">
        <v>2340</v>
      </c>
      <c r="D807" s="55" t="s">
        <v>2656</v>
      </c>
      <c r="E807" s="55" t="s">
        <v>986</v>
      </c>
      <c r="F807" s="32" t="s">
        <v>721</v>
      </c>
      <c r="G807" s="57"/>
      <c r="H807" s="33" t="s">
        <v>2</v>
      </c>
      <c r="I807" s="33">
        <v>12</v>
      </c>
      <c r="J807" s="34">
        <v>318.85000000000002</v>
      </c>
      <c r="K807" s="34">
        <v>3826.2000000000003</v>
      </c>
    </row>
    <row r="808" spans="1:52" s="64" customFormat="1" x14ac:dyDescent="0.25">
      <c r="A808" s="74"/>
      <c r="B808" s="74"/>
      <c r="C808" s="318" t="s">
        <v>2341</v>
      </c>
      <c r="D808" s="65" t="s">
        <v>2656</v>
      </c>
      <c r="E808" s="65" t="s">
        <v>987</v>
      </c>
      <c r="F808" s="37" t="s">
        <v>722</v>
      </c>
      <c r="G808" s="63"/>
      <c r="H808" s="38" t="s">
        <v>2</v>
      </c>
      <c r="I808" s="38">
        <v>3</v>
      </c>
      <c r="J808" s="39">
        <v>472.62</v>
      </c>
      <c r="K808" s="39">
        <v>1417.8600000000001</v>
      </c>
      <c r="L808" s="40"/>
      <c r="M808" s="40"/>
      <c r="N808" s="40"/>
      <c r="O808" s="40"/>
      <c r="P808" s="40"/>
      <c r="Q808" s="40"/>
      <c r="R808" s="40"/>
      <c r="S808" s="40"/>
      <c r="T808" s="40"/>
      <c r="U808" s="40"/>
      <c r="V808" s="40"/>
      <c r="W808" s="40"/>
      <c r="X808" s="40"/>
      <c r="Y808" s="40"/>
      <c r="Z808" s="40"/>
      <c r="AA808" s="40"/>
      <c r="AB808" s="40"/>
      <c r="AC808" s="40"/>
      <c r="AD808" s="40"/>
      <c r="AE808" s="40"/>
      <c r="AF808" s="40"/>
      <c r="AG808" s="40"/>
      <c r="AH808" s="40"/>
      <c r="AI808" s="40"/>
      <c r="AJ808" s="40"/>
      <c r="AK808" s="40"/>
      <c r="AL808" s="40"/>
      <c r="AM808" s="40"/>
      <c r="AN808" s="40"/>
      <c r="AO808" s="40"/>
      <c r="AP808" s="40"/>
      <c r="AQ808" s="40"/>
      <c r="AR808" s="40"/>
      <c r="AS808" s="40"/>
      <c r="AT808" s="40"/>
      <c r="AU808" s="40"/>
      <c r="AV808" s="40"/>
      <c r="AW808" s="40"/>
      <c r="AX808" s="40"/>
      <c r="AY808" s="40"/>
      <c r="AZ808" s="40"/>
    </row>
    <row r="809" spans="1:52" x14ac:dyDescent="0.25">
      <c r="C809" s="315" t="s">
        <v>2342</v>
      </c>
      <c r="D809" s="55" t="s">
        <v>2656</v>
      </c>
      <c r="E809" s="55" t="s">
        <v>988</v>
      </c>
      <c r="F809" s="32" t="s">
        <v>723</v>
      </c>
      <c r="G809" s="57"/>
      <c r="H809" s="33" t="s">
        <v>2</v>
      </c>
      <c r="I809" s="33">
        <v>2</v>
      </c>
      <c r="J809" s="34">
        <v>629.32000000000005</v>
      </c>
      <c r="K809" s="34">
        <v>1258.6400000000001</v>
      </c>
    </row>
    <row r="810" spans="1:52" s="64" customFormat="1" x14ac:dyDescent="0.25">
      <c r="A810" s="74"/>
      <c r="B810" s="74"/>
      <c r="C810" s="318" t="s">
        <v>2343</v>
      </c>
      <c r="D810" s="65" t="s">
        <v>2656</v>
      </c>
      <c r="E810" s="65" t="s">
        <v>989</v>
      </c>
      <c r="F810" s="37" t="s">
        <v>724</v>
      </c>
      <c r="G810" s="63"/>
      <c r="H810" s="38" t="s">
        <v>2</v>
      </c>
      <c r="I810" s="38">
        <v>12</v>
      </c>
      <c r="J810" s="39">
        <v>318.85000000000002</v>
      </c>
      <c r="K810" s="39">
        <v>3826.2000000000003</v>
      </c>
      <c r="L810" s="40"/>
      <c r="M810" s="40"/>
      <c r="N810" s="40"/>
      <c r="O810" s="40"/>
      <c r="P810" s="40"/>
      <c r="Q810" s="40"/>
      <c r="R810" s="40"/>
      <c r="S810" s="40"/>
      <c r="T810" s="40"/>
      <c r="U810" s="40"/>
      <c r="V810" s="40"/>
      <c r="W810" s="40"/>
      <c r="X810" s="40"/>
      <c r="Y810" s="40"/>
      <c r="Z810" s="40"/>
      <c r="AA810" s="40"/>
      <c r="AB810" s="40"/>
      <c r="AC810" s="40"/>
      <c r="AD810" s="40"/>
      <c r="AE810" s="40"/>
      <c r="AF810" s="40"/>
      <c r="AG810" s="40"/>
      <c r="AH810" s="40"/>
      <c r="AI810" s="40"/>
      <c r="AJ810" s="40"/>
      <c r="AK810" s="40"/>
      <c r="AL810" s="40"/>
      <c r="AM810" s="40"/>
      <c r="AN810" s="40"/>
      <c r="AO810" s="40"/>
      <c r="AP810" s="40"/>
      <c r="AQ810" s="40"/>
      <c r="AR810" s="40"/>
      <c r="AS810" s="40"/>
      <c r="AT810" s="40"/>
      <c r="AU810" s="40"/>
      <c r="AV810" s="40"/>
      <c r="AW810" s="40"/>
      <c r="AX810" s="40"/>
      <c r="AY810" s="40"/>
      <c r="AZ810" s="40"/>
    </row>
    <row r="811" spans="1:52" x14ac:dyDescent="0.25">
      <c r="C811" s="55" t="s">
        <v>2344</v>
      </c>
      <c r="D811" s="55" t="s">
        <v>2656</v>
      </c>
      <c r="E811" s="55" t="s">
        <v>990</v>
      </c>
      <c r="F811" s="32" t="s">
        <v>725</v>
      </c>
      <c r="G811" s="57"/>
      <c r="H811" s="33" t="s">
        <v>2</v>
      </c>
      <c r="I811" s="33">
        <v>3</v>
      </c>
      <c r="J811" s="34">
        <v>472.62</v>
      </c>
      <c r="K811" s="34">
        <v>1417.8600000000001</v>
      </c>
    </row>
    <row r="812" spans="1:52" s="64" customFormat="1" x14ac:dyDescent="0.25">
      <c r="A812" s="74"/>
      <c r="B812" s="74"/>
      <c r="C812" s="318" t="s">
        <v>2345</v>
      </c>
      <c r="D812" s="65" t="s">
        <v>2656</v>
      </c>
      <c r="E812" s="65" t="s">
        <v>991</v>
      </c>
      <c r="F812" s="37" t="s">
        <v>726</v>
      </c>
      <c r="G812" s="63"/>
      <c r="H812" s="38" t="s">
        <v>2</v>
      </c>
      <c r="I812" s="38">
        <v>2</v>
      </c>
      <c r="J812" s="39">
        <v>629.32000000000005</v>
      </c>
      <c r="K812" s="39">
        <v>1258.6400000000001</v>
      </c>
      <c r="L812" s="40"/>
      <c r="M812" s="40"/>
      <c r="N812" s="40"/>
      <c r="O812" s="40"/>
      <c r="P812" s="40"/>
      <c r="Q812" s="40"/>
      <c r="R812" s="40"/>
      <c r="S812" s="40"/>
      <c r="T812" s="40"/>
      <c r="U812" s="40"/>
      <c r="V812" s="40"/>
      <c r="W812" s="40"/>
      <c r="X812" s="40"/>
      <c r="Y812" s="40"/>
      <c r="Z812" s="40"/>
      <c r="AA812" s="40"/>
      <c r="AB812" s="40"/>
      <c r="AC812" s="40"/>
      <c r="AD812" s="40"/>
      <c r="AE812" s="40"/>
      <c r="AF812" s="40"/>
      <c r="AG812" s="40"/>
      <c r="AH812" s="40"/>
      <c r="AI812" s="40"/>
      <c r="AJ812" s="40"/>
      <c r="AK812" s="40"/>
      <c r="AL812" s="40"/>
      <c r="AM812" s="40"/>
      <c r="AN812" s="40"/>
      <c r="AO812" s="40"/>
      <c r="AP812" s="40"/>
      <c r="AQ812" s="40"/>
      <c r="AR812" s="40"/>
      <c r="AS812" s="40"/>
      <c r="AT812" s="40"/>
      <c r="AU812" s="40"/>
      <c r="AV812" s="40"/>
      <c r="AW812" s="40"/>
      <c r="AX812" s="40"/>
      <c r="AY812" s="40"/>
      <c r="AZ812" s="40"/>
    </row>
    <row r="813" spans="1:52" x14ac:dyDescent="0.25">
      <c r="C813" s="55" t="s">
        <v>2346</v>
      </c>
      <c r="D813" s="55" t="s">
        <v>2656</v>
      </c>
      <c r="E813" s="55" t="s">
        <v>992</v>
      </c>
      <c r="F813" s="32" t="s">
        <v>727</v>
      </c>
      <c r="G813" s="57"/>
      <c r="H813" s="33" t="s">
        <v>2</v>
      </c>
      <c r="I813" s="33">
        <v>12</v>
      </c>
      <c r="J813" s="34">
        <v>318.85000000000002</v>
      </c>
      <c r="K813" s="34">
        <v>3826.2000000000003</v>
      </c>
    </row>
    <row r="814" spans="1:52" s="64" customFormat="1" x14ac:dyDescent="0.25">
      <c r="A814" s="74"/>
      <c r="B814" s="74"/>
      <c r="C814" s="318" t="s">
        <v>2347</v>
      </c>
      <c r="D814" s="65" t="s">
        <v>2656</v>
      </c>
      <c r="E814" s="65" t="s">
        <v>993</v>
      </c>
      <c r="F814" s="37" t="s">
        <v>728</v>
      </c>
      <c r="G814" s="63"/>
      <c r="H814" s="38" t="s">
        <v>2</v>
      </c>
      <c r="I814" s="38">
        <v>3</v>
      </c>
      <c r="J814" s="39">
        <v>472.62</v>
      </c>
      <c r="K814" s="39">
        <v>1417.8600000000001</v>
      </c>
      <c r="L814" s="40"/>
      <c r="M814" s="40"/>
      <c r="N814" s="40"/>
      <c r="O814" s="40"/>
      <c r="P814" s="40"/>
      <c r="Q814" s="40"/>
      <c r="R814" s="40"/>
      <c r="S814" s="40"/>
      <c r="T814" s="40"/>
      <c r="U814" s="40"/>
      <c r="V814" s="40"/>
      <c r="W814" s="40"/>
      <c r="X814" s="40"/>
      <c r="Y814" s="40"/>
      <c r="Z814" s="40"/>
      <c r="AA814" s="40"/>
      <c r="AB814" s="40"/>
      <c r="AC814" s="40"/>
      <c r="AD814" s="40"/>
      <c r="AE814" s="40"/>
      <c r="AF814" s="40"/>
      <c r="AG814" s="40"/>
      <c r="AH814" s="40"/>
      <c r="AI814" s="40"/>
      <c r="AJ814" s="40"/>
      <c r="AK814" s="40"/>
      <c r="AL814" s="40"/>
      <c r="AM814" s="40"/>
      <c r="AN814" s="40"/>
      <c r="AO814" s="40"/>
      <c r="AP814" s="40"/>
      <c r="AQ814" s="40"/>
      <c r="AR814" s="40"/>
      <c r="AS814" s="40"/>
      <c r="AT814" s="40"/>
      <c r="AU814" s="40"/>
      <c r="AV814" s="40"/>
      <c r="AW814" s="40"/>
      <c r="AX814" s="40"/>
      <c r="AY814" s="40"/>
      <c r="AZ814" s="40"/>
    </row>
    <row r="815" spans="1:52" x14ac:dyDescent="0.25">
      <c r="C815" s="315" t="s">
        <v>2348</v>
      </c>
      <c r="D815" s="316" t="s">
        <v>2656</v>
      </c>
      <c r="E815" s="55" t="s">
        <v>994</v>
      </c>
      <c r="F815" s="32" t="s">
        <v>729</v>
      </c>
      <c r="G815" s="57"/>
      <c r="H815" s="33" t="s">
        <v>2</v>
      </c>
      <c r="I815" s="33">
        <v>2</v>
      </c>
      <c r="J815" s="34">
        <v>629.32000000000005</v>
      </c>
      <c r="K815" s="34">
        <v>1258.6400000000001</v>
      </c>
    </row>
    <row r="816" spans="1:52" s="64" customFormat="1" x14ac:dyDescent="0.25">
      <c r="A816" s="74"/>
      <c r="B816" s="74"/>
      <c r="C816" s="65" t="s">
        <v>2349</v>
      </c>
      <c r="D816" s="65" t="s">
        <v>2656</v>
      </c>
      <c r="E816" s="65" t="s">
        <v>995</v>
      </c>
      <c r="F816" s="37" t="s">
        <v>730</v>
      </c>
      <c r="G816" s="63"/>
      <c r="H816" s="38" t="s">
        <v>2</v>
      </c>
      <c r="I816" s="38">
        <v>12</v>
      </c>
      <c r="J816" s="39">
        <v>155.53</v>
      </c>
      <c r="K816" s="39">
        <v>1866.3600000000001</v>
      </c>
      <c r="L816" s="40"/>
      <c r="M816" s="40"/>
      <c r="N816" s="40"/>
      <c r="O816" s="40"/>
      <c r="P816" s="40"/>
      <c r="Q816" s="40"/>
      <c r="R816" s="40"/>
      <c r="S816" s="40"/>
      <c r="T816" s="40"/>
      <c r="U816" s="40"/>
      <c r="V816" s="40"/>
      <c r="W816" s="40"/>
      <c r="X816" s="40"/>
      <c r="Y816" s="40"/>
      <c r="Z816" s="40"/>
      <c r="AA816" s="40"/>
      <c r="AB816" s="40"/>
      <c r="AC816" s="40"/>
      <c r="AD816" s="40"/>
      <c r="AE816" s="40"/>
      <c r="AF816" s="40"/>
      <c r="AG816" s="40"/>
      <c r="AH816" s="40"/>
      <c r="AI816" s="40"/>
      <c r="AJ816" s="40"/>
      <c r="AK816" s="40"/>
      <c r="AL816" s="40"/>
      <c r="AM816" s="40"/>
      <c r="AN816" s="40"/>
      <c r="AO816" s="40"/>
      <c r="AP816" s="40"/>
      <c r="AQ816" s="40"/>
      <c r="AR816" s="40"/>
      <c r="AS816" s="40"/>
      <c r="AT816" s="40"/>
      <c r="AU816" s="40"/>
      <c r="AV816" s="40"/>
      <c r="AW816" s="40"/>
      <c r="AX816" s="40"/>
      <c r="AY816" s="40"/>
      <c r="AZ816" s="40"/>
    </row>
    <row r="817" spans="1:52" x14ac:dyDescent="0.25">
      <c r="C817" s="315" t="s">
        <v>2350</v>
      </c>
      <c r="D817" s="55" t="s">
        <v>2656</v>
      </c>
      <c r="E817" s="55" t="s">
        <v>996</v>
      </c>
      <c r="F817" s="32" t="s">
        <v>731</v>
      </c>
      <c r="G817" s="57"/>
      <c r="H817" s="33" t="s">
        <v>2</v>
      </c>
      <c r="I817" s="33">
        <v>3</v>
      </c>
      <c r="J817" s="34">
        <v>472.62</v>
      </c>
      <c r="K817" s="34">
        <v>1417.8600000000001</v>
      </c>
    </row>
    <row r="818" spans="1:52" s="64" customFormat="1" x14ac:dyDescent="0.25">
      <c r="A818" s="74"/>
      <c r="B818" s="74"/>
      <c r="C818" s="318" t="s">
        <v>2351</v>
      </c>
      <c r="D818" s="65" t="s">
        <v>2656</v>
      </c>
      <c r="E818" s="65" t="s">
        <v>997</v>
      </c>
      <c r="F818" s="37" t="s">
        <v>732</v>
      </c>
      <c r="G818" s="63"/>
      <c r="H818" s="38" t="s">
        <v>2</v>
      </c>
      <c r="I818" s="38">
        <v>2</v>
      </c>
      <c r="J818" s="39">
        <v>629.32000000000005</v>
      </c>
      <c r="K818" s="39">
        <v>1258.6400000000001</v>
      </c>
      <c r="L818" s="40"/>
      <c r="M818" s="40"/>
      <c r="N818" s="40"/>
      <c r="O818" s="40"/>
      <c r="P818" s="40"/>
      <c r="Q818" s="40"/>
      <c r="R818" s="40"/>
      <c r="S818" s="40"/>
      <c r="T818" s="40"/>
      <c r="U818" s="40"/>
      <c r="V818" s="40"/>
      <c r="W818" s="40"/>
      <c r="X818" s="40"/>
      <c r="Y818" s="40"/>
      <c r="Z818" s="40"/>
      <c r="AA818" s="40"/>
      <c r="AB818" s="40"/>
      <c r="AC818" s="40"/>
      <c r="AD818" s="40"/>
      <c r="AE818" s="40"/>
      <c r="AF818" s="40"/>
      <c r="AG818" s="40"/>
      <c r="AH818" s="40"/>
      <c r="AI818" s="40"/>
      <c r="AJ818" s="40"/>
      <c r="AK818" s="40"/>
      <c r="AL818" s="40"/>
      <c r="AM818" s="40"/>
      <c r="AN818" s="40"/>
      <c r="AO818" s="40"/>
      <c r="AP818" s="40"/>
      <c r="AQ818" s="40"/>
      <c r="AR818" s="40"/>
      <c r="AS818" s="40"/>
      <c r="AT818" s="40"/>
      <c r="AU818" s="40"/>
      <c r="AV818" s="40"/>
      <c r="AW818" s="40"/>
      <c r="AX818" s="40"/>
      <c r="AY818" s="40"/>
      <c r="AZ818" s="40"/>
    </row>
    <row r="819" spans="1:52" x14ac:dyDescent="0.25">
      <c r="C819" s="315" t="s">
        <v>2352</v>
      </c>
      <c r="D819" s="55" t="s">
        <v>2656</v>
      </c>
      <c r="E819" s="55" t="s">
        <v>998</v>
      </c>
      <c r="F819" s="32" t="s">
        <v>733</v>
      </c>
      <c r="G819" s="57"/>
      <c r="H819" s="33" t="s">
        <v>2</v>
      </c>
      <c r="I819" s="33">
        <v>12</v>
      </c>
      <c r="J819" s="34">
        <v>155.53</v>
      </c>
      <c r="K819" s="34">
        <v>1866.3600000000001</v>
      </c>
    </row>
    <row r="820" spans="1:52" s="64" customFormat="1" x14ac:dyDescent="0.25">
      <c r="A820" s="74"/>
      <c r="B820" s="74"/>
      <c r="C820" s="318" t="s">
        <v>2353</v>
      </c>
      <c r="D820" s="65" t="s">
        <v>2656</v>
      </c>
      <c r="E820" s="65" t="s">
        <v>999</v>
      </c>
      <c r="F820" s="37" t="s">
        <v>734</v>
      </c>
      <c r="G820" s="63"/>
      <c r="H820" s="38" t="s">
        <v>2</v>
      </c>
      <c r="I820" s="38">
        <v>3</v>
      </c>
      <c r="J820" s="39">
        <v>318.85000000000002</v>
      </c>
      <c r="K820" s="39">
        <v>956.55000000000007</v>
      </c>
      <c r="L820" s="40"/>
      <c r="M820" s="40"/>
      <c r="N820" s="40"/>
      <c r="O820" s="40"/>
      <c r="P820" s="40"/>
      <c r="Q820" s="40"/>
      <c r="R820" s="40"/>
      <c r="S820" s="40"/>
      <c r="T820" s="40"/>
      <c r="U820" s="40"/>
      <c r="V820" s="40"/>
      <c r="W820" s="40"/>
      <c r="X820" s="40"/>
      <c r="Y820" s="40"/>
      <c r="Z820" s="40"/>
      <c r="AA820" s="40"/>
      <c r="AB820" s="40"/>
      <c r="AC820" s="40"/>
      <c r="AD820" s="40"/>
      <c r="AE820" s="40"/>
      <c r="AF820" s="40"/>
      <c r="AG820" s="40"/>
      <c r="AH820" s="40"/>
      <c r="AI820" s="40"/>
      <c r="AJ820" s="40"/>
      <c r="AK820" s="40"/>
      <c r="AL820" s="40"/>
      <c r="AM820" s="40"/>
      <c r="AN820" s="40"/>
      <c r="AO820" s="40"/>
      <c r="AP820" s="40"/>
      <c r="AQ820" s="40"/>
      <c r="AR820" s="40"/>
      <c r="AS820" s="40"/>
      <c r="AT820" s="40"/>
      <c r="AU820" s="40"/>
      <c r="AV820" s="40"/>
      <c r="AW820" s="40"/>
      <c r="AX820" s="40"/>
      <c r="AY820" s="40"/>
      <c r="AZ820" s="40"/>
    </row>
    <row r="821" spans="1:52" x14ac:dyDescent="0.25">
      <c r="C821" s="55" t="s">
        <v>2354</v>
      </c>
      <c r="D821" s="55" t="s">
        <v>2656</v>
      </c>
      <c r="E821" s="55" t="s">
        <v>1640</v>
      </c>
      <c r="F821" s="32" t="s">
        <v>735</v>
      </c>
      <c r="G821" s="57"/>
      <c r="H821" s="33" t="s">
        <v>2</v>
      </c>
      <c r="I821" s="33">
        <v>2</v>
      </c>
      <c r="J821" s="34">
        <v>472.62</v>
      </c>
      <c r="K821" s="34">
        <v>945.24</v>
      </c>
    </row>
    <row r="822" spans="1:52" s="64" customFormat="1" x14ac:dyDescent="0.25">
      <c r="A822" s="74"/>
      <c r="B822" s="74"/>
      <c r="C822" s="318" t="s">
        <v>2355</v>
      </c>
      <c r="D822" s="65" t="s">
        <v>2656</v>
      </c>
      <c r="E822" s="65" t="s">
        <v>1641</v>
      </c>
      <c r="F822" s="37" t="s">
        <v>736</v>
      </c>
      <c r="G822" s="63"/>
      <c r="H822" s="38" t="s">
        <v>2</v>
      </c>
      <c r="I822" s="38">
        <v>12</v>
      </c>
      <c r="J822" s="39">
        <v>155.53</v>
      </c>
      <c r="K822" s="39">
        <v>1866.3600000000001</v>
      </c>
      <c r="L822" s="40"/>
      <c r="M822" s="40"/>
      <c r="N822" s="40"/>
      <c r="O822" s="40"/>
      <c r="P822" s="40"/>
      <c r="Q822" s="40"/>
      <c r="R822" s="40"/>
      <c r="S822" s="40"/>
      <c r="T822" s="40"/>
      <c r="U822" s="40"/>
      <c r="V822" s="40"/>
      <c r="W822" s="40"/>
      <c r="X822" s="40"/>
      <c r="Y822" s="40"/>
      <c r="Z822" s="40"/>
      <c r="AA822" s="40"/>
      <c r="AB822" s="40"/>
      <c r="AC822" s="40"/>
      <c r="AD822" s="40"/>
      <c r="AE822" s="40"/>
      <c r="AF822" s="40"/>
      <c r="AG822" s="40"/>
      <c r="AH822" s="40"/>
      <c r="AI822" s="40"/>
      <c r="AJ822" s="40"/>
      <c r="AK822" s="40"/>
      <c r="AL822" s="40"/>
      <c r="AM822" s="40"/>
      <c r="AN822" s="40"/>
      <c r="AO822" s="40"/>
      <c r="AP822" s="40"/>
      <c r="AQ822" s="40"/>
      <c r="AR822" s="40"/>
      <c r="AS822" s="40"/>
      <c r="AT822" s="40"/>
      <c r="AU822" s="40"/>
      <c r="AV822" s="40"/>
      <c r="AW822" s="40"/>
      <c r="AX822" s="40"/>
      <c r="AY822" s="40"/>
      <c r="AZ822" s="40"/>
    </row>
    <row r="823" spans="1:52" x14ac:dyDescent="0.25">
      <c r="C823" s="55" t="s">
        <v>2356</v>
      </c>
      <c r="D823" s="55" t="s">
        <v>2656</v>
      </c>
      <c r="E823" s="55" t="s">
        <v>1642</v>
      </c>
      <c r="F823" s="32" t="s">
        <v>737</v>
      </c>
      <c r="G823" s="57"/>
      <c r="H823" s="33" t="s">
        <v>2</v>
      </c>
      <c r="I823" s="33">
        <v>3</v>
      </c>
      <c r="J823" s="34">
        <v>318.85000000000002</v>
      </c>
      <c r="K823" s="34">
        <v>956.55000000000007</v>
      </c>
    </row>
    <row r="824" spans="1:52" s="64" customFormat="1" x14ac:dyDescent="0.25">
      <c r="A824" s="74"/>
      <c r="B824" s="74"/>
      <c r="C824" s="318" t="s">
        <v>2357</v>
      </c>
      <c r="D824" s="65" t="s">
        <v>2656</v>
      </c>
      <c r="E824" s="65" t="s">
        <v>1643</v>
      </c>
      <c r="F824" s="37" t="s">
        <v>738</v>
      </c>
      <c r="G824" s="63"/>
      <c r="H824" s="38" t="s">
        <v>2</v>
      </c>
      <c r="I824" s="38">
        <v>2</v>
      </c>
      <c r="J824" s="39">
        <v>472.62</v>
      </c>
      <c r="K824" s="39">
        <v>945.24</v>
      </c>
      <c r="L824" s="40"/>
      <c r="M824" s="40"/>
      <c r="N824" s="40"/>
      <c r="O824" s="40"/>
      <c r="P824" s="40"/>
      <c r="Q824" s="40"/>
      <c r="R824" s="40"/>
      <c r="S824" s="40"/>
      <c r="T824" s="40"/>
      <c r="U824" s="40"/>
      <c r="V824" s="40"/>
      <c r="W824" s="40"/>
      <c r="X824" s="40"/>
      <c r="Y824" s="40"/>
      <c r="Z824" s="40"/>
      <c r="AA824" s="40"/>
      <c r="AB824" s="40"/>
      <c r="AC824" s="40"/>
      <c r="AD824" s="40"/>
      <c r="AE824" s="40"/>
      <c r="AF824" s="40"/>
      <c r="AG824" s="40"/>
      <c r="AH824" s="40"/>
      <c r="AI824" s="40"/>
      <c r="AJ824" s="40"/>
      <c r="AK824" s="40"/>
      <c r="AL824" s="40"/>
      <c r="AM824" s="40"/>
      <c r="AN824" s="40"/>
      <c r="AO824" s="40"/>
      <c r="AP824" s="40"/>
      <c r="AQ824" s="40"/>
      <c r="AR824" s="40"/>
      <c r="AS824" s="40"/>
      <c r="AT824" s="40"/>
      <c r="AU824" s="40"/>
      <c r="AV824" s="40"/>
      <c r="AW824" s="40"/>
      <c r="AX824" s="40"/>
      <c r="AY824" s="40"/>
      <c r="AZ824" s="40"/>
    </row>
    <row r="825" spans="1:52" x14ac:dyDescent="0.25">
      <c r="C825" s="315" t="s">
        <v>2358</v>
      </c>
      <c r="D825" s="316" t="s">
        <v>2656</v>
      </c>
      <c r="E825" s="55" t="s">
        <v>1644</v>
      </c>
      <c r="F825" s="32" t="s">
        <v>739</v>
      </c>
      <c r="G825" s="57"/>
      <c r="H825" s="33" t="s">
        <v>2</v>
      </c>
      <c r="I825" s="33">
        <v>12</v>
      </c>
      <c r="J825" s="34">
        <v>155.53</v>
      </c>
      <c r="K825" s="34">
        <v>1866.3600000000001</v>
      </c>
    </row>
    <row r="826" spans="1:52" s="64" customFormat="1" x14ac:dyDescent="0.25">
      <c r="A826" s="74"/>
      <c r="B826" s="74"/>
      <c r="C826" s="65" t="s">
        <v>2359</v>
      </c>
      <c r="D826" s="65" t="s">
        <v>2656</v>
      </c>
      <c r="E826" s="65" t="s">
        <v>1645</v>
      </c>
      <c r="F826" s="37" t="s">
        <v>740</v>
      </c>
      <c r="G826" s="63"/>
      <c r="H826" s="38" t="s">
        <v>2</v>
      </c>
      <c r="I826" s="38">
        <v>3</v>
      </c>
      <c r="J826" s="39">
        <v>318.85000000000002</v>
      </c>
      <c r="K826" s="39">
        <v>956.55000000000007</v>
      </c>
      <c r="L826" s="40"/>
      <c r="M826" s="40"/>
      <c r="N826" s="40"/>
      <c r="O826" s="40"/>
      <c r="P826" s="40"/>
      <c r="Q826" s="40"/>
      <c r="R826" s="40"/>
      <c r="S826" s="40"/>
      <c r="T826" s="40"/>
      <c r="U826" s="40"/>
      <c r="V826" s="40"/>
      <c r="W826" s="40"/>
      <c r="X826" s="40"/>
      <c r="Y826" s="40"/>
      <c r="Z826" s="40"/>
      <c r="AA826" s="40"/>
      <c r="AB826" s="40"/>
      <c r="AC826" s="40"/>
      <c r="AD826" s="40"/>
      <c r="AE826" s="40"/>
      <c r="AF826" s="40"/>
      <c r="AG826" s="40"/>
      <c r="AH826" s="40"/>
      <c r="AI826" s="40"/>
      <c r="AJ826" s="40"/>
      <c r="AK826" s="40"/>
      <c r="AL826" s="40"/>
      <c r="AM826" s="40"/>
      <c r="AN826" s="40"/>
      <c r="AO826" s="40"/>
      <c r="AP826" s="40"/>
      <c r="AQ826" s="40"/>
      <c r="AR826" s="40"/>
      <c r="AS826" s="40"/>
      <c r="AT826" s="40"/>
      <c r="AU826" s="40"/>
      <c r="AV826" s="40"/>
      <c r="AW826" s="40"/>
      <c r="AX826" s="40"/>
      <c r="AY826" s="40"/>
      <c r="AZ826" s="40"/>
    </row>
    <row r="827" spans="1:52" x14ac:dyDescent="0.25">
      <c r="C827" s="315" t="s">
        <v>2360</v>
      </c>
      <c r="D827" s="55" t="s">
        <v>2656</v>
      </c>
      <c r="E827" s="55" t="s">
        <v>1646</v>
      </c>
      <c r="F827" s="32" t="s">
        <v>741</v>
      </c>
      <c r="G827" s="57"/>
      <c r="H827" s="33" t="s">
        <v>2</v>
      </c>
      <c r="I827" s="33">
        <v>2</v>
      </c>
      <c r="J827" s="34">
        <v>472.62</v>
      </c>
      <c r="K827" s="34">
        <v>945.24</v>
      </c>
    </row>
    <row r="828" spans="1:52" s="64" customFormat="1" x14ac:dyDescent="0.25">
      <c r="A828" s="74"/>
      <c r="B828" s="74"/>
      <c r="C828" s="318" t="s">
        <v>2361</v>
      </c>
      <c r="D828" s="65" t="s">
        <v>2656</v>
      </c>
      <c r="E828" s="65" t="s">
        <v>1647</v>
      </c>
      <c r="F828" s="37" t="s">
        <v>742</v>
      </c>
      <c r="G828" s="63"/>
      <c r="H828" s="38" t="s">
        <v>2</v>
      </c>
      <c r="I828" s="38">
        <v>17</v>
      </c>
      <c r="J828" s="39">
        <v>318.85000000000002</v>
      </c>
      <c r="K828" s="39">
        <v>5420.4500000000007</v>
      </c>
      <c r="L828" s="40"/>
      <c r="M828" s="40"/>
      <c r="N828" s="40"/>
      <c r="O828" s="40"/>
      <c r="P828" s="40"/>
      <c r="Q828" s="40"/>
      <c r="R828" s="40"/>
      <c r="S828" s="40"/>
      <c r="T828" s="40"/>
      <c r="U828" s="40"/>
      <c r="V828" s="40"/>
      <c r="W828" s="40"/>
      <c r="X828" s="40"/>
      <c r="Y828" s="40"/>
      <c r="Z828" s="40"/>
      <c r="AA828" s="40"/>
      <c r="AB828" s="40"/>
      <c r="AC828" s="40"/>
      <c r="AD828" s="40"/>
      <c r="AE828" s="40"/>
      <c r="AF828" s="40"/>
      <c r="AG828" s="40"/>
      <c r="AH828" s="40"/>
      <c r="AI828" s="40"/>
      <c r="AJ828" s="40"/>
      <c r="AK828" s="40"/>
      <c r="AL828" s="40"/>
      <c r="AM828" s="40"/>
      <c r="AN828" s="40"/>
      <c r="AO828" s="40"/>
      <c r="AP828" s="40"/>
      <c r="AQ828" s="40"/>
      <c r="AR828" s="40"/>
      <c r="AS828" s="40"/>
      <c r="AT828" s="40"/>
      <c r="AU828" s="40"/>
      <c r="AV828" s="40"/>
      <c r="AW828" s="40"/>
      <c r="AX828" s="40"/>
      <c r="AY828" s="40"/>
      <c r="AZ828" s="40"/>
    </row>
    <row r="829" spans="1:52" x14ac:dyDescent="0.25">
      <c r="C829" s="315" t="s">
        <v>2362</v>
      </c>
      <c r="D829" s="55" t="s">
        <v>2656</v>
      </c>
      <c r="E829" s="55" t="s">
        <v>1648</v>
      </c>
      <c r="F829" s="32" t="s">
        <v>743</v>
      </c>
      <c r="G829" s="57"/>
      <c r="H829" s="33" t="s">
        <v>2</v>
      </c>
      <c r="I829" s="33">
        <v>17</v>
      </c>
      <c r="J829" s="34">
        <v>204.34</v>
      </c>
      <c r="K829" s="34">
        <v>3473.78</v>
      </c>
    </row>
    <row r="830" spans="1:52" s="64" customFormat="1" x14ac:dyDescent="0.25">
      <c r="A830" s="74"/>
      <c r="B830" s="74"/>
      <c r="C830" s="318" t="s">
        <v>2363</v>
      </c>
      <c r="D830" s="65" t="s">
        <v>2656</v>
      </c>
      <c r="E830" s="65" t="s">
        <v>1649</v>
      </c>
      <c r="F830" s="37" t="s">
        <v>744</v>
      </c>
      <c r="G830" s="63"/>
      <c r="H830" s="38" t="s">
        <v>2</v>
      </c>
      <c r="I830" s="38">
        <v>12</v>
      </c>
      <c r="J830" s="39">
        <v>244.29</v>
      </c>
      <c r="K830" s="39">
        <v>2931.48</v>
      </c>
      <c r="L830" s="40"/>
      <c r="M830" s="40"/>
      <c r="N830" s="40"/>
      <c r="O830" s="40"/>
      <c r="P830" s="40"/>
      <c r="Q830" s="40"/>
      <c r="R830" s="40"/>
      <c r="S830" s="40"/>
      <c r="T830" s="40"/>
      <c r="U830" s="40"/>
      <c r="V830" s="40"/>
      <c r="W830" s="40"/>
      <c r="X830" s="40"/>
      <c r="Y830" s="40"/>
      <c r="Z830" s="40"/>
      <c r="AA830" s="40"/>
      <c r="AB830" s="40"/>
      <c r="AC830" s="40"/>
      <c r="AD830" s="40"/>
      <c r="AE830" s="40"/>
      <c r="AF830" s="40"/>
      <c r="AG830" s="40"/>
      <c r="AH830" s="40"/>
      <c r="AI830" s="40"/>
      <c r="AJ830" s="40"/>
      <c r="AK830" s="40"/>
      <c r="AL830" s="40"/>
      <c r="AM830" s="40"/>
      <c r="AN830" s="40"/>
      <c r="AO830" s="40"/>
      <c r="AP830" s="40"/>
      <c r="AQ830" s="40"/>
      <c r="AR830" s="40"/>
      <c r="AS830" s="40"/>
      <c r="AT830" s="40"/>
      <c r="AU830" s="40"/>
      <c r="AV830" s="40"/>
      <c r="AW830" s="40"/>
      <c r="AX830" s="40"/>
      <c r="AY830" s="40"/>
      <c r="AZ830" s="40"/>
    </row>
    <row r="831" spans="1:52" x14ac:dyDescent="0.25">
      <c r="C831" s="55" t="s">
        <v>2364</v>
      </c>
      <c r="D831" s="55" t="s">
        <v>2656</v>
      </c>
      <c r="E831" s="55" t="s">
        <v>1650</v>
      </c>
      <c r="F831" s="32" t="s">
        <v>745</v>
      </c>
      <c r="G831" s="57"/>
      <c r="H831" s="33" t="s">
        <v>2</v>
      </c>
      <c r="I831" s="33">
        <v>3</v>
      </c>
      <c r="J831" s="34">
        <v>623.08000000000004</v>
      </c>
      <c r="K831" s="34">
        <v>1869.2400000000002</v>
      </c>
    </row>
    <row r="832" spans="1:52" s="64" customFormat="1" x14ac:dyDescent="0.25">
      <c r="A832" s="74"/>
      <c r="B832" s="74"/>
      <c r="C832" s="318" t="s">
        <v>2365</v>
      </c>
      <c r="D832" s="65" t="s">
        <v>2656</v>
      </c>
      <c r="E832" s="65" t="s">
        <v>1651</v>
      </c>
      <c r="F832" s="37" t="s">
        <v>746</v>
      </c>
      <c r="G832" s="63"/>
      <c r="H832" s="38" t="s">
        <v>2</v>
      </c>
      <c r="I832" s="38">
        <v>2</v>
      </c>
      <c r="J832" s="39">
        <v>903.31</v>
      </c>
      <c r="K832" s="39">
        <v>1806.62</v>
      </c>
      <c r="L832" s="40"/>
      <c r="M832" s="40"/>
      <c r="N832" s="40"/>
      <c r="O832" s="40"/>
      <c r="P832" s="40"/>
      <c r="Q832" s="40"/>
      <c r="R832" s="40"/>
      <c r="S832" s="40"/>
      <c r="T832" s="40"/>
      <c r="U832" s="40"/>
      <c r="V832" s="40"/>
      <c r="W832" s="40"/>
      <c r="X832" s="40"/>
      <c r="Y832" s="40"/>
      <c r="Z832" s="40"/>
      <c r="AA832" s="40"/>
      <c r="AB832" s="40"/>
      <c r="AC832" s="40"/>
      <c r="AD832" s="40"/>
      <c r="AE832" s="40"/>
      <c r="AF832" s="40"/>
      <c r="AG832" s="40"/>
      <c r="AH832" s="40"/>
      <c r="AI832" s="40"/>
      <c r="AJ832" s="40"/>
      <c r="AK832" s="40"/>
      <c r="AL832" s="40"/>
      <c r="AM832" s="40"/>
      <c r="AN832" s="40"/>
      <c r="AO832" s="40"/>
      <c r="AP832" s="40"/>
      <c r="AQ832" s="40"/>
      <c r="AR832" s="40"/>
      <c r="AS832" s="40"/>
      <c r="AT832" s="40"/>
      <c r="AU832" s="40"/>
      <c r="AV832" s="40"/>
      <c r="AW832" s="40"/>
      <c r="AX832" s="40"/>
      <c r="AY832" s="40"/>
      <c r="AZ832" s="40"/>
    </row>
    <row r="833" spans="1:52" x14ac:dyDescent="0.25">
      <c r="C833" s="55" t="s">
        <v>2366</v>
      </c>
      <c r="D833" s="55" t="s">
        <v>2656</v>
      </c>
      <c r="E833" s="55" t="s">
        <v>1652</v>
      </c>
      <c r="F833" s="32" t="s">
        <v>747</v>
      </c>
      <c r="G833" s="57"/>
      <c r="H833" s="33" t="s">
        <v>2</v>
      </c>
      <c r="I833" s="33">
        <v>12</v>
      </c>
      <c r="J833" s="34">
        <v>241.38</v>
      </c>
      <c r="K833" s="34">
        <v>2896.56</v>
      </c>
    </row>
    <row r="834" spans="1:52" s="64" customFormat="1" x14ac:dyDescent="0.25">
      <c r="A834" s="74"/>
      <c r="B834" s="74"/>
      <c r="C834" s="318" t="s">
        <v>2367</v>
      </c>
      <c r="D834" s="65" t="s">
        <v>2656</v>
      </c>
      <c r="E834" s="65" t="s">
        <v>1653</v>
      </c>
      <c r="F834" s="37" t="s">
        <v>748</v>
      </c>
      <c r="G834" s="63"/>
      <c r="H834" s="38" t="s">
        <v>2</v>
      </c>
      <c r="I834" s="38">
        <v>3</v>
      </c>
      <c r="J834" s="39">
        <v>777.21</v>
      </c>
      <c r="K834" s="39">
        <v>2331.63</v>
      </c>
      <c r="L834" s="40"/>
      <c r="M834" s="40"/>
      <c r="N834" s="40"/>
      <c r="O834" s="40"/>
      <c r="P834" s="40"/>
      <c r="Q834" s="40"/>
      <c r="R834" s="40"/>
      <c r="S834" s="40"/>
      <c r="T834" s="40"/>
      <c r="U834" s="40"/>
      <c r="V834" s="40"/>
      <c r="W834" s="40"/>
      <c r="X834" s="40"/>
      <c r="Y834" s="40"/>
      <c r="Z834" s="40"/>
      <c r="AA834" s="40"/>
      <c r="AB834" s="40"/>
      <c r="AC834" s="40"/>
      <c r="AD834" s="40"/>
      <c r="AE834" s="40"/>
      <c r="AF834" s="40"/>
      <c r="AG834" s="40"/>
      <c r="AH834" s="40"/>
      <c r="AI834" s="40"/>
      <c r="AJ834" s="40"/>
      <c r="AK834" s="40"/>
      <c r="AL834" s="40"/>
      <c r="AM834" s="40"/>
      <c r="AN834" s="40"/>
      <c r="AO834" s="40"/>
      <c r="AP834" s="40"/>
      <c r="AQ834" s="40"/>
      <c r="AR834" s="40"/>
      <c r="AS834" s="40"/>
      <c r="AT834" s="40"/>
      <c r="AU834" s="40"/>
      <c r="AV834" s="40"/>
      <c r="AW834" s="40"/>
      <c r="AX834" s="40"/>
      <c r="AY834" s="40"/>
      <c r="AZ834" s="40"/>
    </row>
    <row r="835" spans="1:52" x14ac:dyDescent="0.25">
      <c r="C835" s="315" t="s">
        <v>2368</v>
      </c>
      <c r="D835" s="316" t="s">
        <v>2656</v>
      </c>
      <c r="E835" s="55" t="s">
        <v>1654</v>
      </c>
      <c r="F835" s="32" t="s">
        <v>749</v>
      </c>
      <c r="G835" s="57"/>
      <c r="H835" s="33" t="s">
        <v>2</v>
      </c>
      <c r="I835" s="33">
        <v>2</v>
      </c>
      <c r="J835" s="34">
        <v>1289.23</v>
      </c>
      <c r="K835" s="34">
        <v>2578.46</v>
      </c>
    </row>
    <row r="836" spans="1:52" s="64" customFormat="1" x14ac:dyDescent="0.25">
      <c r="A836" s="74"/>
      <c r="B836" s="74"/>
      <c r="C836" s="65" t="s">
        <v>2369</v>
      </c>
      <c r="D836" s="65" t="s">
        <v>2656</v>
      </c>
      <c r="E836" s="65" t="s">
        <v>1655</v>
      </c>
      <c r="F836" s="37" t="s">
        <v>750</v>
      </c>
      <c r="G836" s="63"/>
      <c r="H836" s="38" t="s">
        <v>2</v>
      </c>
      <c r="I836" s="38">
        <v>12</v>
      </c>
      <c r="J836" s="39">
        <v>241.38</v>
      </c>
      <c r="K836" s="39">
        <v>2896.56</v>
      </c>
      <c r="L836" s="40"/>
      <c r="M836" s="40"/>
      <c r="N836" s="40"/>
      <c r="O836" s="40"/>
      <c r="P836" s="40"/>
      <c r="Q836" s="40"/>
      <c r="R836" s="40"/>
      <c r="S836" s="40"/>
      <c r="T836" s="40"/>
      <c r="U836" s="40"/>
      <c r="V836" s="40"/>
      <c r="W836" s="40"/>
      <c r="X836" s="40"/>
      <c r="Y836" s="40"/>
      <c r="Z836" s="40"/>
      <c r="AA836" s="40"/>
      <c r="AB836" s="40"/>
      <c r="AC836" s="40"/>
      <c r="AD836" s="40"/>
      <c r="AE836" s="40"/>
      <c r="AF836" s="40"/>
      <c r="AG836" s="40"/>
      <c r="AH836" s="40"/>
      <c r="AI836" s="40"/>
      <c r="AJ836" s="40"/>
      <c r="AK836" s="40"/>
      <c r="AL836" s="40"/>
      <c r="AM836" s="40"/>
      <c r="AN836" s="40"/>
      <c r="AO836" s="40"/>
      <c r="AP836" s="40"/>
      <c r="AQ836" s="40"/>
      <c r="AR836" s="40"/>
      <c r="AS836" s="40"/>
      <c r="AT836" s="40"/>
      <c r="AU836" s="40"/>
      <c r="AV836" s="40"/>
      <c r="AW836" s="40"/>
      <c r="AX836" s="40"/>
      <c r="AY836" s="40"/>
      <c r="AZ836" s="40"/>
    </row>
    <row r="837" spans="1:52" x14ac:dyDescent="0.25">
      <c r="C837" s="315" t="s">
        <v>2370</v>
      </c>
      <c r="D837" s="55" t="s">
        <v>2656</v>
      </c>
      <c r="E837" s="55" t="s">
        <v>1656</v>
      </c>
      <c r="F837" s="32" t="s">
        <v>751</v>
      </c>
      <c r="G837" s="57"/>
      <c r="H837" s="33" t="s">
        <v>2</v>
      </c>
      <c r="I837" s="33">
        <v>3</v>
      </c>
      <c r="J837" s="34">
        <v>777.21</v>
      </c>
      <c r="K837" s="34">
        <v>2331.63</v>
      </c>
    </row>
    <row r="838" spans="1:52" s="64" customFormat="1" x14ac:dyDescent="0.25">
      <c r="A838" s="74"/>
      <c r="B838" s="74"/>
      <c r="C838" s="318" t="s">
        <v>2371</v>
      </c>
      <c r="D838" s="65" t="s">
        <v>2656</v>
      </c>
      <c r="E838" s="65" t="s">
        <v>1657</v>
      </c>
      <c r="F838" s="37" t="s">
        <v>752</v>
      </c>
      <c r="G838" s="63"/>
      <c r="H838" s="38" t="s">
        <v>2</v>
      </c>
      <c r="I838" s="38">
        <v>2</v>
      </c>
      <c r="J838" s="39">
        <v>1289.23</v>
      </c>
      <c r="K838" s="39">
        <v>2578.46</v>
      </c>
      <c r="L838" s="40"/>
      <c r="M838" s="40"/>
      <c r="N838" s="40"/>
      <c r="O838" s="40"/>
      <c r="P838" s="40"/>
      <c r="Q838" s="40"/>
      <c r="R838" s="40"/>
      <c r="S838" s="40"/>
      <c r="T838" s="40"/>
      <c r="U838" s="40"/>
      <c r="V838" s="40"/>
      <c r="W838" s="40"/>
      <c r="X838" s="40"/>
      <c r="Y838" s="40"/>
      <c r="Z838" s="40"/>
      <c r="AA838" s="40"/>
      <c r="AB838" s="40"/>
      <c r="AC838" s="40"/>
      <c r="AD838" s="40"/>
      <c r="AE838" s="40"/>
      <c r="AF838" s="40"/>
      <c r="AG838" s="40"/>
      <c r="AH838" s="40"/>
      <c r="AI838" s="40"/>
      <c r="AJ838" s="40"/>
      <c r="AK838" s="40"/>
      <c r="AL838" s="40"/>
      <c r="AM838" s="40"/>
      <c r="AN838" s="40"/>
      <c r="AO838" s="40"/>
      <c r="AP838" s="40"/>
      <c r="AQ838" s="40"/>
      <c r="AR838" s="40"/>
      <c r="AS838" s="40"/>
      <c r="AT838" s="40"/>
      <c r="AU838" s="40"/>
      <c r="AV838" s="40"/>
      <c r="AW838" s="40"/>
      <c r="AX838" s="40"/>
      <c r="AY838" s="40"/>
      <c r="AZ838" s="40"/>
    </row>
    <row r="839" spans="1:52" x14ac:dyDescent="0.25">
      <c r="C839" s="315" t="s">
        <v>2372</v>
      </c>
      <c r="D839" s="55" t="s">
        <v>2656</v>
      </c>
      <c r="E839" s="55" t="s">
        <v>1658</v>
      </c>
      <c r="F839" s="32" t="s">
        <v>753</v>
      </c>
      <c r="G839" s="57"/>
      <c r="H839" s="33" t="s">
        <v>2</v>
      </c>
      <c r="I839" s="33">
        <v>17</v>
      </c>
      <c r="J839" s="34">
        <v>155.53</v>
      </c>
      <c r="K839" s="34">
        <v>2644.01</v>
      </c>
    </row>
    <row r="840" spans="1:52" s="64" customFormat="1" x14ac:dyDescent="0.25">
      <c r="A840" s="74"/>
      <c r="B840" s="74"/>
      <c r="C840" s="318" t="s">
        <v>2373</v>
      </c>
      <c r="D840" s="65" t="s">
        <v>2656</v>
      </c>
      <c r="E840" s="65" t="s">
        <v>1659</v>
      </c>
      <c r="F840" s="37" t="s">
        <v>754</v>
      </c>
      <c r="G840" s="63"/>
      <c r="H840" s="38" t="s">
        <v>2</v>
      </c>
      <c r="I840" s="38">
        <v>12</v>
      </c>
      <c r="J840" s="39">
        <v>155.53</v>
      </c>
      <c r="K840" s="39">
        <v>1866.3600000000001</v>
      </c>
      <c r="L840" s="40"/>
      <c r="M840" s="40"/>
      <c r="N840" s="40"/>
      <c r="O840" s="40"/>
      <c r="P840" s="40"/>
      <c r="Q840" s="40"/>
      <c r="R840" s="40"/>
      <c r="S840" s="40"/>
      <c r="T840" s="40"/>
      <c r="U840" s="40"/>
      <c r="V840" s="40"/>
      <c r="W840" s="40"/>
      <c r="X840" s="40"/>
      <c r="Y840" s="40"/>
      <c r="Z840" s="40"/>
      <c r="AA840" s="40"/>
      <c r="AB840" s="40"/>
      <c r="AC840" s="40"/>
      <c r="AD840" s="40"/>
      <c r="AE840" s="40"/>
      <c r="AF840" s="40"/>
      <c r="AG840" s="40"/>
      <c r="AH840" s="40"/>
      <c r="AI840" s="40"/>
      <c r="AJ840" s="40"/>
      <c r="AK840" s="40"/>
      <c r="AL840" s="40"/>
      <c r="AM840" s="40"/>
      <c r="AN840" s="40"/>
      <c r="AO840" s="40"/>
      <c r="AP840" s="40"/>
      <c r="AQ840" s="40"/>
      <c r="AR840" s="40"/>
      <c r="AS840" s="40"/>
      <c r="AT840" s="40"/>
      <c r="AU840" s="40"/>
      <c r="AV840" s="40"/>
      <c r="AW840" s="40"/>
      <c r="AX840" s="40"/>
      <c r="AY840" s="40"/>
      <c r="AZ840" s="40"/>
    </row>
    <row r="841" spans="1:52" x14ac:dyDescent="0.25">
      <c r="C841" s="55" t="s">
        <v>2374</v>
      </c>
      <c r="D841" s="55" t="s">
        <v>2656</v>
      </c>
      <c r="E841" s="55" t="s">
        <v>1660</v>
      </c>
      <c r="F841" s="32" t="s">
        <v>755</v>
      </c>
      <c r="G841" s="57"/>
      <c r="H841" s="33" t="s">
        <v>2</v>
      </c>
      <c r="I841" s="33">
        <v>3</v>
      </c>
      <c r="J841" s="34">
        <v>472.62</v>
      </c>
      <c r="K841" s="34">
        <v>1417.8600000000001</v>
      </c>
    </row>
    <row r="842" spans="1:52" s="64" customFormat="1" x14ac:dyDescent="0.25">
      <c r="A842" s="74"/>
      <c r="B842" s="74"/>
      <c r="C842" s="318" t="s">
        <v>2375</v>
      </c>
      <c r="D842" s="65" t="s">
        <v>2656</v>
      </c>
      <c r="E842" s="65" t="s">
        <v>1661</v>
      </c>
      <c r="F842" s="37" t="s">
        <v>756</v>
      </c>
      <c r="G842" s="63"/>
      <c r="H842" s="38" t="s">
        <v>2</v>
      </c>
      <c r="I842" s="38">
        <v>2</v>
      </c>
      <c r="J842" s="39">
        <v>943.03</v>
      </c>
      <c r="K842" s="39">
        <v>1886.06</v>
      </c>
      <c r="L842" s="40"/>
      <c r="M842" s="40"/>
      <c r="N842" s="40"/>
      <c r="O842" s="40"/>
      <c r="P842" s="40"/>
      <c r="Q842" s="40"/>
      <c r="R842" s="40"/>
      <c r="S842" s="40"/>
      <c r="T842" s="40"/>
      <c r="U842" s="40"/>
      <c r="V842" s="40"/>
      <c r="W842" s="40"/>
      <c r="X842" s="40"/>
      <c r="Y842" s="40"/>
      <c r="Z842" s="40"/>
      <c r="AA842" s="40"/>
      <c r="AB842" s="40"/>
      <c r="AC842" s="40"/>
      <c r="AD842" s="40"/>
      <c r="AE842" s="40"/>
      <c r="AF842" s="40"/>
      <c r="AG842" s="40"/>
      <c r="AH842" s="40"/>
      <c r="AI842" s="40"/>
      <c r="AJ842" s="40"/>
      <c r="AK842" s="40"/>
      <c r="AL842" s="40"/>
      <c r="AM842" s="40"/>
      <c r="AN842" s="40"/>
      <c r="AO842" s="40"/>
      <c r="AP842" s="40"/>
      <c r="AQ842" s="40"/>
      <c r="AR842" s="40"/>
      <c r="AS842" s="40"/>
      <c r="AT842" s="40"/>
      <c r="AU842" s="40"/>
      <c r="AV842" s="40"/>
      <c r="AW842" s="40"/>
      <c r="AX842" s="40"/>
      <c r="AY842" s="40"/>
      <c r="AZ842" s="40"/>
    </row>
    <row r="843" spans="1:52" x14ac:dyDescent="0.25">
      <c r="C843" s="55" t="s">
        <v>2376</v>
      </c>
      <c r="D843" s="55" t="s">
        <v>2656</v>
      </c>
      <c r="E843" s="55" t="s">
        <v>1662</v>
      </c>
      <c r="F843" s="32" t="s">
        <v>757</v>
      </c>
      <c r="G843" s="57"/>
      <c r="H843" s="33" t="s">
        <v>2</v>
      </c>
      <c r="I843" s="33">
        <v>17</v>
      </c>
      <c r="J843" s="34">
        <v>629.32000000000005</v>
      </c>
      <c r="K843" s="34">
        <v>10698.44</v>
      </c>
    </row>
    <row r="844" spans="1:52" s="64" customFormat="1" x14ac:dyDescent="0.25">
      <c r="A844" s="74"/>
      <c r="B844" s="74"/>
      <c r="C844" s="318" t="s">
        <v>2377</v>
      </c>
      <c r="D844" s="65" t="s">
        <v>2656</v>
      </c>
      <c r="E844" s="65" t="s">
        <v>1663</v>
      </c>
      <c r="F844" s="37" t="s">
        <v>758</v>
      </c>
      <c r="G844" s="63"/>
      <c r="H844" s="38" t="s">
        <v>2</v>
      </c>
      <c r="I844" s="38">
        <v>12</v>
      </c>
      <c r="J844" s="39">
        <v>155.53</v>
      </c>
      <c r="K844" s="39">
        <v>1866.3600000000001</v>
      </c>
      <c r="L844" s="40"/>
      <c r="M844" s="40"/>
      <c r="N844" s="40"/>
      <c r="O844" s="40"/>
      <c r="P844" s="40"/>
      <c r="Q844" s="40"/>
      <c r="R844" s="40"/>
      <c r="S844" s="40"/>
      <c r="T844" s="40"/>
      <c r="U844" s="40"/>
      <c r="V844" s="40"/>
      <c r="W844" s="40"/>
      <c r="X844" s="40"/>
      <c r="Y844" s="40"/>
      <c r="Z844" s="40"/>
      <c r="AA844" s="40"/>
      <c r="AB844" s="40"/>
      <c r="AC844" s="40"/>
      <c r="AD844" s="40"/>
      <c r="AE844" s="40"/>
      <c r="AF844" s="40"/>
      <c r="AG844" s="40"/>
      <c r="AH844" s="40"/>
      <c r="AI844" s="40"/>
      <c r="AJ844" s="40"/>
      <c r="AK844" s="40"/>
      <c r="AL844" s="40"/>
      <c r="AM844" s="40"/>
      <c r="AN844" s="40"/>
      <c r="AO844" s="40"/>
      <c r="AP844" s="40"/>
      <c r="AQ844" s="40"/>
      <c r="AR844" s="40"/>
      <c r="AS844" s="40"/>
      <c r="AT844" s="40"/>
      <c r="AU844" s="40"/>
      <c r="AV844" s="40"/>
      <c r="AW844" s="40"/>
      <c r="AX844" s="40"/>
      <c r="AY844" s="40"/>
      <c r="AZ844" s="40"/>
    </row>
    <row r="845" spans="1:52" x14ac:dyDescent="0.25">
      <c r="C845" s="315" t="s">
        <v>2378</v>
      </c>
      <c r="D845" s="316" t="s">
        <v>2656</v>
      </c>
      <c r="E845" s="55" t="s">
        <v>1664</v>
      </c>
      <c r="F845" s="32" t="s">
        <v>759</v>
      </c>
      <c r="G845" s="57"/>
      <c r="H845" s="33" t="s">
        <v>2</v>
      </c>
      <c r="I845" s="33">
        <v>3</v>
      </c>
      <c r="J845" s="34">
        <v>318.85000000000002</v>
      </c>
      <c r="K845" s="34">
        <v>956.55000000000007</v>
      </c>
    </row>
    <row r="846" spans="1:52" s="64" customFormat="1" x14ac:dyDescent="0.25">
      <c r="A846" s="74"/>
      <c r="B846" s="74"/>
      <c r="C846" s="65" t="s">
        <v>2379</v>
      </c>
      <c r="D846" s="65" t="s">
        <v>2656</v>
      </c>
      <c r="E846" s="65" t="s">
        <v>1665</v>
      </c>
      <c r="F846" s="37" t="s">
        <v>760</v>
      </c>
      <c r="G846" s="63"/>
      <c r="H846" s="38" t="s">
        <v>2</v>
      </c>
      <c r="I846" s="38">
        <v>2</v>
      </c>
      <c r="J846" s="39">
        <v>629.32000000000005</v>
      </c>
      <c r="K846" s="39">
        <v>1258.6400000000001</v>
      </c>
      <c r="L846" s="40"/>
      <c r="M846" s="40"/>
      <c r="N846" s="40"/>
      <c r="O846" s="40"/>
      <c r="P846" s="40"/>
      <c r="Q846" s="40"/>
      <c r="R846" s="40"/>
      <c r="S846" s="40"/>
      <c r="T846" s="40"/>
      <c r="U846" s="40"/>
      <c r="V846" s="40"/>
      <c r="W846" s="40"/>
      <c r="X846" s="40"/>
      <c r="Y846" s="40"/>
      <c r="Z846" s="40"/>
      <c r="AA846" s="40"/>
      <c r="AB846" s="40"/>
      <c r="AC846" s="40"/>
      <c r="AD846" s="40"/>
      <c r="AE846" s="40"/>
      <c r="AF846" s="40"/>
      <c r="AG846" s="40"/>
      <c r="AH846" s="40"/>
      <c r="AI846" s="40"/>
      <c r="AJ846" s="40"/>
      <c r="AK846" s="40"/>
      <c r="AL846" s="40"/>
      <c r="AM846" s="40"/>
      <c r="AN846" s="40"/>
      <c r="AO846" s="40"/>
      <c r="AP846" s="40"/>
      <c r="AQ846" s="40"/>
      <c r="AR846" s="40"/>
      <c r="AS846" s="40"/>
      <c r="AT846" s="40"/>
      <c r="AU846" s="40"/>
      <c r="AV846" s="40"/>
      <c r="AW846" s="40"/>
      <c r="AX846" s="40"/>
      <c r="AY846" s="40"/>
      <c r="AZ846" s="40"/>
    </row>
    <row r="847" spans="1:52" x14ac:dyDescent="0.25">
      <c r="C847" s="315" t="s">
        <v>2380</v>
      </c>
      <c r="D847" s="55" t="s">
        <v>2656</v>
      </c>
      <c r="E847" s="55" t="s">
        <v>1666</v>
      </c>
      <c r="F847" s="32" t="s">
        <v>761</v>
      </c>
      <c r="G847" s="57"/>
      <c r="H847" s="33" t="s">
        <v>2</v>
      </c>
      <c r="I847" s="33">
        <v>12</v>
      </c>
      <c r="J847" s="34">
        <v>155.53</v>
      </c>
      <c r="K847" s="34">
        <v>1866.3600000000001</v>
      </c>
    </row>
    <row r="848" spans="1:52" s="64" customFormat="1" x14ac:dyDescent="0.25">
      <c r="A848" s="74"/>
      <c r="B848" s="74"/>
      <c r="C848" s="318" t="s">
        <v>2381</v>
      </c>
      <c r="D848" s="65" t="s">
        <v>2656</v>
      </c>
      <c r="E848" s="65" t="s">
        <v>1667</v>
      </c>
      <c r="F848" s="37" t="s">
        <v>762</v>
      </c>
      <c r="G848" s="63"/>
      <c r="H848" s="38" t="s">
        <v>2</v>
      </c>
      <c r="I848" s="38">
        <v>3</v>
      </c>
      <c r="J848" s="39">
        <v>629.32000000000005</v>
      </c>
      <c r="K848" s="39">
        <v>1887.96</v>
      </c>
      <c r="L848" s="40"/>
      <c r="M848" s="40"/>
      <c r="N848" s="40"/>
      <c r="O848" s="40"/>
      <c r="P848" s="40"/>
      <c r="Q848" s="40"/>
      <c r="R848" s="40"/>
      <c r="S848" s="40"/>
      <c r="T848" s="40"/>
      <c r="U848" s="40"/>
      <c r="V848" s="40"/>
      <c r="W848" s="40"/>
      <c r="X848" s="40"/>
      <c r="Y848" s="40"/>
      <c r="Z848" s="40"/>
      <c r="AA848" s="40"/>
      <c r="AB848" s="40"/>
      <c r="AC848" s="40"/>
      <c r="AD848" s="40"/>
      <c r="AE848" s="40"/>
      <c r="AF848" s="40"/>
      <c r="AG848" s="40"/>
      <c r="AH848" s="40"/>
      <c r="AI848" s="40"/>
      <c r="AJ848" s="40"/>
      <c r="AK848" s="40"/>
      <c r="AL848" s="40"/>
      <c r="AM848" s="40"/>
      <c r="AN848" s="40"/>
      <c r="AO848" s="40"/>
      <c r="AP848" s="40"/>
      <c r="AQ848" s="40"/>
      <c r="AR848" s="40"/>
      <c r="AS848" s="40"/>
      <c r="AT848" s="40"/>
      <c r="AU848" s="40"/>
      <c r="AV848" s="40"/>
      <c r="AW848" s="40"/>
      <c r="AX848" s="40"/>
      <c r="AY848" s="40"/>
      <c r="AZ848" s="40"/>
    </row>
    <row r="849" spans="1:52" x14ac:dyDescent="0.25">
      <c r="C849" s="315" t="s">
        <v>2382</v>
      </c>
      <c r="D849" s="55" t="s">
        <v>2656</v>
      </c>
      <c r="E849" s="55" t="s">
        <v>1668</v>
      </c>
      <c r="F849" s="32" t="s">
        <v>763</v>
      </c>
      <c r="G849" s="57"/>
      <c r="H849" s="33" t="s">
        <v>2</v>
      </c>
      <c r="I849" s="33">
        <v>2</v>
      </c>
      <c r="J849" s="34">
        <v>943.03</v>
      </c>
      <c r="K849" s="34">
        <v>1886.06</v>
      </c>
    </row>
    <row r="850" spans="1:52" s="64" customFormat="1" x14ac:dyDescent="0.25">
      <c r="A850" s="74"/>
      <c r="B850" s="74"/>
      <c r="C850" s="318" t="s">
        <v>2351</v>
      </c>
      <c r="D850" s="65" t="s">
        <v>2656</v>
      </c>
      <c r="E850" s="65" t="s">
        <v>1669</v>
      </c>
      <c r="F850" s="37" t="s">
        <v>764</v>
      </c>
      <c r="G850" s="63"/>
      <c r="H850" s="38" t="s">
        <v>812</v>
      </c>
      <c r="I850" s="38">
        <v>2</v>
      </c>
      <c r="J850" s="39">
        <v>777.10248016877983</v>
      </c>
      <c r="K850" s="39">
        <v>1554.2049603375597</v>
      </c>
      <c r="L850" s="40"/>
      <c r="M850" s="40"/>
      <c r="N850" s="40"/>
      <c r="O850" s="40"/>
      <c r="P850" s="40"/>
      <c r="Q850" s="40"/>
      <c r="R850" s="40"/>
      <c r="S850" s="40"/>
      <c r="T850" s="40"/>
      <c r="U850" s="40"/>
      <c r="V850" s="40"/>
      <c r="W850" s="40"/>
      <c r="X850" s="40"/>
      <c r="Y850" s="40"/>
      <c r="Z850" s="40"/>
      <c r="AA850" s="40"/>
      <c r="AB850" s="40"/>
      <c r="AC850" s="40"/>
      <c r="AD850" s="40"/>
      <c r="AE850" s="40"/>
      <c r="AF850" s="40"/>
      <c r="AG850" s="40"/>
      <c r="AH850" s="40"/>
      <c r="AI850" s="40"/>
      <c r="AJ850" s="40"/>
      <c r="AK850" s="40"/>
      <c r="AL850" s="40"/>
      <c r="AM850" s="40"/>
      <c r="AN850" s="40"/>
      <c r="AO850" s="40"/>
      <c r="AP850" s="40"/>
      <c r="AQ850" s="40"/>
      <c r="AR850" s="40"/>
      <c r="AS850" s="40"/>
      <c r="AT850" s="40"/>
      <c r="AU850" s="40"/>
      <c r="AV850" s="40"/>
      <c r="AW850" s="40"/>
      <c r="AX850" s="40"/>
      <c r="AY850" s="40"/>
      <c r="AZ850" s="40"/>
    </row>
    <row r="851" spans="1:52" x14ac:dyDescent="0.25">
      <c r="C851" s="55" t="s">
        <v>2352</v>
      </c>
      <c r="D851" s="55" t="s">
        <v>2656</v>
      </c>
      <c r="E851" s="55" t="s">
        <v>1670</v>
      </c>
      <c r="F851" s="32" t="s">
        <v>765</v>
      </c>
      <c r="G851" s="57"/>
      <c r="H851" s="33" t="s">
        <v>812</v>
      </c>
      <c r="I851" s="33">
        <v>12</v>
      </c>
      <c r="J851" s="34">
        <v>194.27562004219496</v>
      </c>
      <c r="K851" s="34">
        <v>2331.3074405063394</v>
      </c>
    </row>
    <row r="852" spans="1:52" s="64" customFormat="1" x14ac:dyDescent="0.25">
      <c r="A852" s="74"/>
      <c r="B852" s="74"/>
      <c r="C852" s="318" t="s">
        <v>2353</v>
      </c>
      <c r="D852" s="65" t="s">
        <v>2656</v>
      </c>
      <c r="E852" s="65" t="s">
        <v>1671</v>
      </c>
      <c r="F852" s="37" t="s">
        <v>766</v>
      </c>
      <c r="G852" s="63"/>
      <c r="H852" s="38" t="s">
        <v>812</v>
      </c>
      <c r="I852" s="38">
        <v>3</v>
      </c>
      <c r="J852" s="39">
        <v>388.55124008438992</v>
      </c>
      <c r="K852" s="39">
        <v>1165.6537202531697</v>
      </c>
      <c r="L852" s="40"/>
      <c r="M852" s="40"/>
      <c r="N852" s="40"/>
      <c r="O852" s="40"/>
      <c r="P852" s="40"/>
      <c r="Q852" s="40"/>
      <c r="R852" s="40"/>
      <c r="S852" s="40"/>
      <c r="T852" s="40"/>
      <c r="U852" s="40"/>
      <c r="V852" s="40"/>
      <c r="W852" s="40"/>
      <c r="X852" s="40"/>
      <c r="Y852" s="40"/>
      <c r="Z852" s="40"/>
      <c r="AA852" s="40"/>
      <c r="AB852" s="40"/>
      <c r="AC852" s="40"/>
      <c r="AD852" s="40"/>
      <c r="AE852" s="40"/>
      <c r="AF852" s="40"/>
      <c r="AG852" s="40"/>
      <c r="AH852" s="40"/>
      <c r="AI852" s="40"/>
      <c r="AJ852" s="40"/>
      <c r="AK852" s="40"/>
      <c r="AL852" s="40"/>
      <c r="AM852" s="40"/>
      <c r="AN852" s="40"/>
      <c r="AO852" s="40"/>
      <c r="AP852" s="40"/>
      <c r="AQ852" s="40"/>
      <c r="AR852" s="40"/>
      <c r="AS852" s="40"/>
      <c r="AT852" s="40"/>
      <c r="AU852" s="40"/>
      <c r="AV852" s="40"/>
      <c r="AW852" s="40"/>
      <c r="AX852" s="40"/>
      <c r="AY852" s="40"/>
      <c r="AZ852" s="40"/>
    </row>
    <row r="853" spans="1:52" x14ac:dyDescent="0.25">
      <c r="C853" s="315" t="s">
        <v>2354</v>
      </c>
      <c r="D853" s="55" t="s">
        <v>2656</v>
      </c>
      <c r="E853" s="55" t="s">
        <v>1672</v>
      </c>
      <c r="F853" s="32" t="s">
        <v>767</v>
      </c>
      <c r="G853" s="57"/>
      <c r="H853" s="33" t="s">
        <v>812</v>
      </c>
      <c r="I853" s="33">
        <v>2</v>
      </c>
      <c r="J853" s="34">
        <v>582.82686012658485</v>
      </c>
      <c r="K853" s="34">
        <v>1165.6537202531697</v>
      </c>
    </row>
    <row r="854" spans="1:52" s="64" customFormat="1" x14ac:dyDescent="0.25">
      <c r="A854" s="74"/>
      <c r="B854" s="74"/>
      <c r="C854" s="318" t="s">
        <v>2355</v>
      </c>
      <c r="D854" s="65" t="s">
        <v>2656</v>
      </c>
      <c r="E854" s="65" t="s">
        <v>1673</v>
      </c>
      <c r="F854" s="37" t="s">
        <v>768</v>
      </c>
      <c r="G854" s="63"/>
      <c r="H854" s="38" t="s">
        <v>812</v>
      </c>
      <c r="I854" s="38">
        <v>12</v>
      </c>
      <c r="J854" s="39">
        <v>194.27562004219496</v>
      </c>
      <c r="K854" s="39">
        <v>2331.3074405063394</v>
      </c>
      <c r="L854" s="40"/>
      <c r="M854" s="40"/>
      <c r="N854" s="40"/>
      <c r="O854" s="40"/>
      <c r="P854" s="40"/>
      <c r="Q854" s="40"/>
      <c r="R854" s="40"/>
      <c r="S854" s="40"/>
      <c r="T854" s="40"/>
      <c r="U854" s="40"/>
      <c r="V854" s="40"/>
      <c r="W854" s="40"/>
      <c r="X854" s="40"/>
      <c r="Y854" s="40"/>
      <c r="Z854" s="40"/>
      <c r="AA854" s="40"/>
      <c r="AB854" s="40"/>
      <c r="AC854" s="40"/>
      <c r="AD854" s="40"/>
      <c r="AE854" s="40"/>
      <c r="AF854" s="40"/>
      <c r="AG854" s="40"/>
      <c r="AH854" s="40"/>
      <c r="AI854" s="40"/>
      <c r="AJ854" s="40"/>
      <c r="AK854" s="40"/>
      <c r="AL854" s="40"/>
      <c r="AM854" s="40"/>
      <c r="AN854" s="40"/>
      <c r="AO854" s="40"/>
      <c r="AP854" s="40"/>
      <c r="AQ854" s="40"/>
      <c r="AR854" s="40"/>
      <c r="AS854" s="40"/>
      <c r="AT854" s="40"/>
      <c r="AU854" s="40"/>
      <c r="AV854" s="40"/>
      <c r="AW854" s="40"/>
      <c r="AX854" s="40"/>
      <c r="AY854" s="40"/>
      <c r="AZ854" s="40"/>
    </row>
    <row r="855" spans="1:52" x14ac:dyDescent="0.25">
      <c r="C855" s="55" t="s">
        <v>2356</v>
      </c>
      <c r="D855" s="55" t="s">
        <v>2656</v>
      </c>
      <c r="E855" s="55" t="s">
        <v>1674</v>
      </c>
      <c r="F855" s="32" t="s">
        <v>769</v>
      </c>
      <c r="G855" s="57"/>
      <c r="H855" s="33" t="s">
        <v>812</v>
      </c>
      <c r="I855" s="33">
        <v>3</v>
      </c>
      <c r="J855" s="34">
        <v>388.55124008438992</v>
      </c>
      <c r="K855" s="34">
        <v>1165.6537202531697</v>
      </c>
    </row>
    <row r="856" spans="1:52" s="64" customFormat="1" x14ac:dyDescent="0.25">
      <c r="A856" s="74"/>
      <c r="B856" s="74"/>
      <c r="C856" s="318" t="s">
        <v>2357</v>
      </c>
      <c r="D856" s="65" t="s">
        <v>2656</v>
      </c>
      <c r="E856" s="65" t="s">
        <v>1675</v>
      </c>
      <c r="F856" s="37" t="s">
        <v>770</v>
      </c>
      <c r="G856" s="63"/>
      <c r="H856" s="38" t="s">
        <v>812</v>
      </c>
      <c r="I856" s="38">
        <v>2</v>
      </c>
      <c r="J856" s="39">
        <v>582.82686012658485</v>
      </c>
      <c r="K856" s="39">
        <v>1165.6537202531697</v>
      </c>
      <c r="L856" s="40"/>
      <c r="M856" s="40"/>
      <c r="N856" s="40"/>
      <c r="O856" s="40"/>
      <c r="P856" s="40"/>
      <c r="Q856" s="40"/>
      <c r="R856" s="40"/>
      <c r="S856" s="40"/>
      <c r="T856" s="40"/>
      <c r="U856" s="40"/>
      <c r="V856" s="40"/>
      <c r="W856" s="40"/>
      <c r="X856" s="40"/>
      <c r="Y856" s="40"/>
      <c r="Z856" s="40"/>
      <c r="AA856" s="40"/>
      <c r="AB856" s="40"/>
      <c r="AC856" s="40"/>
      <c r="AD856" s="40"/>
      <c r="AE856" s="40"/>
      <c r="AF856" s="40"/>
      <c r="AG856" s="40"/>
      <c r="AH856" s="40"/>
      <c r="AI856" s="40"/>
      <c r="AJ856" s="40"/>
      <c r="AK856" s="40"/>
      <c r="AL856" s="40"/>
      <c r="AM856" s="40"/>
      <c r="AN856" s="40"/>
      <c r="AO856" s="40"/>
      <c r="AP856" s="40"/>
      <c r="AQ856" s="40"/>
      <c r="AR856" s="40"/>
      <c r="AS856" s="40"/>
      <c r="AT856" s="40"/>
      <c r="AU856" s="40"/>
      <c r="AV856" s="40"/>
      <c r="AW856" s="40"/>
      <c r="AX856" s="40"/>
      <c r="AY856" s="40"/>
      <c r="AZ856" s="40"/>
    </row>
    <row r="857" spans="1:52" x14ac:dyDescent="0.25">
      <c r="C857" s="55" t="s">
        <v>2358</v>
      </c>
      <c r="D857" s="55" t="s">
        <v>2656</v>
      </c>
      <c r="E857" s="55" t="s">
        <v>1676</v>
      </c>
      <c r="F857" s="32" t="s">
        <v>771</v>
      </c>
      <c r="G857" s="57"/>
      <c r="H857" s="33" t="s">
        <v>812</v>
      </c>
      <c r="I857" s="33">
        <v>12</v>
      </c>
      <c r="J857" s="34">
        <v>194.27562004219496</v>
      </c>
      <c r="K857" s="34">
        <v>2331.3074405063394</v>
      </c>
    </row>
    <row r="858" spans="1:52" s="64" customFormat="1" x14ac:dyDescent="0.25">
      <c r="A858" s="74"/>
      <c r="B858" s="74"/>
      <c r="C858" s="318" t="s">
        <v>2359</v>
      </c>
      <c r="D858" s="65" t="s">
        <v>2656</v>
      </c>
      <c r="E858" s="65" t="s">
        <v>1677</v>
      </c>
      <c r="F858" s="37" t="s">
        <v>772</v>
      </c>
      <c r="G858" s="63"/>
      <c r="H858" s="38" t="s">
        <v>812</v>
      </c>
      <c r="I858" s="38">
        <v>3</v>
      </c>
      <c r="J858" s="39">
        <v>388.55124008438992</v>
      </c>
      <c r="K858" s="39">
        <v>1165.6537202531697</v>
      </c>
      <c r="L858" s="40"/>
      <c r="M858" s="40"/>
      <c r="N858" s="40"/>
      <c r="O858" s="40"/>
      <c r="P858" s="40"/>
      <c r="Q858" s="40"/>
      <c r="R858" s="40"/>
      <c r="S858" s="40"/>
      <c r="T858" s="40"/>
      <c r="U858" s="40"/>
      <c r="V858" s="40"/>
      <c r="W858" s="40"/>
      <c r="X858" s="40"/>
      <c r="Y858" s="40"/>
      <c r="Z858" s="40"/>
      <c r="AA858" s="40"/>
      <c r="AB858" s="40"/>
      <c r="AC858" s="40"/>
      <c r="AD858" s="40"/>
      <c r="AE858" s="40"/>
      <c r="AF858" s="40"/>
      <c r="AG858" s="40"/>
      <c r="AH858" s="40"/>
      <c r="AI858" s="40"/>
      <c r="AJ858" s="40"/>
      <c r="AK858" s="40"/>
      <c r="AL858" s="40"/>
      <c r="AM858" s="40"/>
      <c r="AN858" s="40"/>
      <c r="AO858" s="40"/>
      <c r="AP858" s="40"/>
      <c r="AQ858" s="40"/>
      <c r="AR858" s="40"/>
      <c r="AS858" s="40"/>
      <c r="AT858" s="40"/>
      <c r="AU858" s="40"/>
      <c r="AV858" s="40"/>
      <c r="AW858" s="40"/>
      <c r="AX858" s="40"/>
      <c r="AY858" s="40"/>
      <c r="AZ858" s="40"/>
    </row>
    <row r="859" spans="1:52" x14ac:dyDescent="0.25">
      <c r="C859" s="315" t="s">
        <v>2360</v>
      </c>
      <c r="D859" s="316" t="s">
        <v>2656</v>
      </c>
      <c r="E859" s="55" t="s">
        <v>1678</v>
      </c>
      <c r="F859" s="32" t="s">
        <v>773</v>
      </c>
      <c r="G859" s="57"/>
      <c r="H859" s="33" t="s">
        <v>812</v>
      </c>
      <c r="I859" s="33">
        <v>2</v>
      </c>
      <c r="J859" s="34">
        <v>582.82686012658485</v>
      </c>
      <c r="K859" s="34">
        <v>1165.6537202531697</v>
      </c>
    </row>
    <row r="860" spans="1:52" s="64" customFormat="1" x14ac:dyDescent="0.25">
      <c r="A860" s="74"/>
      <c r="B860" s="74"/>
      <c r="C860" s="65" t="s">
        <v>2361</v>
      </c>
      <c r="D860" s="65" t="s">
        <v>2656</v>
      </c>
      <c r="E860" s="65" t="s">
        <v>1679</v>
      </c>
      <c r="F860" s="37" t="s">
        <v>774</v>
      </c>
      <c r="G860" s="63"/>
      <c r="H860" s="38" t="s">
        <v>812</v>
      </c>
      <c r="I860" s="38">
        <v>17</v>
      </c>
      <c r="J860" s="39">
        <v>388.55124008438992</v>
      </c>
      <c r="K860" s="39">
        <v>6605.3710814346286</v>
      </c>
      <c r="L860" s="40"/>
      <c r="M860" s="40"/>
      <c r="N860" s="40"/>
      <c r="O860" s="40"/>
      <c r="P860" s="40"/>
      <c r="Q860" s="40"/>
      <c r="R860" s="40"/>
      <c r="S860" s="40"/>
      <c r="T860" s="40"/>
      <c r="U860" s="40"/>
      <c r="V860" s="40"/>
      <c r="W860" s="40"/>
      <c r="X860" s="40"/>
      <c r="Y860" s="40"/>
      <c r="Z860" s="40"/>
      <c r="AA860" s="40"/>
      <c r="AB860" s="40"/>
      <c r="AC860" s="40"/>
      <c r="AD860" s="40"/>
      <c r="AE860" s="40"/>
      <c r="AF860" s="40"/>
      <c r="AG860" s="40"/>
      <c r="AH860" s="40"/>
      <c r="AI860" s="40"/>
      <c r="AJ860" s="40"/>
      <c r="AK860" s="40"/>
      <c r="AL860" s="40"/>
      <c r="AM860" s="40"/>
      <c r="AN860" s="40"/>
      <c r="AO860" s="40"/>
      <c r="AP860" s="40"/>
      <c r="AQ860" s="40"/>
      <c r="AR860" s="40"/>
      <c r="AS860" s="40"/>
      <c r="AT860" s="40"/>
      <c r="AU860" s="40"/>
      <c r="AV860" s="40"/>
      <c r="AW860" s="40"/>
      <c r="AX860" s="40"/>
      <c r="AY860" s="40"/>
      <c r="AZ860" s="40"/>
    </row>
    <row r="861" spans="1:52" x14ac:dyDescent="0.25">
      <c r="C861" s="315" t="s">
        <v>2362</v>
      </c>
      <c r="D861" s="55" t="s">
        <v>2656</v>
      </c>
      <c r="E861" s="55" t="s">
        <v>1680</v>
      </c>
      <c r="F861" s="32" t="s">
        <v>775</v>
      </c>
      <c r="G861" s="57"/>
      <c r="H861" s="33" t="s">
        <v>812</v>
      </c>
      <c r="I861" s="33">
        <v>17</v>
      </c>
      <c r="J861" s="34">
        <v>249.07130774640379</v>
      </c>
      <c r="K861" s="34">
        <v>4234.2122316888644</v>
      </c>
    </row>
    <row r="862" spans="1:52" s="64" customFormat="1" x14ac:dyDescent="0.25">
      <c r="A862" s="74"/>
      <c r="B862" s="74"/>
      <c r="C862" s="318" t="s">
        <v>2363</v>
      </c>
      <c r="D862" s="65" t="s">
        <v>2656</v>
      </c>
      <c r="E862" s="65" t="s">
        <v>1681</v>
      </c>
      <c r="F862" s="37" t="s">
        <v>776</v>
      </c>
      <c r="G862" s="63"/>
      <c r="H862" s="38" t="s">
        <v>812</v>
      </c>
      <c r="I862" s="38">
        <v>12</v>
      </c>
      <c r="J862" s="39">
        <v>298.88556929568455</v>
      </c>
      <c r="K862" s="39">
        <v>3586.6268315482148</v>
      </c>
      <c r="L862" s="40"/>
      <c r="M862" s="40"/>
      <c r="N862" s="40"/>
      <c r="O862" s="40"/>
      <c r="P862" s="40"/>
      <c r="Q862" s="40"/>
      <c r="R862" s="40"/>
      <c r="S862" s="40"/>
      <c r="T862" s="40"/>
      <c r="U862" s="40"/>
      <c r="V862" s="40"/>
      <c r="W862" s="40"/>
      <c r="X862" s="40"/>
      <c r="Y862" s="40"/>
      <c r="Z862" s="40"/>
      <c r="AA862" s="40"/>
      <c r="AB862" s="40"/>
      <c r="AC862" s="40"/>
      <c r="AD862" s="40"/>
      <c r="AE862" s="40"/>
      <c r="AF862" s="40"/>
      <c r="AG862" s="40"/>
      <c r="AH862" s="40"/>
      <c r="AI862" s="40"/>
      <c r="AJ862" s="40"/>
      <c r="AK862" s="40"/>
      <c r="AL862" s="40"/>
      <c r="AM862" s="40"/>
      <c r="AN862" s="40"/>
      <c r="AO862" s="40"/>
      <c r="AP862" s="40"/>
      <c r="AQ862" s="40"/>
      <c r="AR862" s="40"/>
      <c r="AS862" s="40"/>
      <c r="AT862" s="40"/>
      <c r="AU862" s="40"/>
      <c r="AV862" s="40"/>
      <c r="AW862" s="40"/>
      <c r="AX862" s="40"/>
      <c r="AY862" s="40"/>
      <c r="AZ862" s="40"/>
    </row>
    <row r="863" spans="1:52" x14ac:dyDescent="0.25">
      <c r="C863" s="315" t="s">
        <v>2364</v>
      </c>
      <c r="D863" s="55" t="s">
        <v>2656</v>
      </c>
      <c r="E863" s="55" t="s">
        <v>1682</v>
      </c>
      <c r="F863" s="32" t="s">
        <v>777</v>
      </c>
      <c r="G863" s="57"/>
      <c r="H863" s="33" t="s">
        <v>812</v>
      </c>
      <c r="I863" s="33">
        <v>3</v>
      </c>
      <c r="J863" s="34">
        <v>772.12105401385168</v>
      </c>
      <c r="K863" s="34">
        <v>2316.3631620415549</v>
      </c>
    </row>
    <row r="864" spans="1:52" s="64" customFormat="1" x14ac:dyDescent="0.25">
      <c r="A864" s="74"/>
      <c r="B864" s="74"/>
      <c r="C864" s="318" t="s">
        <v>2365</v>
      </c>
      <c r="D864" s="65" t="s">
        <v>2656</v>
      </c>
      <c r="E864" s="65" t="s">
        <v>1683</v>
      </c>
      <c r="F864" s="37" t="s">
        <v>778</v>
      </c>
      <c r="G864" s="63"/>
      <c r="H864" s="38" t="s">
        <v>812</v>
      </c>
      <c r="I864" s="38">
        <v>2</v>
      </c>
      <c r="J864" s="39">
        <v>1805.7669811614273</v>
      </c>
      <c r="K864" s="39">
        <v>3611.5339623228547</v>
      </c>
      <c r="L864" s="40"/>
      <c r="M864" s="40"/>
      <c r="N864" s="40"/>
      <c r="O864" s="40"/>
      <c r="P864" s="40"/>
      <c r="Q864" s="40"/>
      <c r="R864" s="40"/>
      <c r="S864" s="40"/>
      <c r="T864" s="40"/>
      <c r="U864" s="40"/>
      <c r="V864" s="40"/>
      <c r="W864" s="40"/>
      <c r="X864" s="40"/>
      <c r="Y864" s="40"/>
      <c r="Z864" s="40"/>
      <c r="AA864" s="40"/>
      <c r="AB864" s="40"/>
      <c r="AC864" s="40"/>
      <c r="AD864" s="40"/>
      <c r="AE864" s="40"/>
      <c r="AF864" s="40"/>
      <c r="AG864" s="40"/>
      <c r="AH864" s="40"/>
      <c r="AI864" s="40"/>
      <c r="AJ864" s="40"/>
      <c r="AK864" s="40"/>
      <c r="AL864" s="40"/>
      <c r="AM864" s="40"/>
      <c r="AN864" s="40"/>
      <c r="AO864" s="40"/>
      <c r="AP864" s="40"/>
      <c r="AQ864" s="40"/>
      <c r="AR864" s="40"/>
      <c r="AS864" s="40"/>
      <c r="AT864" s="40"/>
      <c r="AU864" s="40"/>
      <c r="AV864" s="40"/>
      <c r="AW864" s="40"/>
      <c r="AX864" s="40"/>
      <c r="AY864" s="40"/>
      <c r="AZ864" s="40"/>
    </row>
    <row r="865" spans="1:52" x14ac:dyDescent="0.25">
      <c r="C865" s="55" t="s">
        <v>2366</v>
      </c>
      <c r="D865" s="55" t="s">
        <v>2656</v>
      </c>
      <c r="E865" s="55" t="s">
        <v>1684</v>
      </c>
      <c r="F865" s="32" t="s">
        <v>779</v>
      </c>
      <c r="G865" s="57"/>
      <c r="H865" s="33" t="s">
        <v>812</v>
      </c>
      <c r="I865" s="33">
        <v>12</v>
      </c>
      <c r="J865" s="34">
        <v>298.88556929568455</v>
      </c>
      <c r="K865" s="34">
        <v>3586.6268315482148</v>
      </c>
    </row>
    <row r="866" spans="1:52" s="64" customFormat="1" x14ac:dyDescent="0.25">
      <c r="A866" s="74"/>
      <c r="B866" s="74"/>
      <c r="C866" s="318" t="s">
        <v>2367</v>
      </c>
      <c r="D866" s="65" t="s">
        <v>2656</v>
      </c>
      <c r="E866" s="65" t="s">
        <v>1685</v>
      </c>
      <c r="F866" s="37" t="s">
        <v>780</v>
      </c>
      <c r="G866" s="63"/>
      <c r="H866" s="38" t="s">
        <v>812</v>
      </c>
      <c r="I866" s="38">
        <v>3</v>
      </c>
      <c r="J866" s="39">
        <v>971.37810021097471</v>
      </c>
      <c r="K866" s="39">
        <v>2914.1343006329244</v>
      </c>
      <c r="L866" s="40"/>
      <c r="M866" s="40"/>
      <c r="N866" s="40"/>
      <c r="O866" s="40"/>
      <c r="P866" s="40"/>
      <c r="Q866" s="40"/>
      <c r="R866" s="40"/>
      <c r="S866" s="40"/>
      <c r="T866" s="40"/>
      <c r="U866" s="40"/>
      <c r="V866" s="40"/>
      <c r="W866" s="40"/>
      <c r="X866" s="40"/>
      <c r="Y866" s="40"/>
      <c r="Z866" s="40"/>
      <c r="AA866" s="40"/>
      <c r="AB866" s="40"/>
      <c r="AC866" s="40"/>
      <c r="AD866" s="40"/>
      <c r="AE866" s="40"/>
      <c r="AF866" s="40"/>
      <c r="AG866" s="40"/>
      <c r="AH866" s="40"/>
      <c r="AI866" s="40"/>
      <c r="AJ866" s="40"/>
      <c r="AK866" s="40"/>
      <c r="AL866" s="40"/>
      <c r="AM866" s="40"/>
      <c r="AN866" s="40"/>
      <c r="AO866" s="40"/>
      <c r="AP866" s="40"/>
      <c r="AQ866" s="40"/>
      <c r="AR866" s="40"/>
      <c r="AS866" s="40"/>
      <c r="AT866" s="40"/>
      <c r="AU866" s="40"/>
      <c r="AV866" s="40"/>
      <c r="AW866" s="40"/>
      <c r="AX866" s="40"/>
      <c r="AY866" s="40"/>
      <c r="AZ866" s="40"/>
    </row>
    <row r="867" spans="1:52" x14ac:dyDescent="0.25">
      <c r="C867" s="55" t="s">
        <v>2368</v>
      </c>
      <c r="D867" s="55" t="s">
        <v>2656</v>
      </c>
      <c r="E867" s="55" t="s">
        <v>1686</v>
      </c>
      <c r="F867" s="32" t="s">
        <v>781</v>
      </c>
      <c r="G867" s="57"/>
      <c r="H867" s="33" t="s">
        <v>812</v>
      </c>
      <c r="I867" s="33">
        <v>2</v>
      </c>
      <c r="J867" s="34">
        <v>1594.0563695769843</v>
      </c>
      <c r="K867" s="34">
        <v>3188.1127391539685</v>
      </c>
    </row>
    <row r="868" spans="1:52" s="64" customFormat="1" x14ac:dyDescent="0.25">
      <c r="A868" s="74"/>
      <c r="B868" s="74"/>
      <c r="C868" s="318" t="s">
        <v>2369</v>
      </c>
      <c r="D868" s="65" t="s">
        <v>2656</v>
      </c>
      <c r="E868" s="65" t="s">
        <v>1687</v>
      </c>
      <c r="F868" s="37" t="s">
        <v>782</v>
      </c>
      <c r="G868" s="63"/>
      <c r="H868" s="38" t="s">
        <v>812</v>
      </c>
      <c r="I868" s="38">
        <v>12</v>
      </c>
      <c r="J868" s="39">
        <v>298.88556929568455</v>
      </c>
      <c r="K868" s="39">
        <v>3586.6268315482148</v>
      </c>
      <c r="L868" s="40"/>
      <c r="M868" s="40"/>
      <c r="N868" s="40"/>
      <c r="O868" s="40"/>
      <c r="P868" s="40"/>
      <c r="Q868" s="40"/>
      <c r="R868" s="40"/>
      <c r="S868" s="40"/>
      <c r="T868" s="40"/>
      <c r="U868" s="40"/>
      <c r="V868" s="40"/>
      <c r="W868" s="40"/>
      <c r="X868" s="40"/>
      <c r="Y868" s="40"/>
      <c r="Z868" s="40"/>
      <c r="AA868" s="40"/>
      <c r="AB868" s="40"/>
      <c r="AC868" s="40"/>
      <c r="AD868" s="40"/>
      <c r="AE868" s="40"/>
      <c r="AF868" s="40"/>
      <c r="AG868" s="40"/>
      <c r="AH868" s="40"/>
      <c r="AI868" s="40"/>
      <c r="AJ868" s="40"/>
      <c r="AK868" s="40"/>
      <c r="AL868" s="40"/>
      <c r="AM868" s="40"/>
      <c r="AN868" s="40"/>
      <c r="AO868" s="40"/>
      <c r="AP868" s="40"/>
      <c r="AQ868" s="40"/>
      <c r="AR868" s="40"/>
      <c r="AS868" s="40"/>
      <c r="AT868" s="40"/>
      <c r="AU868" s="40"/>
      <c r="AV868" s="40"/>
      <c r="AW868" s="40"/>
      <c r="AX868" s="40"/>
      <c r="AY868" s="40"/>
      <c r="AZ868" s="40"/>
    </row>
    <row r="869" spans="1:52" x14ac:dyDescent="0.25">
      <c r="C869" s="315" t="s">
        <v>2370</v>
      </c>
      <c r="D869" s="316" t="s">
        <v>2656</v>
      </c>
      <c r="E869" s="55" t="s">
        <v>1688</v>
      </c>
      <c r="F869" s="32" t="s">
        <v>783</v>
      </c>
      <c r="G869" s="57"/>
      <c r="H869" s="33" t="s">
        <v>812</v>
      </c>
      <c r="I869" s="33">
        <v>3</v>
      </c>
      <c r="J869" s="34">
        <v>971.37810021097471</v>
      </c>
      <c r="K869" s="34">
        <v>2914.1343006329244</v>
      </c>
    </row>
    <row r="870" spans="1:52" s="64" customFormat="1" x14ac:dyDescent="0.25">
      <c r="A870" s="74"/>
      <c r="B870" s="74"/>
      <c r="C870" s="65" t="s">
        <v>2371</v>
      </c>
      <c r="D870" s="65" t="s">
        <v>2656</v>
      </c>
      <c r="E870" s="65" t="s">
        <v>1689</v>
      </c>
      <c r="F870" s="37" t="s">
        <v>784</v>
      </c>
      <c r="G870" s="63"/>
      <c r="H870" s="38" t="s">
        <v>812</v>
      </c>
      <c r="I870" s="38">
        <v>2</v>
      </c>
      <c r="J870" s="39">
        <v>1594.0563695769843</v>
      </c>
      <c r="K870" s="39">
        <v>3188.1127391539685</v>
      </c>
      <c r="L870" s="40"/>
      <c r="M870" s="40"/>
      <c r="N870" s="40"/>
      <c r="O870" s="40"/>
      <c r="P870" s="40"/>
      <c r="Q870" s="40"/>
      <c r="R870" s="40"/>
      <c r="S870" s="40"/>
      <c r="T870" s="40"/>
      <c r="U870" s="40"/>
      <c r="V870" s="40"/>
      <c r="W870" s="40"/>
      <c r="X870" s="40"/>
      <c r="Y870" s="40"/>
      <c r="Z870" s="40"/>
      <c r="AA870" s="40"/>
      <c r="AB870" s="40"/>
      <c r="AC870" s="40"/>
      <c r="AD870" s="40"/>
      <c r="AE870" s="40"/>
      <c r="AF870" s="40"/>
      <c r="AG870" s="40"/>
      <c r="AH870" s="40"/>
      <c r="AI870" s="40"/>
      <c r="AJ870" s="40"/>
      <c r="AK870" s="40"/>
      <c r="AL870" s="40"/>
      <c r="AM870" s="40"/>
      <c r="AN870" s="40"/>
      <c r="AO870" s="40"/>
      <c r="AP870" s="40"/>
      <c r="AQ870" s="40"/>
      <c r="AR870" s="40"/>
      <c r="AS870" s="40"/>
      <c r="AT870" s="40"/>
      <c r="AU870" s="40"/>
      <c r="AV870" s="40"/>
      <c r="AW870" s="40"/>
      <c r="AX870" s="40"/>
      <c r="AY870" s="40"/>
      <c r="AZ870" s="40"/>
    </row>
    <row r="871" spans="1:52" x14ac:dyDescent="0.25">
      <c r="C871" s="315" t="s">
        <v>2372</v>
      </c>
      <c r="D871" s="55" t="s">
        <v>2656</v>
      </c>
      <c r="E871" s="55" t="s">
        <v>1690</v>
      </c>
      <c r="F871" s="32" t="s">
        <v>785</v>
      </c>
      <c r="G871" s="57"/>
      <c r="H871" s="33" t="s">
        <v>812</v>
      </c>
      <c r="I871" s="33">
        <v>17</v>
      </c>
      <c r="J871" s="34">
        <v>194.27562004219496</v>
      </c>
      <c r="K871" s="34">
        <v>3302.6855407173143</v>
      </c>
    </row>
    <row r="872" spans="1:52" s="64" customFormat="1" x14ac:dyDescent="0.25">
      <c r="A872" s="74"/>
      <c r="B872" s="74"/>
      <c r="C872" s="318" t="s">
        <v>2373</v>
      </c>
      <c r="D872" s="65" t="s">
        <v>2656</v>
      </c>
      <c r="E872" s="65" t="s">
        <v>1691</v>
      </c>
      <c r="F872" s="37" t="s">
        <v>786</v>
      </c>
      <c r="G872" s="63"/>
      <c r="H872" s="38" t="s">
        <v>812</v>
      </c>
      <c r="I872" s="38">
        <v>12</v>
      </c>
      <c r="J872" s="39">
        <v>194.27562004219496</v>
      </c>
      <c r="K872" s="39">
        <v>2331.3074405063394</v>
      </c>
      <c r="L872" s="40"/>
      <c r="M872" s="40"/>
      <c r="N872" s="40"/>
      <c r="O872" s="40"/>
      <c r="P872" s="40"/>
      <c r="Q872" s="40"/>
      <c r="R872" s="40"/>
      <c r="S872" s="40"/>
      <c r="T872" s="40"/>
      <c r="U872" s="40"/>
      <c r="V872" s="40"/>
      <c r="W872" s="40"/>
      <c r="X872" s="40"/>
      <c r="Y872" s="40"/>
      <c r="Z872" s="40"/>
      <c r="AA872" s="40"/>
      <c r="AB872" s="40"/>
      <c r="AC872" s="40"/>
      <c r="AD872" s="40"/>
      <c r="AE872" s="40"/>
      <c r="AF872" s="40"/>
      <c r="AG872" s="40"/>
      <c r="AH872" s="40"/>
      <c r="AI872" s="40"/>
      <c r="AJ872" s="40"/>
      <c r="AK872" s="40"/>
      <c r="AL872" s="40"/>
      <c r="AM872" s="40"/>
      <c r="AN872" s="40"/>
      <c r="AO872" s="40"/>
      <c r="AP872" s="40"/>
      <c r="AQ872" s="40"/>
      <c r="AR872" s="40"/>
      <c r="AS872" s="40"/>
      <c r="AT872" s="40"/>
      <c r="AU872" s="40"/>
      <c r="AV872" s="40"/>
      <c r="AW872" s="40"/>
      <c r="AX872" s="40"/>
      <c r="AY872" s="40"/>
      <c r="AZ872" s="40"/>
    </row>
    <row r="873" spans="1:52" x14ac:dyDescent="0.25">
      <c r="C873" s="315" t="s">
        <v>2374</v>
      </c>
      <c r="D873" s="55" t="s">
        <v>2656</v>
      </c>
      <c r="E873" s="55" t="s">
        <v>1692</v>
      </c>
      <c r="F873" s="32" t="s">
        <v>787</v>
      </c>
      <c r="G873" s="57"/>
      <c r="H873" s="33" t="s">
        <v>812</v>
      </c>
      <c r="I873" s="33">
        <v>3</v>
      </c>
      <c r="J873" s="34">
        <v>582.82686012658485</v>
      </c>
      <c r="K873" s="34">
        <v>1748.4805803797544</v>
      </c>
    </row>
    <row r="874" spans="1:52" s="64" customFormat="1" x14ac:dyDescent="0.25">
      <c r="A874" s="74"/>
      <c r="B874" s="74"/>
      <c r="C874" s="318" t="s">
        <v>2375</v>
      </c>
      <c r="D874" s="65" t="s">
        <v>2656</v>
      </c>
      <c r="E874" s="65" t="s">
        <v>1693</v>
      </c>
      <c r="F874" s="37" t="s">
        <v>788</v>
      </c>
      <c r="G874" s="63"/>
      <c r="H874" s="38" t="s">
        <v>812</v>
      </c>
      <c r="I874" s="38">
        <v>2</v>
      </c>
      <c r="J874" s="39">
        <v>1165.6537202531697</v>
      </c>
      <c r="K874" s="39">
        <v>2331.3074405063394</v>
      </c>
      <c r="L874" s="40"/>
      <c r="M874" s="40"/>
      <c r="N874" s="40"/>
      <c r="O874" s="40"/>
      <c r="P874" s="40"/>
      <c r="Q874" s="40"/>
      <c r="R874" s="40"/>
      <c r="S874" s="40"/>
      <c r="T874" s="40"/>
      <c r="U874" s="40"/>
      <c r="V874" s="40"/>
      <c r="W874" s="40"/>
      <c r="X874" s="40"/>
      <c r="Y874" s="40"/>
      <c r="Z874" s="40"/>
      <c r="AA874" s="40"/>
      <c r="AB874" s="40"/>
      <c r="AC874" s="40"/>
      <c r="AD874" s="40"/>
      <c r="AE874" s="40"/>
      <c r="AF874" s="40"/>
      <c r="AG874" s="40"/>
      <c r="AH874" s="40"/>
      <c r="AI874" s="40"/>
      <c r="AJ874" s="40"/>
      <c r="AK874" s="40"/>
      <c r="AL874" s="40"/>
      <c r="AM874" s="40"/>
      <c r="AN874" s="40"/>
      <c r="AO874" s="40"/>
      <c r="AP874" s="40"/>
      <c r="AQ874" s="40"/>
      <c r="AR874" s="40"/>
      <c r="AS874" s="40"/>
      <c r="AT874" s="40"/>
      <c r="AU874" s="40"/>
      <c r="AV874" s="40"/>
      <c r="AW874" s="40"/>
      <c r="AX874" s="40"/>
      <c r="AY874" s="40"/>
      <c r="AZ874" s="40"/>
    </row>
    <row r="875" spans="1:52" x14ac:dyDescent="0.25">
      <c r="C875" s="55" t="s">
        <v>2376</v>
      </c>
      <c r="D875" s="55" t="s">
        <v>2656</v>
      </c>
      <c r="E875" s="55" t="s">
        <v>1694</v>
      </c>
      <c r="F875" s="32" t="s">
        <v>789</v>
      </c>
      <c r="G875" s="57"/>
      <c r="H875" s="33" t="s">
        <v>812</v>
      </c>
      <c r="I875" s="33">
        <v>17</v>
      </c>
      <c r="J875" s="34">
        <v>777.10248016877983</v>
      </c>
      <c r="K875" s="34">
        <v>13210.742162869257</v>
      </c>
    </row>
    <row r="876" spans="1:52" s="64" customFormat="1" x14ac:dyDescent="0.25">
      <c r="A876" s="74"/>
      <c r="B876" s="74"/>
      <c r="C876" s="318" t="s">
        <v>2377</v>
      </c>
      <c r="D876" s="65" t="s">
        <v>2656</v>
      </c>
      <c r="E876" s="65" t="s">
        <v>1695</v>
      </c>
      <c r="F876" s="37" t="s">
        <v>790</v>
      </c>
      <c r="G876" s="63"/>
      <c r="H876" s="38" t="s">
        <v>812</v>
      </c>
      <c r="I876" s="38">
        <v>12</v>
      </c>
      <c r="J876" s="39">
        <v>194.27562004219496</v>
      </c>
      <c r="K876" s="39">
        <v>2331.3074405063394</v>
      </c>
      <c r="L876" s="40"/>
      <c r="M876" s="40"/>
      <c r="N876" s="40"/>
      <c r="O876" s="40"/>
      <c r="P876" s="40"/>
      <c r="Q876" s="40"/>
      <c r="R876" s="40"/>
      <c r="S876" s="40"/>
      <c r="T876" s="40"/>
      <c r="U876" s="40"/>
      <c r="V876" s="40"/>
      <c r="W876" s="40"/>
      <c r="X876" s="40"/>
      <c r="Y876" s="40"/>
      <c r="Z876" s="40"/>
      <c r="AA876" s="40"/>
      <c r="AB876" s="40"/>
      <c r="AC876" s="40"/>
      <c r="AD876" s="40"/>
      <c r="AE876" s="40"/>
      <c r="AF876" s="40"/>
      <c r="AG876" s="40"/>
      <c r="AH876" s="40"/>
      <c r="AI876" s="40"/>
      <c r="AJ876" s="40"/>
      <c r="AK876" s="40"/>
      <c r="AL876" s="40"/>
      <c r="AM876" s="40"/>
      <c r="AN876" s="40"/>
      <c r="AO876" s="40"/>
      <c r="AP876" s="40"/>
      <c r="AQ876" s="40"/>
      <c r="AR876" s="40"/>
      <c r="AS876" s="40"/>
      <c r="AT876" s="40"/>
      <c r="AU876" s="40"/>
      <c r="AV876" s="40"/>
      <c r="AW876" s="40"/>
      <c r="AX876" s="40"/>
      <c r="AY876" s="40"/>
      <c r="AZ876" s="40"/>
    </row>
    <row r="877" spans="1:52" x14ac:dyDescent="0.25">
      <c r="C877" s="55" t="s">
        <v>2378</v>
      </c>
      <c r="D877" s="55" t="s">
        <v>2656</v>
      </c>
      <c r="E877" s="55" t="s">
        <v>1696</v>
      </c>
      <c r="F877" s="32" t="s">
        <v>791</v>
      </c>
      <c r="G877" s="57"/>
      <c r="H877" s="33" t="s">
        <v>812</v>
      </c>
      <c r="I877" s="33">
        <v>3</v>
      </c>
      <c r="J877" s="34">
        <v>388.55124008438992</v>
      </c>
      <c r="K877" s="34">
        <v>1165.6537202531697</v>
      </c>
    </row>
    <row r="878" spans="1:52" s="64" customFormat="1" x14ac:dyDescent="0.25">
      <c r="A878" s="74"/>
      <c r="B878" s="74"/>
      <c r="C878" s="318" t="s">
        <v>2379</v>
      </c>
      <c r="D878" s="65" t="s">
        <v>2656</v>
      </c>
      <c r="E878" s="65" t="s">
        <v>1697</v>
      </c>
      <c r="F878" s="37" t="s">
        <v>792</v>
      </c>
      <c r="G878" s="63"/>
      <c r="H878" s="38" t="s">
        <v>812</v>
      </c>
      <c r="I878" s="38">
        <v>2</v>
      </c>
      <c r="J878" s="39">
        <v>777.10248016877983</v>
      </c>
      <c r="K878" s="39">
        <v>1554.2049603375597</v>
      </c>
      <c r="L878" s="40"/>
      <c r="M878" s="40"/>
      <c r="N878" s="40"/>
      <c r="O878" s="40"/>
      <c r="P878" s="40"/>
      <c r="Q878" s="40"/>
      <c r="R878" s="40"/>
      <c r="S878" s="40"/>
      <c r="T878" s="40"/>
      <c r="U878" s="40"/>
      <c r="V878" s="40"/>
      <c r="W878" s="40"/>
      <c r="X878" s="40"/>
      <c r="Y878" s="40"/>
      <c r="Z878" s="40"/>
      <c r="AA878" s="40"/>
      <c r="AB878" s="40"/>
      <c r="AC878" s="40"/>
      <c r="AD878" s="40"/>
      <c r="AE878" s="40"/>
      <c r="AF878" s="40"/>
      <c r="AG878" s="40"/>
      <c r="AH878" s="40"/>
      <c r="AI878" s="40"/>
      <c r="AJ878" s="40"/>
      <c r="AK878" s="40"/>
      <c r="AL878" s="40"/>
      <c r="AM878" s="40"/>
      <c r="AN878" s="40"/>
      <c r="AO878" s="40"/>
      <c r="AP878" s="40"/>
      <c r="AQ878" s="40"/>
      <c r="AR878" s="40"/>
      <c r="AS878" s="40"/>
      <c r="AT878" s="40"/>
      <c r="AU878" s="40"/>
      <c r="AV878" s="40"/>
      <c r="AW878" s="40"/>
      <c r="AX878" s="40"/>
      <c r="AY878" s="40"/>
      <c r="AZ878" s="40"/>
    </row>
    <row r="879" spans="1:52" x14ac:dyDescent="0.25">
      <c r="C879" s="315" t="s">
        <v>2380</v>
      </c>
      <c r="D879" s="316" t="s">
        <v>2656</v>
      </c>
      <c r="E879" s="55" t="s">
        <v>1698</v>
      </c>
      <c r="F879" s="32" t="s">
        <v>793</v>
      </c>
      <c r="G879" s="57"/>
      <c r="H879" s="33" t="s">
        <v>812</v>
      </c>
      <c r="I879" s="33">
        <v>12</v>
      </c>
      <c r="J879" s="34">
        <v>194.27562004219496</v>
      </c>
      <c r="K879" s="34">
        <v>2331.3074405063394</v>
      </c>
    </row>
    <row r="880" spans="1:52" s="64" customFormat="1" x14ac:dyDescent="0.25">
      <c r="A880" s="74"/>
      <c r="B880" s="74"/>
      <c r="C880" s="65" t="s">
        <v>2381</v>
      </c>
      <c r="D880" s="65" t="s">
        <v>2656</v>
      </c>
      <c r="E880" s="65" t="s">
        <v>1699</v>
      </c>
      <c r="F880" s="37" t="s">
        <v>794</v>
      </c>
      <c r="G880" s="63"/>
      <c r="H880" s="38" t="s">
        <v>812</v>
      </c>
      <c r="I880" s="38">
        <v>3</v>
      </c>
      <c r="J880" s="39">
        <v>777.10248016877983</v>
      </c>
      <c r="K880" s="39">
        <v>2331.3074405063394</v>
      </c>
      <c r="L880" s="40"/>
      <c r="M880" s="40"/>
      <c r="N880" s="40"/>
      <c r="O880" s="40"/>
      <c r="P880" s="40"/>
      <c r="Q880" s="40"/>
      <c r="R880" s="40"/>
      <c r="S880" s="40"/>
      <c r="T880" s="40"/>
      <c r="U880" s="40"/>
      <c r="V880" s="40"/>
      <c r="W880" s="40"/>
      <c r="X880" s="40"/>
      <c r="Y880" s="40"/>
      <c r="Z880" s="40"/>
      <c r="AA880" s="40"/>
      <c r="AB880" s="40"/>
      <c r="AC880" s="40"/>
      <c r="AD880" s="40"/>
      <c r="AE880" s="40"/>
      <c r="AF880" s="40"/>
      <c r="AG880" s="40"/>
      <c r="AH880" s="40"/>
      <c r="AI880" s="40"/>
      <c r="AJ880" s="40"/>
      <c r="AK880" s="40"/>
      <c r="AL880" s="40"/>
      <c r="AM880" s="40"/>
      <c r="AN880" s="40"/>
      <c r="AO880" s="40"/>
      <c r="AP880" s="40"/>
      <c r="AQ880" s="40"/>
      <c r="AR880" s="40"/>
      <c r="AS880" s="40"/>
      <c r="AT880" s="40"/>
      <c r="AU880" s="40"/>
      <c r="AV880" s="40"/>
      <c r="AW880" s="40"/>
      <c r="AX880" s="40"/>
      <c r="AY880" s="40"/>
      <c r="AZ880" s="40"/>
    </row>
    <row r="881" spans="1:52" x14ac:dyDescent="0.25">
      <c r="C881" s="315" t="s">
        <v>2382</v>
      </c>
      <c r="D881" s="55" t="s">
        <v>2656</v>
      </c>
      <c r="E881" s="55" t="s">
        <v>1700</v>
      </c>
      <c r="F881" s="32" t="s">
        <v>795</v>
      </c>
      <c r="G881" s="57"/>
      <c r="H881" s="33" t="s">
        <v>812</v>
      </c>
      <c r="I881" s="33">
        <v>2</v>
      </c>
      <c r="J881" s="34">
        <v>1165.6537202531697</v>
      </c>
      <c r="K881" s="34">
        <v>2331.3074405063394</v>
      </c>
    </row>
    <row r="882" spans="1:52" x14ac:dyDescent="0.25">
      <c r="C882" s="315"/>
      <c r="D882" s="55"/>
      <c r="E882" s="55"/>
      <c r="F882" s="32"/>
      <c r="G882" s="57"/>
      <c r="H882" s="33"/>
      <c r="I882" s="33"/>
      <c r="J882" s="34"/>
      <c r="K882" s="34"/>
    </row>
    <row r="883" spans="1:52" s="49" customFormat="1" x14ac:dyDescent="0.25">
      <c r="A883" s="76"/>
      <c r="B883" s="76"/>
      <c r="C883" s="60"/>
      <c r="D883" s="60"/>
      <c r="E883" s="60"/>
      <c r="F883" s="60" t="s">
        <v>1733</v>
      </c>
      <c r="G883" s="61"/>
      <c r="H883" s="61"/>
      <c r="I883" s="61"/>
      <c r="J883" s="61" t="s">
        <v>4</v>
      </c>
      <c r="K883" s="62">
        <f>SUM(K884:K894,K895,K915)</f>
        <v>4004649.3801942202</v>
      </c>
      <c r="L883" s="45"/>
      <c r="M883" s="45"/>
      <c r="N883" s="45"/>
      <c r="O883" s="45"/>
      <c r="P883" s="45"/>
      <c r="Q883" s="45"/>
      <c r="R883" s="45"/>
      <c r="S883" s="45"/>
      <c r="T883" s="45"/>
      <c r="U883" s="45"/>
      <c r="V883" s="45"/>
      <c r="W883" s="45"/>
      <c r="X883" s="45"/>
      <c r="Y883" s="45"/>
      <c r="Z883" s="45"/>
      <c r="AA883" s="45"/>
      <c r="AB883" s="45"/>
      <c r="AC883" s="45"/>
      <c r="AD883" s="45"/>
      <c r="AE883" s="45"/>
      <c r="AF883" s="45"/>
      <c r="AG883" s="45"/>
      <c r="AH883" s="45"/>
      <c r="AI883" s="45"/>
      <c r="AJ883" s="45"/>
      <c r="AK883" s="45"/>
      <c r="AL883" s="45"/>
      <c r="AM883" s="45"/>
      <c r="AN883" s="45"/>
      <c r="AO883" s="45"/>
      <c r="AP883" s="45"/>
      <c r="AQ883" s="45"/>
      <c r="AR883" s="45"/>
      <c r="AS883" s="45"/>
      <c r="AT883" s="45"/>
      <c r="AU883" s="45"/>
      <c r="AV883" s="45"/>
      <c r="AW883" s="45"/>
      <c r="AX883" s="45"/>
      <c r="AY883" s="45"/>
      <c r="AZ883" s="45"/>
    </row>
    <row r="884" spans="1:52" x14ac:dyDescent="0.25">
      <c r="C884" s="315"/>
      <c r="D884" s="55" t="s">
        <v>2657</v>
      </c>
      <c r="E884" s="55">
        <v>1</v>
      </c>
      <c r="F884" s="56" t="s">
        <v>1358</v>
      </c>
      <c r="G884" s="57"/>
      <c r="H884" s="55" t="s">
        <v>133</v>
      </c>
      <c r="I884" s="66">
        <v>12</v>
      </c>
      <c r="J884" s="58">
        <v>25788.582264920049</v>
      </c>
      <c r="K884" s="67">
        <f>J884*I884</f>
        <v>309462.98717904056</v>
      </c>
    </row>
    <row r="885" spans="1:52" s="64" customFormat="1" x14ac:dyDescent="0.25">
      <c r="A885" s="74"/>
      <c r="B885" s="74"/>
      <c r="C885" s="50"/>
      <c r="D885" s="50" t="s">
        <v>2657</v>
      </c>
      <c r="E885" s="50">
        <v>2</v>
      </c>
      <c r="F885" s="51" t="s">
        <v>1359</v>
      </c>
      <c r="G885" s="52"/>
      <c r="H885" s="50" t="s">
        <v>133</v>
      </c>
      <c r="I885" s="72">
        <v>12</v>
      </c>
      <c r="J885" s="53">
        <v>25376.925254409238</v>
      </c>
      <c r="K885" s="68">
        <f t="shared" ref="K885:K890" si="0">J885*I885</f>
        <v>304523.10305291088</v>
      </c>
      <c r="L885" s="40"/>
      <c r="M885" s="40"/>
      <c r="N885" s="40"/>
      <c r="O885" s="40"/>
      <c r="P885" s="40"/>
      <c r="Q885" s="40"/>
      <c r="R885" s="40"/>
      <c r="S885" s="40"/>
      <c r="T885" s="40"/>
      <c r="U885" s="40"/>
      <c r="V885" s="40"/>
      <c r="W885" s="40"/>
      <c r="X885" s="40"/>
      <c r="Y885" s="40"/>
      <c r="Z885" s="40"/>
      <c r="AA885" s="40"/>
      <c r="AB885" s="40"/>
      <c r="AC885" s="40"/>
      <c r="AD885" s="40"/>
      <c r="AE885" s="40"/>
      <c r="AF885" s="40"/>
      <c r="AG885" s="40"/>
      <c r="AH885" s="40"/>
      <c r="AI885" s="40"/>
      <c r="AJ885" s="40"/>
      <c r="AK885" s="40"/>
      <c r="AL885" s="40"/>
      <c r="AM885" s="40"/>
      <c r="AN885" s="40"/>
      <c r="AO885" s="40"/>
      <c r="AP885" s="40"/>
      <c r="AQ885" s="40"/>
      <c r="AR885" s="40"/>
      <c r="AS885" s="40"/>
      <c r="AT885" s="40"/>
      <c r="AU885" s="40"/>
      <c r="AV885" s="40"/>
      <c r="AW885" s="40"/>
      <c r="AX885" s="40"/>
      <c r="AY885" s="40"/>
      <c r="AZ885" s="40"/>
    </row>
    <row r="886" spans="1:52" x14ac:dyDescent="0.25">
      <c r="C886" s="55"/>
      <c r="D886" s="55" t="s">
        <v>2657</v>
      </c>
      <c r="E886" s="55">
        <v>3</v>
      </c>
      <c r="F886" s="56" t="s">
        <v>1360</v>
      </c>
      <c r="G886" s="57"/>
      <c r="H886" s="55" t="s">
        <v>133</v>
      </c>
      <c r="I886" s="66">
        <v>12</v>
      </c>
      <c r="J886" s="58">
        <v>25376.925254409234</v>
      </c>
      <c r="K886" s="67">
        <f t="shared" si="0"/>
        <v>304523.10305291082</v>
      </c>
    </row>
    <row r="887" spans="1:52" s="64" customFormat="1" x14ac:dyDescent="0.25">
      <c r="A887" s="74"/>
      <c r="B887" s="74"/>
      <c r="C887" s="50"/>
      <c r="D887" s="50" t="s">
        <v>2657</v>
      </c>
      <c r="E887" s="50">
        <v>4</v>
      </c>
      <c r="F887" s="51" t="s">
        <v>1361</v>
      </c>
      <c r="G887" s="52"/>
      <c r="H887" s="50" t="s">
        <v>133</v>
      </c>
      <c r="I887" s="72">
        <v>25</v>
      </c>
      <c r="J887" s="53">
        <v>14724.080096536914</v>
      </c>
      <c r="K887" s="68">
        <f t="shared" si="0"/>
        <v>368102.00241342286</v>
      </c>
      <c r="L887" s="40"/>
      <c r="M887" s="40"/>
      <c r="N887" s="40"/>
      <c r="O887" s="40"/>
      <c r="P887" s="40"/>
      <c r="Q887" s="40"/>
      <c r="R887" s="40"/>
      <c r="S887" s="40"/>
      <c r="T887" s="40"/>
      <c r="U887" s="40"/>
      <c r="V887" s="40"/>
      <c r="W887" s="40"/>
      <c r="X887" s="40"/>
      <c r="Y887" s="40"/>
      <c r="Z887" s="40"/>
      <c r="AA887" s="40"/>
      <c r="AB887" s="40"/>
      <c r="AC887" s="40"/>
      <c r="AD887" s="40"/>
      <c r="AE887" s="40"/>
      <c r="AF887" s="40"/>
      <c r="AG887" s="40"/>
      <c r="AH887" s="40"/>
      <c r="AI887" s="40"/>
      <c r="AJ887" s="40"/>
      <c r="AK887" s="40"/>
      <c r="AL887" s="40"/>
      <c r="AM887" s="40"/>
      <c r="AN887" s="40"/>
      <c r="AO887" s="40"/>
      <c r="AP887" s="40"/>
      <c r="AQ887" s="40"/>
      <c r="AR887" s="40"/>
      <c r="AS887" s="40"/>
      <c r="AT887" s="40"/>
      <c r="AU887" s="40"/>
      <c r="AV887" s="40"/>
      <c r="AW887" s="40"/>
      <c r="AX887" s="40"/>
      <c r="AY887" s="40"/>
      <c r="AZ887" s="40"/>
    </row>
    <row r="888" spans="1:52" x14ac:dyDescent="0.25">
      <c r="C888" s="55"/>
      <c r="D888" s="55" t="s">
        <v>2657</v>
      </c>
      <c r="E888" s="55">
        <v>5</v>
      </c>
      <c r="F888" s="56" t="s">
        <v>1362</v>
      </c>
      <c r="G888" s="57"/>
      <c r="H888" s="55" t="s">
        <v>133</v>
      </c>
      <c r="I888" s="66">
        <v>31</v>
      </c>
      <c r="J888" s="58">
        <v>18324.071036514048</v>
      </c>
      <c r="K888" s="67">
        <f t="shared" si="0"/>
        <v>568046.20213193551</v>
      </c>
    </row>
    <row r="889" spans="1:52" s="64" customFormat="1" x14ac:dyDescent="0.25">
      <c r="A889" s="74"/>
      <c r="B889" s="74"/>
      <c r="C889" s="50"/>
      <c r="D889" s="50" t="s">
        <v>2657</v>
      </c>
      <c r="E889" s="50">
        <v>6</v>
      </c>
      <c r="F889" s="51" t="s">
        <v>1363</v>
      </c>
      <c r="G889" s="52"/>
      <c r="H889" s="50" t="s">
        <v>133</v>
      </c>
      <c r="I889" s="72">
        <v>4</v>
      </c>
      <c r="J889" s="53">
        <v>163401.95976</v>
      </c>
      <c r="K889" s="68">
        <f t="shared" si="0"/>
        <v>653607.83903999999</v>
      </c>
      <c r="L889" s="40"/>
      <c r="M889" s="40"/>
      <c r="N889" s="40"/>
      <c r="O889" s="40"/>
      <c r="P889" s="40"/>
      <c r="Q889" s="40"/>
      <c r="R889" s="40"/>
      <c r="S889" s="40"/>
      <c r="T889" s="40"/>
      <c r="U889" s="40"/>
      <c r="V889" s="40"/>
      <c r="W889" s="40"/>
      <c r="X889" s="40"/>
      <c r="Y889" s="40"/>
      <c r="Z889" s="40"/>
      <c r="AA889" s="40"/>
      <c r="AB889" s="40"/>
      <c r="AC889" s="40"/>
      <c r="AD889" s="40"/>
      <c r="AE889" s="40"/>
      <c r="AF889" s="40"/>
      <c r="AG889" s="40"/>
      <c r="AH889" s="40"/>
      <c r="AI889" s="40"/>
      <c r="AJ889" s="40"/>
      <c r="AK889" s="40"/>
      <c r="AL889" s="40"/>
      <c r="AM889" s="40"/>
      <c r="AN889" s="40"/>
      <c r="AO889" s="40"/>
      <c r="AP889" s="40"/>
      <c r="AQ889" s="40"/>
      <c r="AR889" s="40"/>
      <c r="AS889" s="40"/>
      <c r="AT889" s="40"/>
      <c r="AU889" s="40"/>
      <c r="AV889" s="40"/>
      <c r="AW889" s="40"/>
      <c r="AX889" s="40"/>
      <c r="AY889" s="40"/>
      <c r="AZ889" s="40"/>
    </row>
    <row r="890" spans="1:52" ht="45" x14ac:dyDescent="0.25">
      <c r="C890" s="55" t="s">
        <v>1718</v>
      </c>
      <c r="D890" s="55">
        <v>92743</v>
      </c>
      <c r="E890" s="55">
        <v>7</v>
      </c>
      <c r="F890" s="56" t="s">
        <v>1708</v>
      </c>
      <c r="G890" s="57"/>
      <c r="H890" s="55" t="s">
        <v>135</v>
      </c>
      <c r="I890" s="57">
        <v>51</v>
      </c>
      <c r="J890" s="58">
        <f>732.78*(1+K9)</f>
        <v>912.60421199999996</v>
      </c>
      <c r="K890" s="67">
        <f t="shared" si="0"/>
        <v>46542.814811999997</v>
      </c>
    </row>
    <row r="891" spans="1:52" s="64" customFormat="1" ht="45" x14ac:dyDescent="0.25">
      <c r="A891" s="74"/>
      <c r="B891" s="74"/>
      <c r="C891" s="50" t="s">
        <v>1718</v>
      </c>
      <c r="D891" s="50">
        <v>91106</v>
      </c>
      <c r="E891" s="50">
        <v>8</v>
      </c>
      <c r="F891" s="51" t="s">
        <v>1719</v>
      </c>
      <c r="G891" s="52"/>
      <c r="H891" s="50" t="s">
        <v>807</v>
      </c>
      <c r="I891" s="72">
        <v>550</v>
      </c>
      <c r="J891" s="53">
        <f>334.18*(1+K9)</f>
        <v>416.18777200000005</v>
      </c>
      <c r="K891" s="68">
        <f>J891*I891</f>
        <v>228903.27460000003</v>
      </c>
      <c r="L891" s="40"/>
      <c r="M891" s="40"/>
      <c r="N891" s="40"/>
      <c r="O891" s="40"/>
      <c r="P891" s="40"/>
      <c r="Q891" s="40"/>
      <c r="R891" s="40"/>
      <c r="S891" s="40"/>
      <c r="T891" s="40"/>
      <c r="U891" s="40"/>
      <c r="V891" s="40"/>
      <c r="W891" s="40"/>
      <c r="X891" s="40"/>
      <c r="Y891" s="40"/>
      <c r="Z891" s="40"/>
      <c r="AA891" s="40"/>
      <c r="AB891" s="40"/>
      <c r="AC891" s="40"/>
      <c r="AD891" s="40"/>
      <c r="AE891" s="40"/>
      <c r="AF891" s="40"/>
      <c r="AG891" s="40"/>
      <c r="AH891" s="40"/>
      <c r="AI891" s="40"/>
      <c r="AJ891" s="40"/>
      <c r="AK891" s="40"/>
      <c r="AL891" s="40"/>
      <c r="AM891" s="40"/>
      <c r="AN891" s="40"/>
      <c r="AO891" s="40"/>
      <c r="AP891" s="40"/>
      <c r="AQ891" s="40"/>
      <c r="AR891" s="40"/>
      <c r="AS891" s="40"/>
      <c r="AT891" s="40"/>
      <c r="AU891" s="40"/>
      <c r="AV891" s="40"/>
      <c r="AW891" s="40"/>
      <c r="AX891" s="40"/>
      <c r="AY891" s="40"/>
      <c r="AZ891" s="40"/>
    </row>
    <row r="892" spans="1:52" x14ac:dyDescent="0.25">
      <c r="C892" s="55" t="s">
        <v>1713</v>
      </c>
      <c r="D892" s="55">
        <v>190438</v>
      </c>
      <c r="E892" s="55">
        <v>9</v>
      </c>
      <c r="F892" s="56" t="s">
        <v>1720</v>
      </c>
      <c r="G892" s="57"/>
      <c r="H892" s="55" t="s">
        <v>811</v>
      </c>
      <c r="I892" s="66">
        <v>1000</v>
      </c>
      <c r="J892" s="58">
        <f>15.7*(1+K9)</f>
        <v>19.552779999999998</v>
      </c>
      <c r="K892" s="67">
        <f>J892*I892</f>
        <v>19552.78</v>
      </c>
    </row>
    <row r="893" spans="1:52" s="64" customFormat="1" x14ac:dyDescent="0.25">
      <c r="A893" s="74"/>
      <c r="B893" s="74"/>
      <c r="C893" s="50" t="s">
        <v>1713</v>
      </c>
      <c r="D893" s="50">
        <v>40918</v>
      </c>
      <c r="E893" s="50">
        <v>10</v>
      </c>
      <c r="F893" s="51" t="s">
        <v>145</v>
      </c>
      <c r="G893" s="52"/>
      <c r="H893" s="50" t="s">
        <v>1707</v>
      </c>
      <c r="I893" s="72">
        <v>12</v>
      </c>
      <c r="J893" s="53">
        <f>5461.05*(1+K9)</f>
        <v>6801.1916700000002</v>
      </c>
      <c r="K893" s="68">
        <f>J893*I893</f>
        <v>81614.300040000002</v>
      </c>
      <c r="L893" s="40"/>
      <c r="M893" s="40"/>
      <c r="N893" s="40"/>
      <c r="O893" s="40"/>
      <c r="P893" s="40"/>
      <c r="Q893" s="40"/>
      <c r="R893" s="40"/>
      <c r="S893" s="40"/>
      <c r="T893" s="40"/>
      <c r="U893" s="40"/>
      <c r="V893" s="40"/>
      <c r="W893" s="40"/>
      <c r="X893" s="40"/>
      <c r="Y893" s="40"/>
      <c r="Z893" s="40"/>
      <c r="AA893" s="40"/>
      <c r="AB893" s="40"/>
      <c r="AC893" s="40"/>
      <c r="AD893" s="40"/>
      <c r="AE893" s="40"/>
      <c r="AF893" s="40"/>
      <c r="AG893" s="40"/>
      <c r="AH893" s="40"/>
      <c r="AI893" s="40"/>
      <c r="AJ893" s="40"/>
      <c r="AK893" s="40"/>
      <c r="AL893" s="40"/>
      <c r="AM893" s="40"/>
      <c r="AN893" s="40"/>
      <c r="AO893" s="40"/>
      <c r="AP893" s="40"/>
      <c r="AQ893" s="40"/>
      <c r="AR893" s="40"/>
      <c r="AS893" s="40"/>
      <c r="AT893" s="40"/>
      <c r="AU893" s="40"/>
      <c r="AV893" s="40"/>
      <c r="AW893" s="40"/>
      <c r="AX893" s="40"/>
      <c r="AY893" s="40"/>
      <c r="AZ893" s="40"/>
    </row>
    <row r="894" spans="1:52" ht="30" x14ac:dyDescent="0.25">
      <c r="C894" s="55" t="s">
        <v>1721</v>
      </c>
      <c r="D894" s="55">
        <v>40928</v>
      </c>
      <c r="E894" s="55">
        <v>11</v>
      </c>
      <c r="F894" s="56" t="s">
        <v>1706</v>
      </c>
      <c r="G894" s="57"/>
      <c r="H894" s="55" t="s">
        <v>1730</v>
      </c>
      <c r="I894" s="66">
        <v>12</v>
      </c>
      <c r="J894" s="58">
        <f>4818.14*(1+K9)</f>
        <v>6000.5115560000004</v>
      </c>
      <c r="K894" s="67">
        <f>J894*I894</f>
        <v>72006.138672000001</v>
      </c>
    </row>
    <row r="895" spans="1:52" s="49" customFormat="1" x14ac:dyDescent="0.25">
      <c r="A895" s="76"/>
      <c r="B895" s="76"/>
      <c r="C895" s="50"/>
      <c r="D895" s="50"/>
      <c r="E895" s="50">
        <v>12</v>
      </c>
      <c r="F895" s="51" t="s">
        <v>1349</v>
      </c>
      <c r="G895" s="52"/>
      <c r="H895" s="52"/>
      <c r="I895" s="52"/>
      <c r="J895" s="52"/>
      <c r="K895" s="84">
        <f>SUM(K896:K914)</f>
        <v>437531.28920000006</v>
      </c>
      <c r="L895" s="45"/>
      <c r="M895" s="45"/>
      <c r="N895" s="45"/>
      <c r="O895" s="45"/>
      <c r="P895" s="45"/>
      <c r="Q895" s="45"/>
      <c r="R895" s="45"/>
      <c r="S895" s="45"/>
      <c r="T895" s="45"/>
      <c r="U895" s="45"/>
      <c r="V895" s="45"/>
      <c r="W895" s="45"/>
      <c r="X895" s="45"/>
      <c r="Y895" s="45"/>
      <c r="Z895" s="45"/>
      <c r="AA895" s="45"/>
      <c r="AB895" s="45"/>
      <c r="AC895" s="45"/>
      <c r="AD895" s="45"/>
      <c r="AE895" s="45"/>
      <c r="AF895" s="45"/>
      <c r="AG895" s="45"/>
      <c r="AH895" s="45"/>
      <c r="AI895" s="45"/>
      <c r="AJ895" s="45"/>
      <c r="AK895" s="45"/>
      <c r="AL895" s="45"/>
      <c r="AM895" s="45"/>
      <c r="AN895" s="45"/>
      <c r="AO895" s="45"/>
      <c r="AP895" s="45"/>
      <c r="AQ895" s="45"/>
      <c r="AR895" s="45"/>
      <c r="AS895" s="45"/>
      <c r="AT895" s="45"/>
      <c r="AU895" s="45"/>
      <c r="AV895" s="45"/>
      <c r="AW895" s="45"/>
      <c r="AX895" s="45"/>
      <c r="AY895" s="45"/>
      <c r="AZ895" s="45"/>
    </row>
    <row r="896" spans="1:52" x14ac:dyDescent="0.25">
      <c r="C896" s="55" t="s">
        <v>1713</v>
      </c>
      <c r="D896" s="55">
        <v>80601</v>
      </c>
      <c r="E896" s="55" t="s">
        <v>1735</v>
      </c>
      <c r="F896" s="56" t="s">
        <v>34</v>
      </c>
      <c r="G896" s="57"/>
      <c r="H896" s="55" t="s">
        <v>136</v>
      </c>
      <c r="I896" s="66">
        <v>100</v>
      </c>
      <c r="J896" s="58">
        <f>74.06*(1+K10)</f>
        <v>85.731855999999993</v>
      </c>
      <c r="K896" s="67">
        <f>J896*I896</f>
        <v>8573.1855999999989</v>
      </c>
    </row>
    <row r="897" spans="1:52" s="64" customFormat="1" x14ac:dyDescent="0.25">
      <c r="A897" s="74"/>
      <c r="B897" s="74"/>
      <c r="C897" s="318" t="s">
        <v>1713</v>
      </c>
      <c r="D897" s="65">
        <v>80701</v>
      </c>
      <c r="E897" s="65" t="s">
        <v>1736</v>
      </c>
      <c r="F897" s="69" t="s">
        <v>1722</v>
      </c>
      <c r="G897" s="63"/>
      <c r="H897" s="65" t="s">
        <v>135</v>
      </c>
      <c r="I897" s="70">
        <v>10</v>
      </c>
      <c r="J897" s="77">
        <f>37.46*(1+K9)</f>
        <v>46.652684000000001</v>
      </c>
      <c r="K897" s="71">
        <f t="shared" ref="K897:K914" si="1">J897*I897</f>
        <v>466.52683999999999</v>
      </c>
      <c r="L897" s="40"/>
      <c r="M897" s="40"/>
      <c r="N897" s="40"/>
      <c r="O897" s="40"/>
      <c r="P897" s="40"/>
      <c r="Q897" s="40"/>
      <c r="R897" s="40"/>
      <c r="S897" s="40"/>
      <c r="T897" s="40"/>
      <c r="U897" s="40"/>
      <c r="V897" s="40"/>
      <c r="W897" s="40"/>
      <c r="X897" s="40"/>
      <c r="Y897" s="40"/>
      <c r="Z897" s="40"/>
      <c r="AA897" s="40"/>
      <c r="AB897" s="40"/>
      <c r="AC897" s="40"/>
      <c r="AD897" s="40"/>
      <c r="AE897" s="40"/>
      <c r="AF897" s="40"/>
      <c r="AG897" s="40"/>
      <c r="AH897" s="40"/>
      <c r="AI897" s="40"/>
      <c r="AJ897" s="40"/>
      <c r="AK897" s="40"/>
      <c r="AL897" s="40"/>
      <c r="AM897" s="40"/>
      <c r="AN897" s="40"/>
      <c r="AO897" s="40"/>
      <c r="AP897" s="40"/>
      <c r="AQ897" s="40"/>
      <c r="AR897" s="40"/>
      <c r="AS897" s="40"/>
      <c r="AT897" s="40"/>
      <c r="AU897" s="40"/>
      <c r="AV897" s="40"/>
      <c r="AW897" s="40"/>
      <c r="AX897" s="40"/>
      <c r="AY897" s="40"/>
      <c r="AZ897" s="40"/>
    </row>
    <row r="898" spans="1:52" x14ac:dyDescent="0.25">
      <c r="C898" s="315" t="s">
        <v>1713</v>
      </c>
      <c r="D898" s="316">
        <v>80802</v>
      </c>
      <c r="E898" s="55" t="s">
        <v>1737</v>
      </c>
      <c r="F898" s="56" t="s">
        <v>36</v>
      </c>
      <c r="G898" s="57"/>
      <c r="H898" s="55" t="s">
        <v>139</v>
      </c>
      <c r="I898" s="66">
        <v>1000</v>
      </c>
      <c r="J898" s="58">
        <f>13.63*(1+K9)</f>
        <v>16.974802</v>
      </c>
      <c r="K898" s="67">
        <f t="shared" si="1"/>
        <v>16974.802</v>
      </c>
    </row>
    <row r="899" spans="1:52" s="64" customFormat="1" x14ac:dyDescent="0.25">
      <c r="A899" s="74"/>
      <c r="B899" s="74"/>
      <c r="C899" s="65" t="s">
        <v>1713</v>
      </c>
      <c r="D899" s="65">
        <v>81009</v>
      </c>
      <c r="E899" s="65" t="s">
        <v>1738</v>
      </c>
      <c r="F899" s="69" t="s">
        <v>37</v>
      </c>
      <c r="G899" s="63"/>
      <c r="H899" s="65" t="s">
        <v>135</v>
      </c>
      <c r="I899" s="70">
        <v>50</v>
      </c>
      <c r="J899" s="77">
        <f>677.65*(1+K9)</f>
        <v>843.94531000000006</v>
      </c>
      <c r="K899" s="71">
        <f t="shared" si="1"/>
        <v>42197.265500000001</v>
      </c>
      <c r="L899" s="40"/>
      <c r="M899" s="40"/>
      <c r="N899" s="40"/>
      <c r="O899" s="40"/>
      <c r="P899" s="40"/>
      <c r="Q899" s="40"/>
      <c r="R899" s="40"/>
      <c r="S899" s="40"/>
      <c r="T899" s="40"/>
      <c r="U899" s="40"/>
      <c r="V899" s="40"/>
      <c r="W899" s="40"/>
      <c r="X899" s="40"/>
      <c r="Y899" s="40"/>
      <c r="Z899" s="40"/>
      <c r="AA899" s="40"/>
      <c r="AB899" s="40"/>
      <c r="AC899" s="40"/>
      <c r="AD899" s="40"/>
      <c r="AE899" s="40"/>
      <c r="AF899" s="40"/>
      <c r="AG899" s="40"/>
      <c r="AH899" s="40"/>
      <c r="AI899" s="40"/>
      <c r="AJ899" s="40"/>
      <c r="AK899" s="40"/>
      <c r="AL899" s="40"/>
      <c r="AM899" s="40"/>
      <c r="AN899" s="40"/>
      <c r="AO899" s="40"/>
      <c r="AP899" s="40"/>
      <c r="AQ899" s="40"/>
      <c r="AR899" s="40"/>
      <c r="AS899" s="40"/>
      <c r="AT899" s="40"/>
      <c r="AU899" s="40"/>
      <c r="AV899" s="40"/>
      <c r="AW899" s="40"/>
      <c r="AX899" s="40"/>
      <c r="AY899" s="40"/>
      <c r="AZ899" s="40"/>
    </row>
    <row r="900" spans="1:52" x14ac:dyDescent="0.25">
      <c r="C900" s="55" t="s">
        <v>1713</v>
      </c>
      <c r="D900" s="55">
        <v>120105</v>
      </c>
      <c r="E900" s="55" t="s">
        <v>1739</v>
      </c>
      <c r="F900" s="56" t="s">
        <v>1723</v>
      </c>
      <c r="G900" s="57"/>
      <c r="H900" s="55" t="s">
        <v>136</v>
      </c>
      <c r="I900" s="66">
        <v>50</v>
      </c>
      <c r="J900" s="58">
        <f>113.81*(1+K9)</f>
        <v>141.73897400000001</v>
      </c>
      <c r="K900" s="67">
        <f t="shared" si="1"/>
        <v>7086.9487000000008</v>
      </c>
    </row>
    <row r="901" spans="1:52" s="64" customFormat="1" x14ac:dyDescent="0.25">
      <c r="A901" s="74"/>
      <c r="B901" s="74"/>
      <c r="C901" s="318" t="s">
        <v>1713</v>
      </c>
      <c r="D901" s="65">
        <v>81302</v>
      </c>
      <c r="E901" s="65" t="s">
        <v>1740</v>
      </c>
      <c r="F901" s="69" t="s">
        <v>39</v>
      </c>
      <c r="G901" s="63"/>
      <c r="H901" s="65" t="s">
        <v>136</v>
      </c>
      <c r="I901" s="70">
        <v>50</v>
      </c>
      <c r="J901" s="77">
        <f>144.48*(1+K9)</f>
        <v>179.93539200000001</v>
      </c>
      <c r="K901" s="71">
        <f t="shared" si="1"/>
        <v>8996.7695999999996</v>
      </c>
      <c r="L901" s="40"/>
      <c r="M901" s="40"/>
      <c r="N901" s="40"/>
      <c r="O901" s="40"/>
      <c r="P901" s="40"/>
      <c r="Q901" s="40"/>
      <c r="R901" s="40"/>
      <c r="S901" s="40"/>
      <c r="T901" s="40"/>
      <c r="U901" s="40"/>
      <c r="V901" s="40"/>
      <c r="W901" s="40"/>
      <c r="X901" s="40"/>
      <c r="Y901" s="40"/>
      <c r="Z901" s="40"/>
      <c r="AA901" s="40"/>
      <c r="AB901" s="40"/>
      <c r="AC901" s="40"/>
      <c r="AD901" s="40"/>
      <c r="AE901" s="40"/>
      <c r="AF901" s="40"/>
      <c r="AG901" s="40"/>
      <c r="AH901" s="40"/>
      <c r="AI901" s="40"/>
      <c r="AJ901" s="40"/>
      <c r="AK901" s="40"/>
      <c r="AL901" s="40"/>
      <c r="AM901" s="40"/>
      <c r="AN901" s="40"/>
      <c r="AO901" s="40"/>
      <c r="AP901" s="40"/>
      <c r="AQ901" s="40"/>
      <c r="AR901" s="40"/>
      <c r="AS901" s="40"/>
      <c r="AT901" s="40"/>
      <c r="AU901" s="40"/>
      <c r="AV901" s="40"/>
      <c r="AW901" s="40"/>
      <c r="AX901" s="40"/>
      <c r="AY901" s="40"/>
      <c r="AZ901" s="40"/>
    </row>
    <row r="902" spans="1:52" x14ac:dyDescent="0.25">
      <c r="C902" s="315" t="s">
        <v>1713</v>
      </c>
      <c r="D902" s="316">
        <v>130120</v>
      </c>
      <c r="E902" s="55" t="s">
        <v>1741</v>
      </c>
      <c r="F902" s="56" t="s">
        <v>1724</v>
      </c>
      <c r="G902" s="57"/>
      <c r="H902" s="55" t="s">
        <v>136</v>
      </c>
      <c r="I902" s="57">
        <v>500</v>
      </c>
      <c r="J902" s="58">
        <f>35.01*(1+K9)</f>
        <v>43.601453999999997</v>
      </c>
      <c r="K902" s="67">
        <f t="shared" si="1"/>
        <v>21800.726999999999</v>
      </c>
    </row>
    <row r="903" spans="1:52" x14ac:dyDescent="0.25">
      <c r="C903" s="55" t="s">
        <v>1713</v>
      </c>
      <c r="D903" s="55">
        <v>130118</v>
      </c>
      <c r="E903" s="55" t="s">
        <v>1742</v>
      </c>
      <c r="F903" s="56" t="s">
        <v>1725</v>
      </c>
      <c r="G903" s="57"/>
      <c r="H903" s="55" t="s">
        <v>136</v>
      </c>
      <c r="I903" s="57">
        <v>500</v>
      </c>
      <c r="J903" s="58">
        <f>7.29*(1+K9)</f>
        <v>9.0789660000000012</v>
      </c>
      <c r="K903" s="67">
        <f t="shared" si="1"/>
        <v>4539.4830000000002</v>
      </c>
    </row>
    <row r="904" spans="1:52" s="64" customFormat="1" x14ac:dyDescent="0.25">
      <c r="A904" s="74"/>
      <c r="B904" s="74"/>
      <c r="C904" s="318" t="s">
        <v>1713</v>
      </c>
      <c r="D904" s="65">
        <v>130105</v>
      </c>
      <c r="E904" s="65" t="s">
        <v>1743</v>
      </c>
      <c r="F904" s="69" t="s">
        <v>41</v>
      </c>
      <c r="G904" s="63"/>
      <c r="H904" s="65" t="s">
        <v>136</v>
      </c>
      <c r="I904" s="70">
        <v>50</v>
      </c>
      <c r="J904" s="77">
        <f>59.27*(1+K9)</f>
        <v>73.814858000000001</v>
      </c>
      <c r="K904" s="71">
        <f t="shared" si="1"/>
        <v>3690.7429000000002</v>
      </c>
      <c r="L904" s="40"/>
      <c r="M904" s="40"/>
      <c r="N904" s="40"/>
      <c r="O904" s="40"/>
      <c r="P904" s="40"/>
      <c r="Q904" s="40"/>
      <c r="R904" s="40"/>
      <c r="S904" s="40"/>
      <c r="T904" s="40"/>
      <c r="U904" s="40"/>
      <c r="V904" s="40"/>
      <c r="W904" s="40"/>
      <c r="X904" s="40"/>
      <c r="Y904" s="40"/>
      <c r="Z904" s="40"/>
      <c r="AA904" s="40"/>
      <c r="AB904" s="40"/>
      <c r="AC904" s="40"/>
      <c r="AD904" s="40"/>
      <c r="AE904" s="40"/>
      <c r="AF904" s="40"/>
      <c r="AG904" s="40"/>
      <c r="AH904" s="40"/>
      <c r="AI904" s="40"/>
      <c r="AJ904" s="40"/>
      <c r="AK904" s="40"/>
      <c r="AL904" s="40"/>
      <c r="AM904" s="40"/>
      <c r="AN904" s="40"/>
      <c r="AO904" s="40"/>
      <c r="AP904" s="40"/>
      <c r="AQ904" s="40"/>
      <c r="AR904" s="40"/>
      <c r="AS904" s="40"/>
      <c r="AT904" s="40"/>
      <c r="AU904" s="40"/>
      <c r="AV904" s="40"/>
      <c r="AW904" s="40"/>
      <c r="AX904" s="40"/>
      <c r="AY904" s="40"/>
      <c r="AZ904" s="40"/>
    </row>
    <row r="905" spans="1:52" x14ac:dyDescent="0.25">
      <c r="C905" s="55" t="s">
        <v>1713</v>
      </c>
      <c r="D905" s="55">
        <v>120309</v>
      </c>
      <c r="E905" s="55" t="s">
        <v>1744</v>
      </c>
      <c r="F905" t="s">
        <v>1726</v>
      </c>
      <c r="G905" s="57"/>
      <c r="H905" s="55" t="s">
        <v>136</v>
      </c>
      <c r="I905" s="66">
        <v>30</v>
      </c>
      <c r="J905" s="58">
        <f>691.68*(1+K9)</f>
        <v>861.418272</v>
      </c>
      <c r="K905" s="67">
        <f t="shared" si="1"/>
        <v>25842.548159999998</v>
      </c>
    </row>
    <row r="906" spans="1:52" x14ac:dyDescent="0.25">
      <c r="C906" s="55" t="s">
        <v>1713</v>
      </c>
      <c r="D906" s="55">
        <v>120310</v>
      </c>
      <c r="E906" s="55" t="s">
        <v>1745</v>
      </c>
      <c r="F906" t="s">
        <v>1727</v>
      </c>
      <c r="G906" s="57"/>
      <c r="H906" s="55" t="s">
        <v>136</v>
      </c>
      <c r="I906" s="66">
        <v>30</v>
      </c>
      <c r="J906" s="58">
        <f>596.76*(1+K9)</f>
        <v>743.20490400000006</v>
      </c>
      <c r="K906" s="67">
        <f t="shared" si="1"/>
        <v>22296.147120000001</v>
      </c>
    </row>
    <row r="907" spans="1:52" x14ac:dyDescent="0.25">
      <c r="C907" s="55" t="s">
        <v>1713</v>
      </c>
      <c r="D907" s="55">
        <v>130203</v>
      </c>
      <c r="E907" s="55" t="s">
        <v>1746</v>
      </c>
      <c r="F907" s="56" t="s">
        <v>44</v>
      </c>
      <c r="G907" s="57"/>
      <c r="H907" s="55" t="s">
        <v>136</v>
      </c>
      <c r="I907" s="66">
        <v>20</v>
      </c>
      <c r="J907" s="58">
        <f>57.43*(1+K9)</f>
        <v>71.523322000000007</v>
      </c>
      <c r="K907" s="67">
        <f t="shared" si="1"/>
        <v>1430.4664400000001</v>
      </c>
    </row>
    <row r="908" spans="1:52" s="64" customFormat="1" x14ac:dyDescent="0.25">
      <c r="A908" s="74"/>
      <c r="B908" s="74"/>
      <c r="C908" s="318" t="s">
        <v>1713</v>
      </c>
      <c r="D908" s="65">
        <v>120505</v>
      </c>
      <c r="E908" s="65" t="s">
        <v>1747</v>
      </c>
      <c r="F908" s="69" t="s">
        <v>45</v>
      </c>
      <c r="G908" s="63"/>
      <c r="H908" s="65" t="s">
        <v>136</v>
      </c>
      <c r="I908" s="70">
        <v>10</v>
      </c>
      <c r="J908" s="77">
        <f>482.46*(1+K9)</f>
        <v>600.855684</v>
      </c>
      <c r="K908" s="71">
        <f t="shared" si="1"/>
        <v>6008.5568400000002</v>
      </c>
      <c r="L908" s="40"/>
      <c r="M908" s="40"/>
      <c r="N908" s="40"/>
      <c r="O908" s="40"/>
      <c r="P908" s="40"/>
      <c r="Q908" s="40"/>
      <c r="R908" s="40"/>
      <c r="S908" s="40"/>
      <c r="T908" s="40"/>
      <c r="U908" s="40"/>
      <c r="V908" s="40"/>
      <c r="W908" s="40"/>
      <c r="X908" s="40"/>
      <c r="Y908" s="40"/>
      <c r="Z908" s="40"/>
      <c r="AA908" s="40"/>
      <c r="AB908" s="40"/>
      <c r="AC908" s="40"/>
      <c r="AD908" s="40"/>
      <c r="AE908" s="40"/>
      <c r="AF908" s="40"/>
      <c r="AG908" s="40"/>
      <c r="AH908" s="40"/>
      <c r="AI908" s="40"/>
      <c r="AJ908" s="40"/>
      <c r="AK908" s="40"/>
      <c r="AL908" s="40"/>
      <c r="AM908" s="40"/>
      <c r="AN908" s="40"/>
      <c r="AO908" s="40"/>
      <c r="AP908" s="40"/>
      <c r="AQ908" s="40"/>
      <c r="AR908" s="40"/>
      <c r="AS908" s="40"/>
      <c r="AT908" s="40"/>
      <c r="AU908" s="40"/>
      <c r="AV908" s="40"/>
      <c r="AW908" s="40"/>
      <c r="AX908" s="40"/>
      <c r="AY908" s="40"/>
      <c r="AZ908" s="40"/>
    </row>
    <row r="909" spans="1:52" x14ac:dyDescent="0.25">
      <c r="C909" s="55" t="s">
        <v>1713</v>
      </c>
      <c r="D909" s="55">
        <v>120503</v>
      </c>
      <c r="E909" s="55" t="s">
        <v>1748</v>
      </c>
      <c r="F909" s="56" t="s">
        <v>46</v>
      </c>
      <c r="G909" s="57"/>
      <c r="H909" s="55" t="s">
        <v>140</v>
      </c>
      <c r="I909" s="66">
        <v>50</v>
      </c>
      <c r="J909" s="58">
        <f>272.49*(1+K9)</f>
        <v>339.35904600000003</v>
      </c>
      <c r="K909" s="67">
        <f t="shared" si="1"/>
        <v>16967.952300000001</v>
      </c>
    </row>
    <row r="910" spans="1:52" s="64" customFormat="1" x14ac:dyDescent="0.25">
      <c r="A910" s="74"/>
      <c r="B910" s="74"/>
      <c r="C910" s="318" t="s">
        <v>1713</v>
      </c>
      <c r="D910" s="65">
        <v>130102</v>
      </c>
      <c r="E910" s="65" t="s">
        <v>1749</v>
      </c>
      <c r="F910" s="69" t="s">
        <v>1728</v>
      </c>
      <c r="G910" s="63"/>
      <c r="H910" s="65" t="s">
        <v>136</v>
      </c>
      <c r="I910" s="70">
        <v>50</v>
      </c>
      <c r="J910" s="77">
        <f>22.22*(1+K9)</f>
        <v>27.672788000000001</v>
      </c>
      <c r="K910" s="71">
        <f t="shared" si="1"/>
        <v>1383.6394</v>
      </c>
      <c r="L910" s="40"/>
      <c r="M910" s="40"/>
      <c r="N910" s="40"/>
      <c r="O910" s="40"/>
      <c r="P910" s="40"/>
      <c r="Q910" s="40"/>
      <c r="R910" s="40"/>
      <c r="S910" s="40"/>
      <c r="T910" s="40"/>
      <c r="U910" s="40"/>
      <c r="V910" s="40"/>
      <c r="W910" s="40"/>
      <c r="X910" s="40"/>
      <c r="Y910" s="40"/>
      <c r="Z910" s="40"/>
      <c r="AA910" s="40"/>
      <c r="AB910" s="40"/>
      <c r="AC910" s="40"/>
      <c r="AD910" s="40"/>
      <c r="AE910" s="40"/>
      <c r="AF910" s="40"/>
      <c r="AG910" s="40"/>
      <c r="AH910" s="40"/>
      <c r="AI910" s="40"/>
      <c r="AJ910" s="40"/>
      <c r="AK910" s="40"/>
      <c r="AL910" s="40"/>
      <c r="AM910" s="40"/>
      <c r="AN910" s="40"/>
      <c r="AO910" s="40"/>
      <c r="AP910" s="40"/>
      <c r="AQ910" s="40"/>
      <c r="AR910" s="40"/>
      <c r="AS910" s="40"/>
      <c r="AT910" s="40"/>
      <c r="AU910" s="40"/>
      <c r="AV910" s="40"/>
      <c r="AW910" s="40"/>
      <c r="AX910" s="40"/>
      <c r="AY910" s="40"/>
      <c r="AZ910" s="40"/>
    </row>
    <row r="911" spans="1:52" x14ac:dyDescent="0.25">
      <c r="C911" s="55" t="s">
        <v>1713</v>
      </c>
      <c r="D911" s="55">
        <v>130305</v>
      </c>
      <c r="E911" s="55" t="s">
        <v>1750</v>
      </c>
      <c r="F911" s="56" t="s">
        <v>48</v>
      </c>
      <c r="G911" s="57"/>
      <c r="H911" s="55" t="s">
        <v>136</v>
      </c>
      <c r="I911" s="66">
        <v>2500</v>
      </c>
      <c r="J911" s="58">
        <f>15.99*(1+K9)</f>
        <v>19.913946000000003</v>
      </c>
      <c r="K911" s="67">
        <f t="shared" si="1"/>
        <v>49784.865000000005</v>
      </c>
    </row>
    <row r="912" spans="1:52" s="64" customFormat="1" x14ac:dyDescent="0.25">
      <c r="A912" s="74"/>
      <c r="B912" s="74"/>
      <c r="C912" s="318" t="s">
        <v>1713</v>
      </c>
      <c r="D912" s="65">
        <v>130307</v>
      </c>
      <c r="E912" s="65" t="s">
        <v>1751</v>
      </c>
      <c r="F912" s="69" t="s">
        <v>49</v>
      </c>
      <c r="G912" s="63"/>
      <c r="H912" s="65" t="s">
        <v>136</v>
      </c>
      <c r="I912" s="70">
        <v>5000</v>
      </c>
      <c r="J912" s="77">
        <f>18.98*(1+K9)</f>
        <v>23.637692000000001</v>
      </c>
      <c r="K912" s="71">
        <f t="shared" si="1"/>
        <v>118188.46</v>
      </c>
      <c r="L912" s="40"/>
      <c r="M912" s="40"/>
      <c r="N912" s="40"/>
      <c r="O912" s="40"/>
      <c r="P912" s="40"/>
      <c r="Q912" s="40"/>
      <c r="R912" s="40"/>
      <c r="S912" s="40"/>
      <c r="T912" s="40"/>
      <c r="U912" s="40"/>
      <c r="V912" s="40"/>
      <c r="W912" s="40"/>
      <c r="X912" s="40"/>
      <c r="Y912" s="40"/>
      <c r="Z912" s="40"/>
      <c r="AA912" s="40"/>
      <c r="AB912" s="40"/>
      <c r="AC912" s="40"/>
      <c r="AD912" s="40"/>
      <c r="AE912" s="40"/>
      <c r="AF912" s="40"/>
      <c r="AG912" s="40"/>
      <c r="AH912" s="40"/>
      <c r="AI912" s="40"/>
      <c r="AJ912" s="40"/>
      <c r="AK912" s="40"/>
      <c r="AL912" s="40"/>
      <c r="AM912" s="40"/>
      <c r="AN912" s="40"/>
      <c r="AO912" s="40"/>
      <c r="AP912" s="40"/>
      <c r="AQ912" s="40"/>
      <c r="AR912" s="40"/>
      <c r="AS912" s="40"/>
      <c r="AT912" s="40"/>
      <c r="AU912" s="40"/>
      <c r="AV912" s="40"/>
      <c r="AW912" s="40"/>
      <c r="AX912" s="40"/>
      <c r="AY912" s="40"/>
      <c r="AZ912" s="40"/>
    </row>
    <row r="913" spans="1:52" x14ac:dyDescent="0.25">
      <c r="C913" s="55" t="s">
        <v>1713</v>
      </c>
      <c r="D913" s="55">
        <v>120254</v>
      </c>
      <c r="E913" s="55" t="s">
        <v>1752</v>
      </c>
      <c r="F913" s="56" t="s">
        <v>1709</v>
      </c>
      <c r="G913" s="57"/>
      <c r="H913" s="55" t="s">
        <v>136</v>
      </c>
      <c r="I913" s="66">
        <v>300</v>
      </c>
      <c r="J913" s="58">
        <f>70.28*(1+K9)</f>
        <v>87.526712000000003</v>
      </c>
      <c r="K913" s="67">
        <f t="shared" si="1"/>
        <v>26258.013600000002</v>
      </c>
    </row>
    <row r="914" spans="1:52" s="64" customFormat="1" ht="30" x14ac:dyDescent="0.25">
      <c r="A914" s="74"/>
      <c r="B914" s="74"/>
      <c r="C914" s="318" t="s">
        <v>1713</v>
      </c>
      <c r="D914" s="65">
        <v>11068</v>
      </c>
      <c r="E914" s="65" t="s">
        <v>1753</v>
      </c>
      <c r="F914" s="69" t="s">
        <v>1710</v>
      </c>
      <c r="G914" s="63"/>
      <c r="H914" s="65" t="s">
        <v>136</v>
      </c>
      <c r="I914" s="70">
        <v>100</v>
      </c>
      <c r="J914" s="77">
        <f>441.98*(1+K9)</f>
        <v>550.44189200000005</v>
      </c>
      <c r="K914" s="71">
        <f t="shared" si="1"/>
        <v>55044.189200000008</v>
      </c>
      <c r="L914" s="40"/>
      <c r="M914" s="40"/>
      <c r="N914" s="40"/>
      <c r="O914" s="40"/>
      <c r="P914" s="40"/>
      <c r="Q914" s="40"/>
      <c r="R914" s="40"/>
      <c r="S914" s="40"/>
      <c r="T914" s="40"/>
      <c r="U914" s="40"/>
      <c r="V914" s="40"/>
      <c r="W914" s="40"/>
      <c r="X914" s="40"/>
      <c r="Y914" s="40"/>
      <c r="Z914" s="40"/>
      <c r="AA914" s="40"/>
      <c r="AB914" s="40"/>
      <c r="AC914" s="40"/>
      <c r="AD914" s="40"/>
      <c r="AE914" s="40"/>
      <c r="AF914" s="40"/>
      <c r="AG914" s="40"/>
      <c r="AH914" s="40"/>
      <c r="AI914" s="40"/>
      <c r="AJ914" s="40"/>
      <c r="AK914" s="40"/>
      <c r="AL914" s="40"/>
      <c r="AM914" s="40"/>
      <c r="AN914" s="40"/>
      <c r="AO914" s="40"/>
      <c r="AP914" s="40"/>
      <c r="AQ914" s="40"/>
      <c r="AR914" s="40"/>
      <c r="AS914" s="40"/>
      <c r="AT914" s="40"/>
      <c r="AU914" s="40"/>
      <c r="AV914" s="40"/>
      <c r="AW914" s="40"/>
      <c r="AX914" s="40"/>
      <c r="AY914" s="40"/>
      <c r="AZ914" s="40"/>
    </row>
    <row r="915" spans="1:52" s="49" customFormat="1" x14ac:dyDescent="0.25">
      <c r="A915" s="76"/>
      <c r="B915" s="76"/>
      <c r="C915" s="50"/>
      <c r="D915" s="50"/>
      <c r="E915" s="50">
        <v>13</v>
      </c>
      <c r="F915" s="51" t="s">
        <v>1711</v>
      </c>
      <c r="G915" s="52"/>
      <c r="H915" s="52"/>
      <c r="I915" s="52"/>
      <c r="J915" s="52"/>
      <c r="K915" s="84">
        <f>SUM(K916:K918)</f>
        <v>610233.54600000009</v>
      </c>
      <c r="L915" s="45"/>
      <c r="M915" s="45"/>
      <c r="N915" s="45"/>
      <c r="O915" s="45"/>
      <c r="P915" s="45"/>
      <c r="Q915" s="45"/>
      <c r="R915" s="45"/>
      <c r="S915" s="45"/>
      <c r="T915" s="45"/>
      <c r="U915" s="45"/>
      <c r="V915" s="45"/>
      <c r="W915" s="45"/>
      <c r="X915" s="45"/>
      <c r="Y915" s="45"/>
      <c r="Z915" s="45"/>
      <c r="AA915" s="45"/>
      <c r="AB915" s="45"/>
      <c r="AC915" s="45"/>
      <c r="AD915" s="45"/>
      <c r="AE915" s="45"/>
      <c r="AF915" s="45"/>
      <c r="AG915" s="45"/>
      <c r="AH915" s="45"/>
      <c r="AI915" s="45"/>
      <c r="AJ915" s="45"/>
      <c r="AK915" s="45"/>
      <c r="AL915" s="45"/>
      <c r="AM915" s="45"/>
      <c r="AN915" s="45"/>
      <c r="AO915" s="45"/>
      <c r="AP915" s="45"/>
      <c r="AQ915" s="45"/>
      <c r="AR915" s="45"/>
      <c r="AS915" s="45"/>
      <c r="AT915" s="45"/>
      <c r="AU915" s="45"/>
      <c r="AV915" s="45"/>
      <c r="AW915" s="45"/>
      <c r="AX915" s="45"/>
      <c r="AY915" s="45"/>
      <c r="AZ915" s="45"/>
    </row>
    <row r="916" spans="1:52" ht="45" x14ac:dyDescent="0.25">
      <c r="C916" s="55" t="s">
        <v>1718</v>
      </c>
      <c r="D916" s="55">
        <v>5678</v>
      </c>
      <c r="E916" s="55" t="s">
        <v>1754</v>
      </c>
      <c r="F916" s="56" t="s">
        <v>1731</v>
      </c>
      <c r="G916" s="57"/>
      <c r="H916" s="55" t="s">
        <v>134</v>
      </c>
      <c r="I916" s="66">
        <v>1000</v>
      </c>
      <c r="J916" s="58">
        <f>149.93*(1+K9)</f>
        <v>186.72282200000001</v>
      </c>
      <c r="K916" s="67">
        <f>J916*I916</f>
        <v>186722.82200000001</v>
      </c>
    </row>
    <row r="917" spans="1:52" ht="45" x14ac:dyDescent="0.25">
      <c r="C917" s="318" t="s">
        <v>1718</v>
      </c>
      <c r="D917" s="65">
        <v>5928</v>
      </c>
      <c r="E917" s="65" t="s">
        <v>1755</v>
      </c>
      <c r="F917" s="69" t="s">
        <v>1732</v>
      </c>
      <c r="G917" s="63"/>
      <c r="H917" s="65" t="s">
        <v>134</v>
      </c>
      <c r="I917" s="70">
        <v>500</v>
      </c>
      <c r="J917" s="77">
        <f>274.74*(1+K9)</f>
        <v>342.16119600000002</v>
      </c>
      <c r="K917" s="71">
        <f>J917*I917</f>
        <v>171080.598</v>
      </c>
    </row>
    <row r="918" spans="1:52" ht="30" x14ac:dyDescent="0.25">
      <c r="C918" s="55" t="s">
        <v>1718</v>
      </c>
      <c r="D918" s="55">
        <v>5811</v>
      </c>
      <c r="E918" s="55" t="s">
        <v>1756</v>
      </c>
      <c r="F918" s="56" t="s">
        <v>1734</v>
      </c>
      <c r="G918" s="57"/>
      <c r="H918" s="55" t="s">
        <v>134</v>
      </c>
      <c r="I918" s="66">
        <v>1000</v>
      </c>
      <c r="J918" s="58">
        <f>202.69*(1+K9)</f>
        <v>252.430126</v>
      </c>
      <c r="K918" s="67">
        <f>J918*I918</f>
        <v>252430.12599999999</v>
      </c>
    </row>
    <row r="919" spans="1:52" s="49" customFormat="1" x14ac:dyDescent="0.25">
      <c r="A919" s="76"/>
      <c r="B919" s="76"/>
      <c r="C919" s="322"/>
      <c r="D919" s="323"/>
      <c r="E919" s="322"/>
      <c r="F919" s="323"/>
      <c r="G919" s="323"/>
      <c r="H919" s="323"/>
      <c r="I919" s="324"/>
      <c r="J919" s="61" t="s">
        <v>4</v>
      </c>
      <c r="K919" s="62">
        <f>SUM(K883,K179,K26,K13)</f>
        <v>16191647.479800899</v>
      </c>
      <c r="L919" s="45"/>
      <c r="M919" s="45"/>
      <c r="N919" s="45"/>
      <c r="O919" s="45"/>
      <c r="P919" s="45"/>
      <c r="Q919" s="45"/>
      <c r="R919" s="45"/>
      <c r="S919" s="45"/>
      <c r="T919" s="45"/>
      <c r="U919" s="45"/>
      <c r="V919" s="45"/>
      <c r="W919" s="45"/>
      <c r="X919" s="45"/>
      <c r="Y919" s="45"/>
      <c r="Z919" s="45"/>
      <c r="AA919" s="45"/>
      <c r="AB919" s="45"/>
      <c r="AC919" s="45"/>
      <c r="AD919" s="45"/>
      <c r="AE919" s="45"/>
      <c r="AF919" s="45"/>
      <c r="AG919" s="45"/>
      <c r="AH919" s="45"/>
      <c r="AI919" s="45"/>
      <c r="AJ919" s="45"/>
      <c r="AK919" s="45"/>
      <c r="AL919" s="45"/>
      <c r="AM919" s="45"/>
      <c r="AN919" s="45"/>
      <c r="AO919" s="45"/>
      <c r="AP919" s="45"/>
      <c r="AQ919" s="45"/>
      <c r="AR919" s="45"/>
      <c r="AS919" s="45"/>
      <c r="AT919" s="45"/>
      <c r="AU919" s="45"/>
      <c r="AV919" s="45"/>
      <c r="AW919" s="45"/>
      <c r="AX919" s="45"/>
      <c r="AY919" s="45"/>
      <c r="AZ919" s="45"/>
    </row>
  </sheetData>
  <mergeCells count="4">
    <mergeCell ref="E919:I919"/>
    <mergeCell ref="C4:K8"/>
    <mergeCell ref="C9:I11"/>
    <mergeCell ref="C919:D919"/>
  </mergeCells>
  <phoneticPr fontId="7" type="noConversion"/>
  <pageMargins left="0.511811024" right="0.511811024" top="0.78740157499999996" bottom="0.78740157499999996" header="0.31496062000000002" footer="0.31496062000000002"/>
  <pageSetup orientation="portrait" r:id="rId1"/>
  <ignoredErrors>
    <ignoredError sqref="E282:E296 E298:E538 C289:C296" numberStoredAsText="1"/>
    <ignoredError sqref="K895 K915 K883"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2BDB5-1220-45C1-AB47-EEE57B7A92AE}">
  <dimension ref="B1:L2716"/>
  <sheetViews>
    <sheetView zoomScale="80" zoomScaleNormal="80" workbookViewId="0">
      <selection activeCell="K3" sqref="K3:L3"/>
    </sheetView>
  </sheetViews>
  <sheetFormatPr defaultColWidth="14.42578125" defaultRowHeight="15" x14ac:dyDescent="0.25"/>
  <cols>
    <col min="2" max="2" width="11.5703125" customWidth="1"/>
    <col min="3" max="3" width="13" style="164" bestFit="1" customWidth="1"/>
    <col min="4" max="5" width="13" style="164" customWidth="1"/>
    <col min="6" max="6" width="79" customWidth="1"/>
    <col min="7" max="7" width="8.5703125" customWidth="1"/>
    <col min="8" max="8" width="13.28515625" customWidth="1"/>
    <col min="9" max="9" width="11.7109375" customWidth="1"/>
    <col min="10" max="10" width="18" bestFit="1" customWidth="1"/>
    <col min="11" max="11" width="63.28515625" style="95" customWidth="1"/>
    <col min="12" max="12" width="43.7109375" style="95" customWidth="1"/>
    <col min="13" max="29" width="8.7109375" customWidth="1"/>
  </cols>
  <sheetData>
    <row r="1" spans="2:12" x14ac:dyDescent="0.25">
      <c r="B1" s="326"/>
      <c r="C1" s="327"/>
      <c r="D1" s="327"/>
      <c r="E1" s="327"/>
      <c r="F1" s="328"/>
      <c r="G1" s="332" t="s">
        <v>1764</v>
      </c>
      <c r="H1" s="333"/>
      <c r="I1" s="336">
        <f>'[1]Preços Unitários'!H2</f>
        <v>45200</v>
      </c>
      <c r="J1" s="337"/>
      <c r="K1" s="340" t="s">
        <v>1765</v>
      </c>
      <c r="L1" s="341"/>
    </row>
    <row r="2" spans="2:12" ht="53.25" customHeight="1" x14ac:dyDescent="0.25">
      <c r="B2" s="329"/>
      <c r="C2" s="330"/>
      <c r="D2" s="330"/>
      <c r="E2" s="330"/>
      <c r="F2" s="331"/>
      <c r="G2" s="334"/>
      <c r="H2" s="335"/>
      <c r="I2" s="338"/>
      <c r="J2" s="339"/>
      <c r="K2" s="342"/>
      <c r="L2" s="343"/>
    </row>
    <row r="3" spans="2:12" ht="89.25" customHeight="1" thickBot="1" x14ac:dyDescent="0.3">
      <c r="B3" s="85" t="s">
        <v>0</v>
      </c>
      <c r="C3" s="86"/>
      <c r="D3" s="86"/>
      <c r="E3" s="86"/>
      <c r="F3" s="87" t="s">
        <v>1</v>
      </c>
      <c r="G3" s="88" t="s">
        <v>805</v>
      </c>
      <c r="H3" s="89" t="s">
        <v>1766</v>
      </c>
      <c r="I3" s="90" t="s">
        <v>1767</v>
      </c>
      <c r="J3" s="89" t="s">
        <v>1768</v>
      </c>
      <c r="K3" s="344" t="s">
        <v>1769</v>
      </c>
      <c r="L3" s="345"/>
    </row>
    <row r="4" spans="2:12" ht="15.75" thickBot="1" x14ac:dyDescent="0.3">
      <c r="C4" s="91"/>
      <c r="D4" s="91"/>
      <c r="E4" s="91"/>
      <c r="F4" s="92"/>
      <c r="G4" s="92"/>
      <c r="H4" s="93"/>
      <c r="I4" s="94"/>
      <c r="J4" s="93"/>
    </row>
    <row r="5" spans="2:12" ht="25.5" x14ac:dyDescent="0.25">
      <c r="B5" s="96" t="s">
        <v>1770</v>
      </c>
      <c r="C5" s="96"/>
      <c r="D5" s="96"/>
      <c r="E5" s="96"/>
      <c r="F5" s="97" t="str">
        <f>'[1]Estimativa Quantidades'!C3</f>
        <v>TÉCNICO  EM EDIFICAÇÕES ENCARREGADO SERVIÇOS DE CAMPO COM CONHECIMENTO EM ELABORAÇÃO DE PLANILHAS DIGITAIS, EDITORES DE TEXTO E PROJETOS SISTEMA CAD</v>
      </c>
      <c r="G5" s="98" t="s">
        <v>133</v>
      </c>
      <c r="H5" s="99"/>
      <c r="I5" s="100">
        <v>1</v>
      </c>
      <c r="J5" s="101">
        <f>IF(SUM(J7:J16)="","",IF(H5="NOTURNO",(SUM(J7:J16))*1.25,SUM(J7:J16)))</f>
        <v>5101.7774108311387</v>
      </c>
      <c r="K5" s="102" t="s">
        <v>1771</v>
      </c>
      <c r="L5" s="103" t="s">
        <v>1772</v>
      </c>
    </row>
    <row r="6" spans="2:12" ht="27" x14ac:dyDescent="0.25">
      <c r="B6" s="104"/>
      <c r="C6" s="105" t="s">
        <v>1773</v>
      </c>
      <c r="D6" s="105" t="s">
        <v>1774</v>
      </c>
      <c r="E6" s="105" t="s">
        <v>1775</v>
      </c>
      <c r="F6" s="106" t="s">
        <v>1776</v>
      </c>
      <c r="G6" s="107" t="s">
        <v>1777</v>
      </c>
      <c r="H6" s="108" t="s">
        <v>1778</v>
      </c>
      <c r="I6" s="109"/>
      <c r="J6" s="110"/>
      <c r="K6" s="111"/>
      <c r="L6" s="112"/>
    </row>
    <row r="7" spans="2:12" x14ac:dyDescent="0.25">
      <c r="B7" s="113"/>
      <c r="C7" s="114"/>
      <c r="D7" s="114"/>
      <c r="E7" s="114"/>
      <c r="F7" s="115" t="str">
        <f>IF($C7="","",VLOOKUP($C7,'[1]Preços Unitários'!$B$7:$H$507,4,1))</f>
        <v/>
      </c>
      <c r="G7" s="115" t="str">
        <f>IF($C7="","",VLOOKUP($C7,'[1]Preços Unitários'!$B$7:$H$507,5,1))</f>
        <v/>
      </c>
      <c r="H7" s="116" t="str">
        <f>IF($C7="","",VLOOKUP($C7,'[1]Preços Unitários'!$B$7:$H$507,7,1))</f>
        <v/>
      </c>
      <c r="I7" s="117"/>
      <c r="J7" s="118" t="str">
        <f t="shared" ref="J7:J18" si="0">IF(H7="","",I7*H7)</f>
        <v/>
      </c>
      <c r="K7" s="346" t="s">
        <v>1779</v>
      </c>
      <c r="L7" s="349" t="s">
        <v>1780</v>
      </c>
    </row>
    <row r="8" spans="2:12" x14ac:dyDescent="0.25">
      <c r="B8" s="113"/>
      <c r="C8" s="114" t="str">
        <f>'[1]Preços Unitários'!B407</f>
        <v>02.12.18</v>
      </c>
      <c r="D8" s="114">
        <f>VLOOKUP(C8,'[1]Preços Unitários'!$B$7:$E$413,2,TRUE)</f>
        <v>100534</v>
      </c>
      <c r="E8" s="114" t="str">
        <f>VLOOKUP(C8,'[1]Preços Unitários'!$B$7:$F$413,3,TRUE)</f>
        <v>SINAPI</v>
      </c>
      <c r="F8" s="115" t="str">
        <f>IF($C8="","",VLOOKUP($C8,'[1]Preços Unitários'!$B$7:$H$507,4,1))</f>
        <v>TÉCNICO EDIFICAÇÕES/SANEAMENTO/SEGURANÇA</v>
      </c>
      <c r="G8" s="115" t="str">
        <f>IF($C8="","",VLOOKUP($C8,'[1]Preços Unitários'!$B$7:$H$507,5,1))</f>
        <v>mês</v>
      </c>
      <c r="H8" s="116">
        <f>IF($C8="","",VLOOKUP($C8,'[1]Preços Unitários'!$B$7:$H$507,7,1))</f>
        <v>5101.7774108311387</v>
      </c>
      <c r="I8" s="117">
        <v>1</v>
      </c>
      <c r="J8" s="118">
        <f t="shared" si="0"/>
        <v>5101.7774108311387</v>
      </c>
      <c r="K8" s="347"/>
      <c r="L8" s="350"/>
    </row>
    <row r="9" spans="2:12" x14ac:dyDescent="0.25">
      <c r="B9" s="113"/>
      <c r="C9" s="114"/>
      <c r="D9" s="114"/>
      <c r="E9" s="114"/>
      <c r="F9" s="115" t="str">
        <f>IF($C9="","",VLOOKUP($C9,'[1]Preços Unitários'!$B$7:$H$507,4,1))</f>
        <v/>
      </c>
      <c r="G9" s="115" t="str">
        <f>IF($C9="","",VLOOKUP($C9,'[1]Preços Unitários'!$B$7:$H$507,5,1))</f>
        <v/>
      </c>
      <c r="H9" s="116" t="str">
        <f>IF($C9="","",VLOOKUP($C9,'[1]Preços Unitários'!$B$7:$H$507,7,1))</f>
        <v/>
      </c>
      <c r="I9" s="117"/>
      <c r="J9" s="118" t="str">
        <f t="shared" si="0"/>
        <v/>
      </c>
      <c r="K9" s="347"/>
      <c r="L9" s="350"/>
    </row>
    <row r="10" spans="2:12" x14ac:dyDescent="0.25">
      <c r="B10" s="113"/>
      <c r="C10" s="114"/>
      <c r="D10" s="114"/>
      <c r="E10" s="114"/>
      <c r="F10" s="115" t="str">
        <f>IF($C10="","",VLOOKUP($C10,'[1]Preços Unitários'!$B$7:$H$507,4,1))</f>
        <v/>
      </c>
      <c r="G10" s="115" t="str">
        <f>IF($C10="","",VLOOKUP($C10,'[1]Preços Unitários'!$B$7:$H$507,5,1))</f>
        <v/>
      </c>
      <c r="H10" s="116" t="str">
        <f>IF($C10="","",VLOOKUP($C10,'[1]Preços Unitários'!$B$7:$H$507,7,1))</f>
        <v/>
      </c>
      <c r="I10" s="117"/>
      <c r="J10" s="118" t="str">
        <f t="shared" si="0"/>
        <v/>
      </c>
      <c r="K10" s="347"/>
      <c r="L10" s="350"/>
    </row>
    <row r="11" spans="2:12" x14ac:dyDescent="0.25">
      <c r="B11" s="113"/>
      <c r="C11" s="119"/>
      <c r="D11" s="119"/>
      <c r="E11" s="119"/>
      <c r="F11" s="115" t="str">
        <f>IF($C11="","",VLOOKUP($C11,'[1]Preços Unitários'!$B$7:$H$507,4,1))</f>
        <v/>
      </c>
      <c r="G11" s="115" t="str">
        <f>IF($C11="","",VLOOKUP($C11,'[1]Preços Unitários'!$B$7:$H$507,5,1))</f>
        <v/>
      </c>
      <c r="H11" s="116" t="str">
        <f>IF($C11="","",VLOOKUP($C11,'[1]Preços Unitários'!$B$7:$H$507,7,1))</f>
        <v/>
      </c>
      <c r="I11" s="117"/>
      <c r="J11" s="118" t="str">
        <f t="shared" si="0"/>
        <v/>
      </c>
      <c r="K11" s="347"/>
      <c r="L11" s="350"/>
    </row>
    <row r="12" spans="2:12" x14ac:dyDescent="0.25">
      <c r="B12" s="113"/>
      <c r="C12" s="119"/>
      <c r="D12" s="119"/>
      <c r="E12" s="119"/>
      <c r="F12" s="115" t="str">
        <f>IF($C12="","",VLOOKUP($C12,'[1]Preços Unitários'!$B$7:$H$507,4,1))</f>
        <v/>
      </c>
      <c r="G12" s="115" t="str">
        <f>IF($C12="","",VLOOKUP($C12,'[1]Preços Unitários'!$B$7:$H$507,5,1))</f>
        <v/>
      </c>
      <c r="H12" s="116" t="str">
        <f>IF($C12="","",VLOOKUP($C12,'[1]Preços Unitários'!$B$7:$H$507,7,1))</f>
        <v/>
      </c>
      <c r="I12" s="117"/>
      <c r="J12" s="118" t="str">
        <f t="shared" si="0"/>
        <v/>
      </c>
      <c r="K12" s="347"/>
      <c r="L12" s="350"/>
    </row>
    <row r="13" spans="2:12" x14ac:dyDescent="0.25">
      <c r="B13" s="113"/>
      <c r="C13" s="119"/>
      <c r="D13" s="119"/>
      <c r="E13" s="119"/>
      <c r="F13" s="115" t="str">
        <f>IF($C13="","",VLOOKUP($C13,'[1]Preços Unitários'!$B$7:$H$507,4,1))</f>
        <v/>
      </c>
      <c r="G13" s="115" t="str">
        <f>IF($C13="","",VLOOKUP($C13,'[1]Preços Unitários'!$B$7:$H$507,5,1))</f>
        <v/>
      </c>
      <c r="H13" s="116" t="str">
        <f>IF($C13="","",VLOOKUP($C13,'[1]Preços Unitários'!$B$7:$H$507,7,1))</f>
        <v/>
      </c>
      <c r="I13" s="117"/>
      <c r="J13" s="118" t="str">
        <f t="shared" si="0"/>
        <v/>
      </c>
      <c r="K13" s="347"/>
      <c r="L13" s="350"/>
    </row>
    <row r="14" spans="2:12" x14ac:dyDescent="0.25">
      <c r="B14" s="113"/>
      <c r="C14" s="119"/>
      <c r="D14" s="119"/>
      <c r="E14" s="119"/>
      <c r="F14" s="115" t="str">
        <f>IF($C14="","",VLOOKUP($C14,'[1]Preços Unitários'!$B$7:$H$507,4,1))</f>
        <v/>
      </c>
      <c r="G14" s="115" t="str">
        <f>IF($C14="","",VLOOKUP($C14,'[1]Preços Unitários'!$B$7:$H$507,5,1))</f>
        <v/>
      </c>
      <c r="H14" s="116" t="str">
        <f>IF($C14="","",VLOOKUP($C14,'[1]Preços Unitários'!$B$7:$H$507,7,1))</f>
        <v/>
      </c>
      <c r="I14" s="117"/>
      <c r="J14" s="118" t="str">
        <f t="shared" si="0"/>
        <v/>
      </c>
      <c r="K14" s="347"/>
      <c r="L14" s="350"/>
    </row>
    <row r="15" spans="2:12" x14ac:dyDescent="0.25">
      <c r="B15" s="113"/>
      <c r="C15" s="119"/>
      <c r="D15" s="119"/>
      <c r="E15" s="119"/>
      <c r="F15" s="115" t="str">
        <f>IF($C15="","",VLOOKUP($C15,'[1]Preços Unitários'!$B$7:$H$507,4,1))</f>
        <v/>
      </c>
      <c r="G15" s="115" t="str">
        <f>IF($C15="","",VLOOKUP($C15,'[1]Preços Unitários'!$B$7:$H$507,5,1))</f>
        <v/>
      </c>
      <c r="H15" s="116" t="str">
        <f>IF($C15="","",VLOOKUP($C15,'[1]Preços Unitários'!$B$7:$H$507,7,1))</f>
        <v/>
      </c>
      <c r="I15" s="120"/>
      <c r="J15" s="118" t="str">
        <f t="shared" si="0"/>
        <v/>
      </c>
      <c r="K15" s="347"/>
      <c r="L15" s="350"/>
    </row>
    <row r="16" spans="2:12" x14ac:dyDescent="0.25">
      <c r="B16" s="113"/>
      <c r="C16" s="119"/>
      <c r="D16" s="119"/>
      <c r="E16" s="119"/>
      <c r="F16" s="115" t="str">
        <f>IF($C16="","",VLOOKUP($C16,'[1]Preços Unitários'!$B$7:$H$507,4,1))</f>
        <v/>
      </c>
      <c r="G16" s="115" t="str">
        <f>IF($C16="","",VLOOKUP($C16,'[1]Preços Unitários'!$B$7:$H$507,5,1))</f>
        <v/>
      </c>
      <c r="H16" s="116" t="str">
        <f>IF($C16="","",VLOOKUP($C16,'[1]Preços Unitários'!$B$7:$H$507,7,1))</f>
        <v/>
      </c>
      <c r="I16" s="120"/>
      <c r="J16" s="118" t="str">
        <f t="shared" si="0"/>
        <v/>
      </c>
      <c r="K16" s="347"/>
      <c r="L16" s="350"/>
    </row>
    <row r="17" spans="2:12" ht="15.75" thickBot="1" x14ac:dyDescent="0.3">
      <c r="B17" s="121"/>
      <c r="C17" s="122"/>
      <c r="D17" s="122"/>
      <c r="E17" s="122"/>
      <c r="F17" s="123" t="str">
        <f>IF($C17="","",VLOOKUP($C17,'[1]Preços Unitários'!$B$7:$H$507,4,1))</f>
        <v/>
      </c>
      <c r="G17" s="123" t="str">
        <f>IF($C17="","",VLOOKUP($C17,'[1]Preços Unitários'!$B$7:$H$507,5,1))</f>
        <v/>
      </c>
      <c r="H17" s="124" t="str">
        <f>IF($C17="","",VLOOKUP($C17,'[1]Preços Unitários'!$B$7:$H$507,7,1))</f>
        <v/>
      </c>
      <c r="I17" s="125"/>
      <c r="J17" s="126" t="str">
        <f t="shared" si="0"/>
        <v/>
      </c>
      <c r="K17" s="348"/>
      <c r="L17" s="351"/>
    </row>
    <row r="18" spans="2:12" ht="15.75" thickBot="1" x14ac:dyDescent="0.3">
      <c r="C18" s="127"/>
      <c r="D18" s="127"/>
      <c r="E18" s="127"/>
      <c r="H18" s="128"/>
      <c r="I18" s="129"/>
      <c r="J18" s="130" t="str">
        <f t="shared" si="0"/>
        <v/>
      </c>
    </row>
    <row r="19" spans="2:12" x14ac:dyDescent="0.25">
      <c r="B19" s="131" t="s">
        <v>1781</v>
      </c>
      <c r="C19" s="96"/>
      <c r="D19" s="96"/>
      <c r="E19" s="96"/>
      <c r="F19" s="97" t="str">
        <f>'[1]Estimativa Quantidades'!FQ3</f>
        <v>ENGENHEIRO CIVIL OU SANITARISTA RESPONSÁVEL TÉCNICO DA MANUTENÇÃO</v>
      </c>
      <c r="G19" s="98" t="s">
        <v>133</v>
      </c>
      <c r="H19" s="99"/>
      <c r="I19" s="100">
        <v>1</v>
      </c>
      <c r="J19" s="101">
        <f>IF(SUM(J21:J30)="","",IF(H19="NOTURNO",(SUM(J21:J30))*1.25,SUM(J21:J30)))</f>
        <v>23995.990570207869</v>
      </c>
      <c r="K19" s="102" t="s">
        <v>1771</v>
      </c>
      <c r="L19" s="103" t="s">
        <v>1772</v>
      </c>
    </row>
    <row r="20" spans="2:12" ht="27" x14ac:dyDescent="0.25">
      <c r="B20" s="104"/>
      <c r="C20" s="105" t="s">
        <v>1773</v>
      </c>
      <c r="D20" s="105"/>
      <c r="E20" s="105"/>
      <c r="F20" s="106" t="s">
        <v>1776</v>
      </c>
      <c r="G20" s="107" t="s">
        <v>1777</v>
      </c>
      <c r="H20" s="108" t="s">
        <v>1778</v>
      </c>
      <c r="I20" s="109"/>
      <c r="J20" s="110"/>
      <c r="K20" s="111"/>
      <c r="L20" s="112"/>
    </row>
    <row r="21" spans="2:12" x14ac:dyDescent="0.25">
      <c r="B21" s="113"/>
      <c r="C21" s="114"/>
      <c r="D21" s="114"/>
      <c r="E21" s="114"/>
      <c r="F21" s="115" t="str">
        <f>IF($C21="","",VLOOKUP($C21,'[1]Preços Unitários'!$B$7:$H$507,4,1))</f>
        <v/>
      </c>
      <c r="G21" s="115" t="str">
        <f>IF($C21="","",VLOOKUP($C21,'[1]Preços Unitários'!$B$7:$H$507,5,1))</f>
        <v/>
      </c>
      <c r="H21" s="116" t="str">
        <f>IF($C21="","",VLOOKUP($C21,'[1]Preços Unitários'!$B$7:$H$507,7,1))</f>
        <v/>
      </c>
      <c r="I21" s="117"/>
      <c r="J21" s="118" t="str">
        <f t="shared" ref="J21:J32" si="1">IF(H21="","",I21*H21)</f>
        <v/>
      </c>
      <c r="K21" s="346" t="s">
        <v>1779</v>
      </c>
      <c r="L21" s="349" t="s">
        <v>1780</v>
      </c>
    </row>
    <row r="22" spans="2:12" x14ac:dyDescent="0.25">
      <c r="B22" s="113"/>
      <c r="C22" s="132" t="s">
        <v>1782</v>
      </c>
      <c r="D22" s="114">
        <f>VLOOKUP(C22,'[1]Preços Unitários'!$B$7:$E$413,2,TRUE)</f>
        <v>93565</v>
      </c>
      <c r="E22" s="114" t="str">
        <f>VLOOKUP(C22,'[1]Preços Unitários'!$B$7:$F$413,3,TRUE)</f>
        <v>SINAPI</v>
      </c>
      <c r="F22" s="115" t="str">
        <f>IF($C22="","",VLOOKUP($C22,'[1]Preços Unitários'!$B$7:$H$507,4,1))</f>
        <v>ENGENHEIRO CIVIL COM ENCARGOS COMPLEMENTARES</v>
      </c>
      <c r="G22" s="115" t="str">
        <f>IF($C22="","",VLOOKUP($C22,'[1]Preços Unitários'!$B$7:$H$507,5,1))</f>
        <v>mês</v>
      </c>
      <c r="H22" s="116">
        <f>IF($C22="","",VLOOKUP($C22,'[1]Preços Unitários'!$B$7:$H$507,7,1))</f>
        <v>23995.990570207869</v>
      </c>
      <c r="I22" s="117">
        <v>1</v>
      </c>
      <c r="J22" s="118">
        <f t="shared" si="1"/>
        <v>23995.990570207869</v>
      </c>
      <c r="K22" s="347"/>
      <c r="L22" s="350"/>
    </row>
    <row r="23" spans="2:12" x14ac:dyDescent="0.25">
      <c r="B23" s="113"/>
      <c r="C23" s="114"/>
      <c r="D23" s="114"/>
      <c r="E23" s="114"/>
      <c r="F23" s="115" t="str">
        <f>IF($C23="","",VLOOKUP($C23,'[1]Preços Unitários'!$B$7:$H$507,4,1))</f>
        <v/>
      </c>
      <c r="G23" s="115" t="str">
        <f>IF($C23="","",VLOOKUP($C23,'[1]Preços Unitários'!$B$7:$H$507,5,1))</f>
        <v/>
      </c>
      <c r="H23" s="116" t="str">
        <f>IF($C23="","",VLOOKUP($C23,'[1]Preços Unitários'!$B$7:$H$507,7,1))</f>
        <v/>
      </c>
      <c r="I23" s="117"/>
      <c r="J23" s="118" t="str">
        <f t="shared" si="1"/>
        <v/>
      </c>
      <c r="K23" s="347"/>
      <c r="L23" s="350"/>
    </row>
    <row r="24" spans="2:12" x14ac:dyDescent="0.25">
      <c r="B24" s="113"/>
      <c r="C24" s="114"/>
      <c r="D24" s="114"/>
      <c r="E24" s="114"/>
      <c r="F24" s="115" t="str">
        <f>IF($C24="","",VLOOKUP($C24,'[1]Preços Unitários'!$B$7:$H$507,4,1))</f>
        <v/>
      </c>
      <c r="G24" s="115" t="str">
        <f>IF($C24="","",VLOOKUP($C24,'[1]Preços Unitários'!$B$7:$H$507,5,1))</f>
        <v/>
      </c>
      <c r="H24" s="116" t="str">
        <f>IF($C24="","",VLOOKUP($C24,'[1]Preços Unitários'!$B$7:$H$507,7,1))</f>
        <v/>
      </c>
      <c r="I24" s="117"/>
      <c r="J24" s="118" t="str">
        <f t="shared" si="1"/>
        <v/>
      </c>
      <c r="K24" s="347"/>
      <c r="L24" s="350"/>
    </row>
    <row r="25" spans="2:12" x14ac:dyDescent="0.25">
      <c r="B25" s="113"/>
      <c r="C25" s="119"/>
      <c r="D25" s="119"/>
      <c r="E25" s="119"/>
      <c r="F25" s="115" t="str">
        <f>IF($C25="","",VLOOKUP($C25,'[1]Preços Unitários'!$B$7:$H$507,4,1))</f>
        <v/>
      </c>
      <c r="G25" s="115" t="str">
        <f>IF($C25="","",VLOOKUP($C25,'[1]Preços Unitários'!$B$7:$H$507,5,1))</f>
        <v/>
      </c>
      <c r="H25" s="116" t="str">
        <f>IF($C25="","",VLOOKUP($C25,'[1]Preços Unitários'!$B$7:$H$507,7,1))</f>
        <v/>
      </c>
      <c r="I25" s="117"/>
      <c r="J25" s="118" t="str">
        <f t="shared" si="1"/>
        <v/>
      </c>
      <c r="K25" s="347"/>
      <c r="L25" s="350"/>
    </row>
    <row r="26" spans="2:12" x14ac:dyDescent="0.25">
      <c r="B26" s="113"/>
      <c r="C26" s="119"/>
      <c r="D26" s="119"/>
      <c r="E26" s="119"/>
      <c r="F26" s="115" t="str">
        <f>IF($C26="","",VLOOKUP($C26,'[1]Preços Unitários'!$B$7:$H$507,4,1))</f>
        <v/>
      </c>
      <c r="G26" s="115" t="str">
        <f>IF($C26="","",VLOOKUP($C26,'[1]Preços Unitários'!$B$7:$H$507,5,1))</f>
        <v/>
      </c>
      <c r="H26" s="116" t="str">
        <f>IF($C26="","",VLOOKUP($C26,'[1]Preços Unitários'!$B$7:$H$507,7,1))</f>
        <v/>
      </c>
      <c r="I26" s="117"/>
      <c r="J26" s="118" t="str">
        <f t="shared" si="1"/>
        <v/>
      </c>
      <c r="K26" s="347"/>
      <c r="L26" s="350"/>
    </row>
    <row r="27" spans="2:12" x14ac:dyDescent="0.25">
      <c r="B27" s="113"/>
      <c r="C27" s="119"/>
      <c r="D27" s="119"/>
      <c r="E27" s="119"/>
      <c r="F27" s="115" t="str">
        <f>IF($C27="","",VLOOKUP($C27,'[1]Preços Unitários'!$B$7:$H$507,4,1))</f>
        <v/>
      </c>
      <c r="G27" s="115" t="str">
        <f>IF($C27="","",VLOOKUP($C27,'[1]Preços Unitários'!$B$7:$H$507,5,1))</f>
        <v/>
      </c>
      <c r="H27" s="116" t="str">
        <f>IF($C27="","",VLOOKUP($C27,'[1]Preços Unitários'!$B$7:$H$507,7,1))</f>
        <v/>
      </c>
      <c r="I27" s="117"/>
      <c r="J27" s="118" t="str">
        <f t="shared" si="1"/>
        <v/>
      </c>
      <c r="K27" s="347"/>
      <c r="L27" s="350"/>
    </row>
    <row r="28" spans="2:12" x14ac:dyDescent="0.25">
      <c r="B28" s="113"/>
      <c r="C28" s="119"/>
      <c r="D28" s="119"/>
      <c r="E28" s="119"/>
      <c r="F28" s="115" t="str">
        <f>IF($C28="","",VLOOKUP($C28,'[1]Preços Unitários'!$B$7:$H$507,4,1))</f>
        <v/>
      </c>
      <c r="G28" s="115" t="str">
        <f>IF($C28="","",VLOOKUP($C28,'[1]Preços Unitários'!$B$7:$H$507,5,1))</f>
        <v/>
      </c>
      <c r="H28" s="116" t="str">
        <f>IF($C28="","",VLOOKUP($C28,'[1]Preços Unitários'!$B$7:$H$507,7,1))</f>
        <v/>
      </c>
      <c r="I28" s="117"/>
      <c r="J28" s="118" t="str">
        <f t="shared" si="1"/>
        <v/>
      </c>
      <c r="K28" s="347"/>
      <c r="L28" s="350"/>
    </row>
    <row r="29" spans="2:12" x14ac:dyDescent="0.25">
      <c r="B29" s="113"/>
      <c r="C29" s="119"/>
      <c r="D29" s="119"/>
      <c r="E29" s="119"/>
      <c r="F29" s="115" t="str">
        <f>IF($C29="","",VLOOKUP($C29,'[1]Preços Unitários'!$B$7:$H$507,4,1))</f>
        <v/>
      </c>
      <c r="G29" s="115" t="str">
        <f>IF($C29="","",VLOOKUP($C29,'[1]Preços Unitários'!$B$7:$H$507,5,1))</f>
        <v/>
      </c>
      <c r="H29" s="116" t="str">
        <f>IF($C29="","",VLOOKUP($C29,'[1]Preços Unitários'!$B$7:$H$507,7,1))</f>
        <v/>
      </c>
      <c r="I29" s="120"/>
      <c r="J29" s="118" t="str">
        <f t="shared" si="1"/>
        <v/>
      </c>
      <c r="K29" s="347"/>
      <c r="L29" s="350"/>
    </row>
    <row r="30" spans="2:12" x14ac:dyDescent="0.25">
      <c r="B30" s="113"/>
      <c r="C30" s="119"/>
      <c r="D30" s="119"/>
      <c r="E30" s="119"/>
      <c r="F30" s="115" t="str">
        <f>IF($C30="","",VLOOKUP($C30,'[1]Preços Unitários'!$B$7:$H$507,4,1))</f>
        <v/>
      </c>
      <c r="G30" s="115" t="str">
        <f>IF($C30="","",VLOOKUP($C30,'[1]Preços Unitários'!$B$7:$H$507,5,1))</f>
        <v/>
      </c>
      <c r="H30" s="116" t="str">
        <f>IF($C30="","",VLOOKUP($C30,'[1]Preços Unitários'!$B$7:$H$507,7,1))</f>
        <v/>
      </c>
      <c r="I30" s="120"/>
      <c r="J30" s="118" t="str">
        <f t="shared" si="1"/>
        <v/>
      </c>
      <c r="K30" s="347"/>
      <c r="L30" s="350"/>
    </row>
    <row r="31" spans="2:12" ht="15.75" thickBot="1" x14ac:dyDescent="0.3">
      <c r="B31" s="121"/>
      <c r="C31" s="122"/>
      <c r="D31" s="122"/>
      <c r="E31" s="122"/>
      <c r="F31" s="123" t="str">
        <f>IF($C31="","",VLOOKUP($C31,'[1]Preços Unitários'!$B$7:$H$507,4,1))</f>
        <v/>
      </c>
      <c r="G31" s="123" t="str">
        <f>IF($C31="","",VLOOKUP($C31,'[1]Preços Unitários'!$B$7:$H$507,5,1))</f>
        <v/>
      </c>
      <c r="H31" s="124" t="str">
        <f>IF($C31="","",VLOOKUP($C31,'[1]Preços Unitários'!$B$7:$H$507,7,1))</f>
        <v/>
      </c>
      <c r="I31" s="125"/>
      <c r="J31" s="126" t="str">
        <f t="shared" si="1"/>
        <v/>
      </c>
      <c r="K31" s="348"/>
      <c r="L31" s="351"/>
    </row>
    <row r="32" spans="2:12" ht="15.75" thickBot="1" x14ac:dyDescent="0.3">
      <c r="C32" s="127"/>
      <c r="D32" s="127"/>
      <c r="E32" s="127"/>
      <c r="H32" s="128"/>
      <c r="I32" s="129"/>
      <c r="J32" s="130" t="str">
        <f t="shared" si="1"/>
        <v/>
      </c>
    </row>
    <row r="33" spans="2:12" x14ac:dyDescent="0.25">
      <c r="B33" s="133" t="s">
        <v>1783</v>
      </c>
      <c r="C33" s="96"/>
      <c r="D33" s="96"/>
      <c r="E33" s="96"/>
      <c r="F33" s="97" t="str">
        <f>'[1]Estimativa Quantidades'!FR3</f>
        <v>ENGENHEIRO COORDENADOR DE CAMPO</v>
      </c>
      <c r="G33" s="98" t="s">
        <v>133</v>
      </c>
      <c r="H33" s="99"/>
      <c r="I33" s="100">
        <v>1</v>
      </c>
      <c r="J33" s="101">
        <f>IF(SUM(J35:J44)="","",IF(H33="NOTURNO",(SUM(J35:J44))*1.25,SUM(J35:J44)))</f>
        <v>0</v>
      </c>
      <c r="K33" s="102" t="s">
        <v>1771</v>
      </c>
      <c r="L33" s="103" t="s">
        <v>1772</v>
      </c>
    </row>
    <row r="34" spans="2:12" ht="27" x14ac:dyDescent="0.25">
      <c r="B34" s="104"/>
      <c r="C34" s="105" t="s">
        <v>1773</v>
      </c>
      <c r="D34" s="105"/>
      <c r="E34" s="105"/>
      <c r="F34" s="106" t="s">
        <v>1776</v>
      </c>
      <c r="G34" s="107" t="s">
        <v>1777</v>
      </c>
      <c r="H34" s="108" t="s">
        <v>1778</v>
      </c>
      <c r="I34" s="109"/>
      <c r="J34" s="110"/>
      <c r="K34" s="111"/>
      <c r="L34" s="112"/>
    </row>
    <row r="35" spans="2:12" x14ac:dyDescent="0.25">
      <c r="B35" s="113"/>
      <c r="C35" s="114"/>
      <c r="D35" s="114"/>
      <c r="E35" s="114"/>
      <c r="F35" s="115" t="str">
        <f>IF($C35="","",VLOOKUP($C35,'[1]Preços Unitários'!$B$7:$H$507,4,1))</f>
        <v/>
      </c>
      <c r="G35" s="115" t="str">
        <f>IF($C35="","",VLOOKUP($C35,'[1]Preços Unitários'!$B$7:$H$507,5,1))</f>
        <v/>
      </c>
      <c r="H35" s="116" t="str">
        <f>IF($C35="","",VLOOKUP($C35,'[1]Preços Unitários'!$B$7:$H$507,7,1))</f>
        <v/>
      </c>
      <c r="I35" s="117"/>
      <c r="J35" s="118" t="str">
        <f t="shared" ref="J35:J46" si="2">IF(H35="","",I35*H35)</f>
        <v/>
      </c>
      <c r="K35" s="346" t="s">
        <v>1779</v>
      </c>
      <c r="L35" s="349" t="s">
        <v>1780</v>
      </c>
    </row>
    <row r="36" spans="2:12" x14ac:dyDescent="0.25">
      <c r="B36" s="113"/>
      <c r="C36" s="114"/>
      <c r="D36" s="114"/>
      <c r="E36" s="114"/>
      <c r="F36" s="115" t="str">
        <f>IF($C36="","",VLOOKUP($C36,'[1]Preços Unitários'!$B$7:$H$507,4,1))</f>
        <v/>
      </c>
      <c r="G36" s="115" t="str">
        <f>IF($C36="","",VLOOKUP($C36,'[1]Preços Unitários'!$B$7:$H$507,5,1))</f>
        <v/>
      </c>
      <c r="H36" s="116" t="str">
        <f>IF($C36="","",VLOOKUP($C36,'[1]Preços Unitários'!$B$7:$H$507,7,1))</f>
        <v/>
      </c>
      <c r="I36" s="117"/>
      <c r="J36" s="118" t="str">
        <f t="shared" si="2"/>
        <v/>
      </c>
      <c r="K36" s="347"/>
      <c r="L36" s="350"/>
    </row>
    <row r="37" spans="2:12" x14ac:dyDescent="0.25">
      <c r="B37" s="113"/>
      <c r="C37" s="114"/>
      <c r="D37" s="114"/>
      <c r="E37" s="114"/>
      <c r="F37" s="115" t="str">
        <f>IF($C37="","",VLOOKUP($C37,'[1]Preços Unitários'!$B$7:$H$507,4,1))</f>
        <v/>
      </c>
      <c r="G37" s="115" t="str">
        <f>IF($C37="","",VLOOKUP($C37,'[1]Preços Unitários'!$B$7:$H$507,5,1))</f>
        <v/>
      </c>
      <c r="H37" s="116" t="str">
        <f>IF($C37="","",VLOOKUP($C37,'[1]Preços Unitários'!$B$7:$H$507,7,1))</f>
        <v/>
      </c>
      <c r="I37" s="117"/>
      <c r="J37" s="118" t="str">
        <f t="shared" si="2"/>
        <v/>
      </c>
      <c r="K37" s="347"/>
      <c r="L37" s="350"/>
    </row>
    <row r="38" spans="2:12" x14ac:dyDescent="0.25">
      <c r="B38" s="113"/>
      <c r="C38" s="114"/>
      <c r="D38" s="114"/>
      <c r="E38" s="114"/>
      <c r="F38" s="115" t="str">
        <f>IF($C38="","",VLOOKUP($C38,'[1]Preços Unitários'!$B$7:$H$507,4,1))</f>
        <v/>
      </c>
      <c r="G38" s="115" t="str">
        <f>IF($C38="","",VLOOKUP($C38,'[1]Preços Unitários'!$B$7:$H$507,5,1))</f>
        <v/>
      </c>
      <c r="H38" s="116" t="str">
        <f>IF($C38="","",VLOOKUP($C38,'[1]Preços Unitários'!$B$7:$H$507,7,1))</f>
        <v/>
      </c>
      <c r="I38" s="117"/>
      <c r="J38" s="118" t="str">
        <f t="shared" si="2"/>
        <v/>
      </c>
      <c r="K38" s="347"/>
      <c r="L38" s="350"/>
    </row>
    <row r="39" spans="2:12" x14ac:dyDescent="0.25">
      <c r="B39" s="113"/>
      <c r="C39" s="119"/>
      <c r="D39" s="119"/>
      <c r="E39" s="119"/>
      <c r="F39" s="115" t="str">
        <f>IF($C39="","",VLOOKUP($C39,'[1]Preços Unitários'!$B$7:$H$507,4,1))</f>
        <v/>
      </c>
      <c r="G39" s="115" t="str">
        <f>IF($C39="","",VLOOKUP($C39,'[1]Preços Unitários'!$B$7:$H$507,5,1))</f>
        <v/>
      </c>
      <c r="H39" s="116" t="str">
        <f>IF($C39="","",VLOOKUP($C39,'[1]Preços Unitários'!$B$7:$H$507,7,1))</f>
        <v/>
      </c>
      <c r="I39" s="117"/>
      <c r="J39" s="118" t="str">
        <f t="shared" si="2"/>
        <v/>
      </c>
      <c r="K39" s="347"/>
      <c r="L39" s="350"/>
    </row>
    <row r="40" spans="2:12" x14ac:dyDescent="0.25">
      <c r="B40" s="113"/>
      <c r="C40" s="119"/>
      <c r="D40" s="119"/>
      <c r="E40" s="119"/>
      <c r="F40" s="115" t="str">
        <f>IF($C40="","",VLOOKUP($C40,'[1]Preços Unitários'!$B$7:$H$507,4,1))</f>
        <v/>
      </c>
      <c r="G40" s="115" t="str">
        <f>IF($C40="","",VLOOKUP($C40,'[1]Preços Unitários'!$B$7:$H$507,5,1))</f>
        <v/>
      </c>
      <c r="H40" s="116" t="str">
        <f>IF($C40="","",VLOOKUP($C40,'[1]Preços Unitários'!$B$7:$H$507,7,1))</f>
        <v/>
      </c>
      <c r="I40" s="117"/>
      <c r="J40" s="118" t="str">
        <f t="shared" si="2"/>
        <v/>
      </c>
      <c r="K40" s="347"/>
      <c r="L40" s="350"/>
    </row>
    <row r="41" spans="2:12" x14ac:dyDescent="0.25">
      <c r="B41" s="113"/>
      <c r="C41" s="119"/>
      <c r="D41" s="119"/>
      <c r="E41" s="119"/>
      <c r="F41" s="115" t="str">
        <f>IF($C41="","",VLOOKUP($C41,'[1]Preços Unitários'!$B$7:$H$507,4,1))</f>
        <v/>
      </c>
      <c r="G41" s="115" t="str">
        <f>IF($C41="","",VLOOKUP($C41,'[1]Preços Unitários'!$B$7:$H$507,5,1))</f>
        <v/>
      </c>
      <c r="H41" s="116" t="str">
        <f>IF($C41="","",VLOOKUP($C41,'[1]Preços Unitários'!$B$7:$H$507,7,1))</f>
        <v/>
      </c>
      <c r="I41" s="117"/>
      <c r="J41" s="118" t="str">
        <f t="shared" si="2"/>
        <v/>
      </c>
      <c r="K41" s="347"/>
      <c r="L41" s="350"/>
    </row>
    <row r="42" spans="2:12" x14ac:dyDescent="0.25">
      <c r="B42" s="113"/>
      <c r="C42" s="119"/>
      <c r="D42" s="119"/>
      <c r="E42" s="119"/>
      <c r="F42" s="115" t="str">
        <f>IF($C42="","",VLOOKUP($C42,'[1]Preços Unitários'!$B$7:$H$507,4,1))</f>
        <v/>
      </c>
      <c r="G42" s="115" t="str">
        <f>IF($C42="","",VLOOKUP($C42,'[1]Preços Unitários'!$B$7:$H$507,5,1))</f>
        <v/>
      </c>
      <c r="H42" s="116" t="str">
        <f>IF($C42="","",VLOOKUP($C42,'[1]Preços Unitários'!$B$7:$H$507,7,1))</f>
        <v/>
      </c>
      <c r="I42" s="117"/>
      <c r="J42" s="118" t="str">
        <f t="shared" si="2"/>
        <v/>
      </c>
      <c r="K42" s="347"/>
      <c r="L42" s="350"/>
    </row>
    <row r="43" spans="2:12" x14ac:dyDescent="0.25">
      <c r="B43" s="113"/>
      <c r="C43" s="119"/>
      <c r="D43" s="119"/>
      <c r="E43" s="119"/>
      <c r="F43" s="115" t="str">
        <f>IF($C43="","",VLOOKUP($C43,'[1]Preços Unitários'!$B$7:$H$507,4,1))</f>
        <v/>
      </c>
      <c r="G43" s="115" t="str">
        <f>IF($C43="","",VLOOKUP($C43,'[1]Preços Unitários'!$B$7:$H$507,5,1))</f>
        <v/>
      </c>
      <c r="H43" s="116" t="str">
        <f>IF($C43="","",VLOOKUP($C43,'[1]Preços Unitários'!$B$7:$H$507,7,1))</f>
        <v/>
      </c>
      <c r="I43" s="120"/>
      <c r="J43" s="118" t="str">
        <f t="shared" si="2"/>
        <v/>
      </c>
      <c r="K43" s="347"/>
      <c r="L43" s="350"/>
    </row>
    <row r="44" spans="2:12" x14ac:dyDescent="0.25">
      <c r="B44" s="113"/>
      <c r="C44" s="119"/>
      <c r="D44" s="119"/>
      <c r="E44" s="119"/>
      <c r="F44" s="115" t="str">
        <f>IF($C44="","",VLOOKUP($C44,'[1]Preços Unitários'!$B$7:$H$507,4,1))</f>
        <v/>
      </c>
      <c r="G44" s="115" t="str">
        <f>IF($C44="","",VLOOKUP($C44,'[1]Preços Unitários'!$B$7:$H$507,5,1))</f>
        <v/>
      </c>
      <c r="H44" s="116" t="str">
        <f>IF($C44="","",VLOOKUP($C44,'[1]Preços Unitários'!$B$7:$H$507,7,1))</f>
        <v/>
      </c>
      <c r="I44" s="120"/>
      <c r="J44" s="118" t="str">
        <f t="shared" si="2"/>
        <v/>
      </c>
      <c r="K44" s="347"/>
      <c r="L44" s="350"/>
    </row>
    <row r="45" spans="2:12" ht="15.75" thickBot="1" x14ac:dyDescent="0.3">
      <c r="B45" s="121"/>
      <c r="C45" s="122"/>
      <c r="D45" s="122"/>
      <c r="E45" s="122"/>
      <c r="F45" s="123" t="str">
        <f>IF($C45="","",VLOOKUP($C45,'[1]Preços Unitários'!$B$7:$H$507,4,1))</f>
        <v/>
      </c>
      <c r="G45" s="123" t="str">
        <f>IF($C45="","",VLOOKUP($C45,'[1]Preços Unitários'!$B$7:$H$507,5,1))</f>
        <v/>
      </c>
      <c r="H45" s="124" t="str">
        <f>IF($C45="","",VLOOKUP($C45,'[1]Preços Unitários'!$B$7:$H$507,7,1))</f>
        <v/>
      </c>
      <c r="I45" s="125"/>
      <c r="J45" s="126" t="str">
        <f t="shared" si="2"/>
        <v/>
      </c>
      <c r="K45" s="348"/>
      <c r="L45" s="351"/>
    </row>
    <row r="46" spans="2:12" ht="15.75" thickBot="1" x14ac:dyDescent="0.3">
      <c r="C46" s="127"/>
      <c r="D46" s="127"/>
      <c r="E46" s="127"/>
      <c r="H46" s="128"/>
      <c r="I46" s="129"/>
      <c r="J46" s="130" t="str">
        <f t="shared" si="2"/>
        <v/>
      </c>
    </row>
    <row r="47" spans="2:12" x14ac:dyDescent="0.25">
      <c r="B47" s="131" t="s">
        <v>1784</v>
      </c>
      <c r="C47" s="96"/>
      <c r="D47" s="96"/>
      <c r="E47" s="96"/>
      <c r="F47" s="97" t="str">
        <f>'[1]Estimativa Quantidades'!FS3</f>
        <v>ASSISTENTES ADMINISTRATIVO</v>
      </c>
      <c r="G47" s="98" t="s">
        <v>133</v>
      </c>
      <c r="H47" s="99"/>
      <c r="I47" s="100">
        <v>1</v>
      </c>
      <c r="J47" s="101">
        <f>IF(SUM(J49:J58)="","",IF(H47="NOTURNO",(SUM(J49:J58))*1.25,SUM(J49:J58)))</f>
        <v>2630.1930098020239</v>
      </c>
      <c r="K47" s="102" t="s">
        <v>1771</v>
      </c>
      <c r="L47" s="103" t="s">
        <v>1772</v>
      </c>
    </row>
    <row r="48" spans="2:12" ht="27" x14ac:dyDescent="0.25">
      <c r="B48" s="104"/>
      <c r="C48" s="105" t="s">
        <v>1773</v>
      </c>
      <c r="D48" s="105"/>
      <c r="E48" s="105"/>
      <c r="F48" s="106" t="s">
        <v>1776</v>
      </c>
      <c r="G48" s="107" t="s">
        <v>1777</v>
      </c>
      <c r="H48" s="108" t="s">
        <v>1778</v>
      </c>
      <c r="I48" s="109"/>
      <c r="J48" s="110"/>
      <c r="K48" s="111"/>
      <c r="L48" s="112"/>
    </row>
    <row r="49" spans="2:12" x14ac:dyDescent="0.25">
      <c r="B49" s="113"/>
      <c r="C49" s="114"/>
      <c r="D49" s="114"/>
      <c r="E49" s="114"/>
      <c r="F49" s="115" t="str">
        <f>IF($C49="","",VLOOKUP($C49,'[1]Preços Unitários'!$B$7:$H$507,4,1))</f>
        <v/>
      </c>
      <c r="G49" s="115" t="str">
        <f>IF($C49="","",VLOOKUP($C49,'[1]Preços Unitários'!$B$7:$H$507,5,1))</f>
        <v/>
      </c>
      <c r="H49" s="116" t="str">
        <f>IF($C49="","",VLOOKUP($C49,'[1]Preços Unitários'!$B$7:$H$507,7,1))</f>
        <v/>
      </c>
      <c r="I49" s="117"/>
      <c r="J49" s="118" t="str">
        <f t="shared" ref="J49:J60" si="3">IF(H49="","",I49*H49)</f>
        <v/>
      </c>
      <c r="K49" s="346" t="s">
        <v>1785</v>
      </c>
      <c r="L49" s="349" t="s">
        <v>1780</v>
      </c>
    </row>
    <row r="50" spans="2:12" x14ac:dyDescent="0.25">
      <c r="B50" s="113"/>
      <c r="C50" s="114" t="s">
        <v>1786</v>
      </c>
      <c r="D50" s="114" t="str">
        <f>VLOOKUP(C50,'[1]Preços Unitários'!$B$7:$E$413,2,TRUE)</f>
        <v>MIN. TRAB</v>
      </c>
      <c r="E50" s="114" t="str">
        <f>VLOOKUP(C50,'[1]Preços Unitários'!$B$7:$F$413,3,TRUE)</f>
        <v>GOV. FED.</v>
      </c>
      <c r="F50" s="115" t="str">
        <f>IF($C50="","",VLOOKUP($C50,'[1]Preços Unitários'!$B$7:$H$507,4,1))</f>
        <v>ASSISTENTE ADMINISTRATIVO</v>
      </c>
      <c r="G50" s="115" t="str">
        <f>IF($C50="","",VLOOKUP($C50,'[1]Preços Unitários'!$B$7:$H$507,5,1))</f>
        <v>mês</v>
      </c>
      <c r="H50" s="116">
        <f>IF($C50="","",VLOOKUP($C50,'[1]Preços Unitários'!$B$7:$H$507,7,1))</f>
        <v>2630.1930098020239</v>
      </c>
      <c r="I50" s="117">
        <v>1</v>
      </c>
      <c r="J50" s="118">
        <f t="shared" si="3"/>
        <v>2630.1930098020239</v>
      </c>
      <c r="K50" s="347"/>
      <c r="L50" s="350"/>
    </row>
    <row r="51" spans="2:12" x14ac:dyDescent="0.25">
      <c r="B51" s="113"/>
      <c r="C51" s="114"/>
      <c r="D51" s="114"/>
      <c r="E51" s="114"/>
      <c r="F51" s="115" t="str">
        <f>IF($C51="","",VLOOKUP($C51,'[1]Preços Unitários'!$B$7:$H$507,4,1))</f>
        <v/>
      </c>
      <c r="G51" s="115" t="str">
        <f>IF($C51="","",VLOOKUP($C51,'[1]Preços Unitários'!$B$7:$H$507,5,1))</f>
        <v/>
      </c>
      <c r="H51" s="116" t="str">
        <f>IF($C51="","",VLOOKUP($C51,'[1]Preços Unitários'!$B$7:$H$507,7,1))</f>
        <v/>
      </c>
      <c r="I51" s="117"/>
      <c r="J51" s="118" t="str">
        <f t="shared" si="3"/>
        <v/>
      </c>
      <c r="K51" s="347"/>
      <c r="L51" s="350"/>
    </row>
    <row r="52" spans="2:12" x14ac:dyDescent="0.25">
      <c r="B52" s="113"/>
      <c r="C52" s="114"/>
      <c r="D52" s="114"/>
      <c r="E52" s="114"/>
      <c r="F52" s="115" t="str">
        <f>IF($C52="","",VLOOKUP($C52,'[1]Preços Unitários'!$B$7:$H$507,4,1))</f>
        <v/>
      </c>
      <c r="G52" s="115" t="str">
        <f>IF($C52="","",VLOOKUP($C52,'[1]Preços Unitários'!$B$7:$H$507,5,1))</f>
        <v/>
      </c>
      <c r="H52" s="116" t="str">
        <f>IF($C52="","",VLOOKUP($C52,'[1]Preços Unitários'!$B$7:$H$507,7,1))</f>
        <v/>
      </c>
      <c r="I52" s="117"/>
      <c r="J52" s="118" t="str">
        <f t="shared" si="3"/>
        <v/>
      </c>
      <c r="K52" s="347"/>
      <c r="L52" s="350"/>
    </row>
    <row r="53" spans="2:12" x14ac:dyDescent="0.25">
      <c r="B53" s="113"/>
      <c r="C53" s="119"/>
      <c r="D53" s="119"/>
      <c r="E53" s="119"/>
      <c r="F53" s="115" t="str">
        <f>IF($C53="","",VLOOKUP($C53,'[1]Preços Unitários'!$B$7:$H$507,4,1))</f>
        <v/>
      </c>
      <c r="G53" s="115" t="str">
        <f>IF($C53="","",VLOOKUP($C53,'[1]Preços Unitários'!$B$7:$H$507,5,1))</f>
        <v/>
      </c>
      <c r="H53" s="116" t="str">
        <f>IF($C53="","",VLOOKUP($C53,'[1]Preços Unitários'!$B$7:$H$507,7,1))</f>
        <v/>
      </c>
      <c r="I53" s="117"/>
      <c r="J53" s="118" t="str">
        <f t="shared" si="3"/>
        <v/>
      </c>
      <c r="K53" s="347"/>
      <c r="L53" s="350"/>
    </row>
    <row r="54" spans="2:12" x14ac:dyDescent="0.25">
      <c r="B54" s="113"/>
      <c r="C54" s="119"/>
      <c r="D54" s="119"/>
      <c r="E54" s="119"/>
      <c r="F54" s="115" t="str">
        <f>IF($C54="","",VLOOKUP($C54,'[1]Preços Unitários'!$B$7:$H$507,4,1))</f>
        <v/>
      </c>
      <c r="G54" s="115" t="str">
        <f>IF($C54="","",VLOOKUP($C54,'[1]Preços Unitários'!$B$7:$H$507,5,1))</f>
        <v/>
      </c>
      <c r="H54" s="116" t="str">
        <f>IF($C54="","",VLOOKUP($C54,'[1]Preços Unitários'!$B$7:$H$507,7,1))</f>
        <v/>
      </c>
      <c r="I54" s="117"/>
      <c r="J54" s="118" t="str">
        <f t="shared" si="3"/>
        <v/>
      </c>
      <c r="K54" s="347"/>
      <c r="L54" s="350"/>
    </row>
    <row r="55" spans="2:12" x14ac:dyDescent="0.25">
      <c r="B55" s="113"/>
      <c r="C55" s="119"/>
      <c r="D55" s="119"/>
      <c r="E55" s="119"/>
      <c r="F55" s="115" t="str">
        <f>IF($C55="","",VLOOKUP($C55,'[1]Preços Unitários'!$B$7:$H$507,4,1))</f>
        <v/>
      </c>
      <c r="G55" s="115" t="str">
        <f>IF($C55="","",VLOOKUP($C55,'[1]Preços Unitários'!$B$7:$H$507,5,1))</f>
        <v/>
      </c>
      <c r="H55" s="116" t="str">
        <f>IF($C55="","",VLOOKUP($C55,'[1]Preços Unitários'!$B$7:$H$507,7,1))</f>
        <v/>
      </c>
      <c r="I55" s="117"/>
      <c r="J55" s="118" t="str">
        <f t="shared" si="3"/>
        <v/>
      </c>
      <c r="K55" s="347"/>
      <c r="L55" s="350"/>
    </row>
    <row r="56" spans="2:12" x14ac:dyDescent="0.25">
      <c r="B56" s="113"/>
      <c r="C56" s="119"/>
      <c r="D56" s="119"/>
      <c r="E56" s="119"/>
      <c r="F56" s="115" t="str">
        <f>IF($C56="","",VLOOKUP($C56,'[1]Preços Unitários'!$B$7:$H$507,4,1))</f>
        <v/>
      </c>
      <c r="G56" s="115" t="str">
        <f>IF($C56="","",VLOOKUP($C56,'[1]Preços Unitários'!$B$7:$H$507,5,1))</f>
        <v/>
      </c>
      <c r="H56" s="116" t="str">
        <f>IF($C56="","",VLOOKUP($C56,'[1]Preços Unitários'!$B$7:$H$507,7,1))</f>
        <v/>
      </c>
      <c r="I56" s="117"/>
      <c r="J56" s="118" t="str">
        <f t="shared" si="3"/>
        <v/>
      </c>
      <c r="K56" s="347"/>
      <c r="L56" s="350"/>
    </row>
    <row r="57" spans="2:12" x14ac:dyDescent="0.25">
      <c r="B57" s="113"/>
      <c r="C57" s="119"/>
      <c r="D57" s="119"/>
      <c r="E57" s="119"/>
      <c r="F57" s="115" t="str">
        <f>IF($C57="","",VLOOKUP($C57,'[1]Preços Unitários'!$B$7:$H$507,4,1))</f>
        <v/>
      </c>
      <c r="G57" s="115" t="str">
        <f>IF($C57="","",VLOOKUP($C57,'[1]Preços Unitários'!$B$7:$H$507,5,1))</f>
        <v/>
      </c>
      <c r="H57" s="116" t="str">
        <f>IF($C57="","",VLOOKUP($C57,'[1]Preços Unitários'!$B$7:$H$507,7,1))</f>
        <v/>
      </c>
      <c r="I57" s="120"/>
      <c r="J57" s="118" t="str">
        <f t="shared" si="3"/>
        <v/>
      </c>
      <c r="K57" s="347"/>
      <c r="L57" s="350"/>
    </row>
    <row r="58" spans="2:12" x14ac:dyDescent="0.25">
      <c r="B58" s="113"/>
      <c r="C58" s="119"/>
      <c r="D58" s="119"/>
      <c r="E58" s="119"/>
      <c r="F58" s="115" t="str">
        <f>IF($C58="","",VLOOKUP($C58,'[1]Preços Unitários'!$B$7:$H$507,4,1))</f>
        <v/>
      </c>
      <c r="G58" s="115" t="str">
        <f>IF($C58="","",VLOOKUP($C58,'[1]Preços Unitários'!$B$7:$H$507,5,1))</f>
        <v/>
      </c>
      <c r="H58" s="116" t="str">
        <f>IF($C58="","",VLOOKUP($C58,'[1]Preços Unitários'!$B$7:$H$507,7,1))</f>
        <v/>
      </c>
      <c r="I58" s="120"/>
      <c r="J58" s="118" t="str">
        <f t="shared" si="3"/>
        <v/>
      </c>
      <c r="K58" s="347"/>
      <c r="L58" s="350"/>
    </row>
    <row r="59" spans="2:12" ht="15.75" thickBot="1" x14ac:dyDescent="0.3">
      <c r="B59" s="121"/>
      <c r="C59" s="122"/>
      <c r="D59" s="122"/>
      <c r="E59" s="122"/>
      <c r="F59" s="123" t="str">
        <f>IF($C59="","",VLOOKUP($C59,'[1]Preços Unitários'!$B$7:$H$507,4,1))</f>
        <v/>
      </c>
      <c r="G59" s="123" t="str">
        <f>IF($C59="","",VLOOKUP($C59,'[1]Preços Unitários'!$B$7:$H$507,5,1))</f>
        <v/>
      </c>
      <c r="H59" s="124" t="str">
        <f>IF($C59="","",VLOOKUP($C59,'[1]Preços Unitários'!$B$7:$H$507,7,1))</f>
        <v/>
      </c>
      <c r="I59" s="125"/>
      <c r="J59" s="126" t="str">
        <f t="shared" si="3"/>
        <v/>
      </c>
      <c r="K59" s="348"/>
      <c r="L59" s="351"/>
    </row>
    <row r="60" spans="2:12" ht="15.75" thickBot="1" x14ac:dyDescent="0.3">
      <c r="C60" s="127"/>
      <c r="D60" s="127"/>
      <c r="E60" s="127"/>
      <c r="H60" s="128"/>
      <c r="I60" s="129"/>
      <c r="J60" s="130" t="str">
        <f t="shared" si="3"/>
        <v/>
      </c>
    </row>
    <row r="61" spans="2:12" x14ac:dyDescent="0.25">
      <c r="B61" s="131" t="s">
        <v>1787</v>
      </c>
      <c r="C61" s="96"/>
      <c r="D61" s="96"/>
      <c r="E61" s="96"/>
      <c r="F61" s="97" t="str">
        <f>'[1]Estimativa Quantidades'!FT3</f>
        <v>INSTALAÇÕES LOCAIS OPERACIONAIS E ADMINISTRAÇÃO LOCAL</v>
      </c>
      <c r="G61" s="98" t="s">
        <v>133</v>
      </c>
      <c r="H61" s="99"/>
      <c r="I61" s="100">
        <v>1</v>
      </c>
      <c r="J61" s="101">
        <f>IF(SUM(J63:J72)="","",IF(H61="NOTURNO",(SUM(J63:J72))*1.25,SUM(J63:J72)))</f>
        <v>18680.348080980282</v>
      </c>
      <c r="K61" s="102" t="s">
        <v>1771</v>
      </c>
      <c r="L61" s="103" t="s">
        <v>1772</v>
      </c>
    </row>
    <row r="62" spans="2:12" ht="27" x14ac:dyDescent="0.25">
      <c r="B62" s="104"/>
      <c r="C62" s="105" t="s">
        <v>1773</v>
      </c>
      <c r="D62" s="105"/>
      <c r="E62" s="105"/>
      <c r="F62" s="106" t="s">
        <v>1776</v>
      </c>
      <c r="G62" s="107" t="s">
        <v>1777</v>
      </c>
      <c r="H62" s="108" t="s">
        <v>1778</v>
      </c>
      <c r="I62" s="109"/>
      <c r="J62" s="110"/>
      <c r="K62" s="111"/>
      <c r="L62" s="112"/>
    </row>
    <row r="63" spans="2:12" x14ac:dyDescent="0.25">
      <c r="B63" s="113"/>
      <c r="C63" s="114"/>
      <c r="D63" s="114"/>
      <c r="E63" s="114"/>
      <c r="F63" s="115" t="str">
        <f>IF($C63="","",VLOOKUP($C63,'[1]Preços Unitários'!$B$7:$H$507,4,1))</f>
        <v/>
      </c>
      <c r="G63" s="115" t="str">
        <f>IF($C63="","",VLOOKUP($C63,'[1]Preços Unitários'!$B$7:$H$507,5,1))</f>
        <v/>
      </c>
      <c r="H63" s="116" t="str">
        <f>IF($C63="","",VLOOKUP($C63,'[1]Preços Unitários'!$B$7:$H$507,7,1))</f>
        <v/>
      </c>
      <c r="I63" s="117"/>
      <c r="J63" s="118" t="str">
        <f t="shared" ref="J63:J74" si="4">IF(H63="","",I63*H63)</f>
        <v/>
      </c>
      <c r="K63" s="346" t="s">
        <v>1788</v>
      </c>
      <c r="L63" s="349" t="s">
        <v>1789</v>
      </c>
    </row>
    <row r="64" spans="2:12" x14ac:dyDescent="0.25">
      <c r="B64" s="113"/>
      <c r="C64" s="114" t="str">
        <f>'[1]Preços Unitários'!B412</f>
        <v>02.12.23</v>
      </c>
      <c r="D64" s="114" t="str">
        <f>VLOOKUP(C64,'[1]Preços Unitários'!$B$7:$E$413,2,TRUE)</f>
        <v>12/2023</v>
      </c>
      <c r="E64" s="114" t="str">
        <f>VLOOKUP(C64,'[1]Preços Unitários'!$B$7:$F$413,3,TRUE)</f>
        <v xml:space="preserve">IMÓVEL WEB </v>
      </c>
      <c r="F64" s="115" t="str">
        <f>IF($C64="","",VLOOKUP($C64,'[1]Preços Unitários'!$B$7:$H$507,4,1))</f>
        <v>LOOCAÇÃO DE ÁREA COM GALPÃO EM BALNEÁRIO CAMBORIÚ, MÍNIMO 1500 METROS QUADRADOS</v>
      </c>
      <c r="G64" s="115" t="str">
        <f>IF($C64="","",VLOOKUP($C64,'[1]Preços Unitários'!$B$7:$H$507,5,1))</f>
        <v>mês</v>
      </c>
      <c r="H64" s="116">
        <f>IF($C64="","",VLOOKUP($C64,'[1]Preços Unitários'!$B$7:$H$507,7,1))</f>
        <v>18680.348080980282</v>
      </c>
      <c r="I64" s="117">
        <v>1</v>
      </c>
      <c r="J64" s="118">
        <f t="shared" si="4"/>
        <v>18680.348080980282</v>
      </c>
      <c r="K64" s="347"/>
      <c r="L64" s="350"/>
    </row>
    <row r="65" spans="2:12" x14ac:dyDescent="0.25">
      <c r="B65" s="113"/>
      <c r="C65" s="114"/>
      <c r="D65" s="114"/>
      <c r="E65" s="114"/>
      <c r="F65" s="115" t="str">
        <f>IF($C65="","",VLOOKUP($C65,'[1]Preços Unitários'!$B$7:$H$507,4,1))</f>
        <v/>
      </c>
      <c r="G65" s="115" t="str">
        <f>IF($C65="","",VLOOKUP($C65,'[1]Preços Unitários'!$B$7:$H$507,5,1))</f>
        <v/>
      </c>
      <c r="H65" s="116" t="str">
        <f>IF($C65="","",VLOOKUP($C65,'[1]Preços Unitários'!$B$7:$H$507,7,1))</f>
        <v/>
      </c>
      <c r="I65" s="117"/>
      <c r="J65" s="118" t="str">
        <f t="shared" si="4"/>
        <v/>
      </c>
      <c r="K65" s="347"/>
      <c r="L65" s="350"/>
    </row>
    <row r="66" spans="2:12" x14ac:dyDescent="0.25">
      <c r="B66" s="113"/>
      <c r="C66" s="114"/>
      <c r="D66" s="114"/>
      <c r="E66" s="114"/>
      <c r="F66" s="115" t="str">
        <f>IF($C66="","",VLOOKUP($C66,'[1]Preços Unitários'!$B$7:$H$507,4,1))</f>
        <v/>
      </c>
      <c r="G66" s="115" t="str">
        <f>IF($C66="","",VLOOKUP($C66,'[1]Preços Unitários'!$B$7:$H$507,5,1))</f>
        <v/>
      </c>
      <c r="H66" s="116" t="str">
        <f>IF($C66="","",VLOOKUP($C66,'[1]Preços Unitários'!$B$7:$H$507,7,1))</f>
        <v/>
      </c>
      <c r="I66" s="117"/>
      <c r="J66" s="118" t="str">
        <f t="shared" si="4"/>
        <v/>
      </c>
      <c r="K66" s="347"/>
      <c r="L66" s="350"/>
    </row>
    <row r="67" spans="2:12" x14ac:dyDescent="0.25">
      <c r="B67" s="113"/>
      <c r="C67" s="119"/>
      <c r="D67" s="119"/>
      <c r="E67" s="119"/>
      <c r="F67" s="115" t="str">
        <f>IF($C67="","",VLOOKUP($C67,'[1]Preços Unitários'!$B$7:$H$507,4,1))</f>
        <v/>
      </c>
      <c r="G67" s="115" t="str">
        <f>IF($C67="","",VLOOKUP($C67,'[1]Preços Unitários'!$B$7:$H$507,5,1))</f>
        <v/>
      </c>
      <c r="H67" s="116" t="str">
        <f>IF($C67="","",VLOOKUP($C67,'[1]Preços Unitários'!$B$7:$H$507,7,1))</f>
        <v/>
      </c>
      <c r="I67" s="117"/>
      <c r="J67" s="118" t="str">
        <f t="shared" si="4"/>
        <v/>
      </c>
      <c r="K67" s="347"/>
      <c r="L67" s="350"/>
    </row>
    <row r="68" spans="2:12" x14ac:dyDescent="0.25">
      <c r="B68" s="113"/>
      <c r="C68" s="119"/>
      <c r="D68" s="119"/>
      <c r="E68" s="119"/>
      <c r="F68" s="115" t="str">
        <f>IF($C68="","",VLOOKUP($C68,'[1]Preços Unitários'!$B$7:$H$507,4,1))</f>
        <v/>
      </c>
      <c r="G68" s="115" t="str">
        <f>IF($C68="","",VLOOKUP($C68,'[1]Preços Unitários'!$B$7:$H$507,5,1))</f>
        <v/>
      </c>
      <c r="H68" s="116" t="str">
        <f>IF($C68="","",VLOOKUP($C68,'[1]Preços Unitários'!$B$7:$H$507,7,1))</f>
        <v/>
      </c>
      <c r="I68" s="117"/>
      <c r="J68" s="118" t="str">
        <f t="shared" si="4"/>
        <v/>
      </c>
      <c r="K68" s="347"/>
      <c r="L68" s="350"/>
    </row>
    <row r="69" spans="2:12" x14ac:dyDescent="0.25">
      <c r="B69" s="113"/>
      <c r="C69" s="119"/>
      <c r="D69" s="119"/>
      <c r="E69" s="119"/>
      <c r="F69" s="115" t="str">
        <f>IF($C69="","",VLOOKUP($C69,'[1]Preços Unitários'!$B$7:$H$507,4,1))</f>
        <v/>
      </c>
      <c r="G69" s="115" t="str">
        <f>IF($C69="","",VLOOKUP($C69,'[1]Preços Unitários'!$B$7:$H$507,5,1))</f>
        <v/>
      </c>
      <c r="H69" s="116" t="str">
        <f>IF($C69="","",VLOOKUP($C69,'[1]Preços Unitários'!$B$7:$H$507,7,1))</f>
        <v/>
      </c>
      <c r="I69" s="117"/>
      <c r="J69" s="118" t="str">
        <f t="shared" si="4"/>
        <v/>
      </c>
      <c r="K69" s="347"/>
      <c r="L69" s="350"/>
    </row>
    <row r="70" spans="2:12" x14ac:dyDescent="0.25">
      <c r="B70" s="113"/>
      <c r="C70" s="119"/>
      <c r="D70" s="119"/>
      <c r="E70" s="119"/>
      <c r="F70" s="115" t="str">
        <f>IF($C70="","",VLOOKUP($C70,'[1]Preços Unitários'!$B$7:$H$507,4,1))</f>
        <v/>
      </c>
      <c r="G70" s="115" t="str">
        <f>IF($C70="","",VLOOKUP($C70,'[1]Preços Unitários'!$B$7:$H$507,5,1))</f>
        <v/>
      </c>
      <c r="H70" s="116" t="str">
        <f>IF($C70="","",VLOOKUP($C70,'[1]Preços Unitários'!$B$7:$H$507,7,1))</f>
        <v/>
      </c>
      <c r="I70" s="117"/>
      <c r="J70" s="118" t="str">
        <f t="shared" si="4"/>
        <v/>
      </c>
      <c r="K70" s="347"/>
      <c r="L70" s="350"/>
    </row>
    <row r="71" spans="2:12" x14ac:dyDescent="0.25">
      <c r="B71" s="113"/>
      <c r="C71" s="119"/>
      <c r="D71" s="119"/>
      <c r="E71" s="119"/>
      <c r="F71" s="115" t="str">
        <f>IF($C71="","",VLOOKUP($C71,'[1]Preços Unitários'!$B$7:$H$507,4,1))</f>
        <v/>
      </c>
      <c r="G71" s="115" t="str">
        <f>IF($C71="","",VLOOKUP($C71,'[1]Preços Unitários'!$B$7:$H$507,5,1))</f>
        <v/>
      </c>
      <c r="H71" s="116" t="str">
        <f>IF($C71="","",VLOOKUP($C71,'[1]Preços Unitários'!$B$7:$H$507,7,1))</f>
        <v/>
      </c>
      <c r="I71" s="120"/>
      <c r="J71" s="118" t="str">
        <f t="shared" si="4"/>
        <v/>
      </c>
      <c r="K71" s="347"/>
      <c r="L71" s="350"/>
    </row>
    <row r="72" spans="2:12" x14ac:dyDescent="0.25">
      <c r="B72" s="113"/>
      <c r="C72" s="119"/>
      <c r="D72" s="119"/>
      <c r="E72" s="119"/>
      <c r="F72" s="115" t="str">
        <f>IF($C72="","",VLOOKUP($C72,'[1]Preços Unitários'!$B$7:$H$507,4,1))</f>
        <v/>
      </c>
      <c r="G72" s="115" t="str">
        <f>IF($C72="","",VLOOKUP($C72,'[1]Preços Unitários'!$B$7:$H$507,5,1))</f>
        <v/>
      </c>
      <c r="H72" s="116" t="str">
        <f>IF($C72="","",VLOOKUP($C72,'[1]Preços Unitários'!$B$7:$H$507,7,1))</f>
        <v/>
      </c>
      <c r="I72" s="120"/>
      <c r="J72" s="118" t="str">
        <f t="shared" si="4"/>
        <v/>
      </c>
      <c r="K72" s="347"/>
      <c r="L72" s="350"/>
    </row>
    <row r="73" spans="2:12" ht="15.75" thickBot="1" x14ac:dyDescent="0.3">
      <c r="B73" s="121"/>
      <c r="C73" s="122"/>
      <c r="D73" s="122"/>
      <c r="E73" s="122"/>
      <c r="F73" s="123" t="str">
        <f>IF($C73="","",VLOOKUP($C73,'[1]Preços Unitários'!$B$7:$H$507,4,1))</f>
        <v/>
      </c>
      <c r="G73" s="123" t="str">
        <f>IF($C73="","",VLOOKUP($C73,'[1]Preços Unitários'!$B$7:$H$507,5,1))</f>
        <v/>
      </c>
      <c r="H73" s="124" t="str">
        <f>IF($C73="","",VLOOKUP($C73,'[1]Preços Unitários'!$B$7:$H$507,7,1))</f>
        <v/>
      </c>
      <c r="I73" s="125"/>
      <c r="J73" s="126" t="str">
        <f t="shared" si="4"/>
        <v/>
      </c>
      <c r="K73" s="348"/>
      <c r="L73" s="351"/>
    </row>
    <row r="74" spans="2:12" ht="15.75" thickBot="1" x14ac:dyDescent="0.3">
      <c r="C74" s="127"/>
      <c r="D74" s="127"/>
      <c r="E74" s="127"/>
      <c r="H74" s="128"/>
      <c r="I74" s="129"/>
      <c r="J74" s="130" t="str">
        <f t="shared" si="4"/>
        <v/>
      </c>
    </row>
    <row r="75" spans="2:12" x14ac:dyDescent="0.25">
      <c r="B75" s="131" t="s">
        <v>1790</v>
      </c>
      <c r="C75" s="96"/>
      <c r="D75" s="96"/>
      <c r="E75" s="96"/>
      <c r="F75" s="97" t="str">
        <f>'[1]Estimativa Quantidades'!FU3</f>
        <v xml:space="preserve">VEÍCULO UTILITÁRIO TIPO PICK-UP </v>
      </c>
      <c r="G75" s="98" t="s">
        <v>133</v>
      </c>
      <c r="H75" s="99"/>
      <c r="I75" s="100">
        <v>1</v>
      </c>
      <c r="J75" s="101">
        <f>IF(SUM(J77:J86)="","",IF(H75="NOTURNO",(SUM(J77:J86))*1.25,SUM(J77:J86)))</f>
        <v>3107.1147498748378</v>
      </c>
      <c r="K75" s="102" t="s">
        <v>1771</v>
      </c>
      <c r="L75" s="103" t="s">
        <v>1772</v>
      </c>
    </row>
    <row r="76" spans="2:12" ht="27" x14ac:dyDescent="0.25">
      <c r="B76" s="104"/>
      <c r="C76" s="105" t="s">
        <v>1773</v>
      </c>
      <c r="D76" s="105"/>
      <c r="E76" s="105"/>
      <c r="F76" s="106" t="s">
        <v>1776</v>
      </c>
      <c r="G76" s="107" t="s">
        <v>1777</v>
      </c>
      <c r="H76" s="108" t="s">
        <v>1778</v>
      </c>
      <c r="I76" s="109"/>
      <c r="J76" s="110"/>
      <c r="K76" s="111"/>
      <c r="L76" s="112"/>
    </row>
    <row r="77" spans="2:12" x14ac:dyDescent="0.25">
      <c r="B77" s="113"/>
      <c r="C77" s="114"/>
      <c r="D77" s="114"/>
      <c r="E77" s="114"/>
      <c r="F77" s="115" t="str">
        <f>IF($C77="","",VLOOKUP($C77,'[1]Preços Unitários'!$B$7:$H$507,4,1))</f>
        <v/>
      </c>
      <c r="G77" s="115" t="str">
        <f>IF($C77="","",VLOOKUP($C77,'[1]Preços Unitários'!$B$7:$H$507,5,1))</f>
        <v/>
      </c>
      <c r="H77" s="116" t="str">
        <f>IF($C77="","",VLOOKUP($C77,'[1]Preços Unitários'!$B$7:$H$507,7,1))</f>
        <v/>
      </c>
      <c r="I77" s="117"/>
      <c r="J77" s="118" t="str">
        <f t="shared" ref="J77:J88" si="5">IF(H77="","",I77*H77)</f>
        <v/>
      </c>
      <c r="K77" s="346" t="s">
        <v>1791</v>
      </c>
      <c r="L77" s="349" t="s">
        <v>1780</v>
      </c>
    </row>
    <row r="78" spans="2:12" x14ac:dyDescent="0.25">
      <c r="B78" s="113"/>
      <c r="C78" s="134" t="str">
        <f>'[1]Preços Unitários'!B195</f>
        <v>02.01.01</v>
      </c>
      <c r="D78" s="114" t="str">
        <f>VLOOKUP(C78,'[1]Preços Unitários'!$B$7:$E$413,2,TRUE)</f>
        <v>580072 00F</v>
      </c>
      <c r="E78" s="114" t="str">
        <f>VLOOKUP(C78,'[1]Preços Unitários'!$B$7:$F$413,3,TRUE)</f>
        <v>Localiza</v>
      </c>
      <c r="F78" s="115" t="str">
        <f>IF($C78="","",VLOOKUP($C78,'[1]Preços Unitários'!$B$7:$H$507,4,1))</f>
        <v>LOCAÇÃO UTILITÁRIO</v>
      </c>
      <c r="G78" s="115" t="str">
        <f>IF($C78="","",VLOOKUP($C78,'[1]Preços Unitários'!$B$7:$H$507,5,1))</f>
        <v>mês</v>
      </c>
      <c r="H78" s="116">
        <f>IF($C78="","",VLOOKUP($C78,'[1]Preços Unitários'!$B$7:$H$507,7,1))</f>
        <v>3107.1147498748378</v>
      </c>
      <c r="I78" s="117">
        <v>1</v>
      </c>
      <c r="J78" s="118">
        <f t="shared" si="5"/>
        <v>3107.1147498748378</v>
      </c>
      <c r="K78" s="347"/>
      <c r="L78" s="350"/>
    </row>
    <row r="79" spans="2:12" x14ac:dyDescent="0.25">
      <c r="B79" s="113"/>
      <c r="C79" s="114"/>
      <c r="D79" s="114"/>
      <c r="E79" s="114"/>
      <c r="F79" s="115" t="str">
        <f>IF($C79="","",VLOOKUP($C79,'[1]Preços Unitários'!$B$7:$H$507,4,1))</f>
        <v/>
      </c>
      <c r="G79" s="115" t="str">
        <f>IF($C79="","",VLOOKUP($C79,'[1]Preços Unitários'!$B$7:$H$507,5,1))</f>
        <v/>
      </c>
      <c r="H79" s="116" t="str">
        <f>IF($C79="","",VLOOKUP($C79,'[1]Preços Unitários'!$B$7:$H$507,7,1))</f>
        <v/>
      </c>
      <c r="I79" s="117"/>
      <c r="J79" s="118" t="str">
        <f t="shared" si="5"/>
        <v/>
      </c>
      <c r="K79" s="347"/>
      <c r="L79" s="350"/>
    </row>
    <row r="80" spans="2:12" x14ac:dyDescent="0.25">
      <c r="B80" s="113"/>
      <c r="C80" s="114"/>
      <c r="D80" s="114"/>
      <c r="E80" s="114"/>
      <c r="F80" s="115" t="str">
        <f>IF($C80="","",VLOOKUP($C80,'[1]Preços Unitários'!$B$7:$H$507,4,1))</f>
        <v/>
      </c>
      <c r="G80" s="115" t="str">
        <f>IF($C80="","",VLOOKUP($C80,'[1]Preços Unitários'!$B$7:$H$507,5,1))</f>
        <v/>
      </c>
      <c r="H80" s="116" t="str">
        <f>IF($C80="","",VLOOKUP($C80,'[1]Preços Unitários'!$B$7:$H$507,7,1))</f>
        <v/>
      </c>
      <c r="I80" s="117"/>
      <c r="J80" s="118" t="str">
        <f t="shared" si="5"/>
        <v/>
      </c>
      <c r="K80" s="347"/>
      <c r="L80" s="350"/>
    </row>
    <row r="81" spans="2:12" x14ac:dyDescent="0.25">
      <c r="B81" s="113"/>
      <c r="C81" s="119"/>
      <c r="D81" s="119"/>
      <c r="E81" s="119"/>
      <c r="F81" s="115" t="str">
        <f>IF($C81="","",VLOOKUP($C81,'[1]Preços Unitários'!$B$7:$H$507,4,1))</f>
        <v/>
      </c>
      <c r="G81" s="115" t="str">
        <f>IF($C81="","",VLOOKUP($C81,'[1]Preços Unitários'!$B$7:$H$507,5,1))</f>
        <v/>
      </c>
      <c r="H81" s="116" t="str">
        <f>IF($C81="","",VLOOKUP($C81,'[1]Preços Unitários'!$B$7:$H$507,7,1))</f>
        <v/>
      </c>
      <c r="I81" s="117"/>
      <c r="J81" s="118" t="str">
        <f t="shared" si="5"/>
        <v/>
      </c>
      <c r="K81" s="347"/>
      <c r="L81" s="350"/>
    </row>
    <row r="82" spans="2:12" x14ac:dyDescent="0.25">
      <c r="B82" s="113"/>
      <c r="C82" s="119"/>
      <c r="D82" s="119"/>
      <c r="E82" s="119"/>
      <c r="F82" s="115" t="str">
        <f>IF($C82="","",VLOOKUP($C82,'[1]Preços Unitários'!$B$7:$H$507,4,1))</f>
        <v/>
      </c>
      <c r="G82" s="115" t="str">
        <f>IF($C82="","",VLOOKUP($C82,'[1]Preços Unitários'!$B$7:$H$507,5,1))</f>
        <v/>
      </c>
      <c r="H82" s="116" t="str">
        <f>IF($C82="","",VLOOKUP($C82,'[1]Preços Unitários'!$B$7:$H$507,7,1))</f>
        <v/>
      </c>
      <c r="I82" s="117"/>
      <c r="J82" s="118" t="str">
        <f t="shared" si="5"/>
        <v/>
      </c>
      <c r="K82" s="347"/>
      <c r="L82" s="350"/>
    </row>
    <row r="83" spans="2:12" x14ac:dyDescent="0.25">
      <c r="B83" s="113"/>
      <c r="C83" s="119"/>
      <c r="D83" s="119"/>
      <c r="E83" s="119"/>
      <c r="F83" s="115" t="str">
        <f>IF($C83="","",VLOOKUP($C83,'[1]Preços Unitários'!$B$7:$H$507,4,1))</f>
        <v/>
      </c>
      <c r="G83" s="115" t="str">
        <f>IF($C83="","",VLOOKUP($C83,'[1]Preços Unitários'!$B$7:$H$507,5,1))</f>
        <v/>
      </c>
      <c r="H83" s="116" t="str">
        <f>IF($C83="","",VLOOKUP($C83,'[1]Preços Unitários'!$B$7:$H$507,7,1))</f>
        <v/>
      </c>
      <c r="I83" s="117"/>
      <c r="J83" s="118" t="str">
        <f t="shared" si="5"/>
        <v/>
      </c>
      <c r="K83" s="347"/>
      <c r="L83" s="350"/>
    </row>
    <row r="84" spans="2:12" x14ac:dyDescent="0.25">
      <c r="B84" s="113"/>
      <c r="C84" s="119"/>
      <c r="D84" s="119"/>
      <c r="E84" s="119"/>
      <c r="F84" s="115" t="str">
        <f>IF($C84="","",VLOOKUP($C84,'[1]Preços Unitários'!$B$7:$H$507,4,1))</f>
        <v/>
      </c>
      <c r="G84" s="115" t="str">
        <f>IF($C84="","",VLOOKUP($C84,'[1]Preços Unitários'!$B$7:$H$507,5,1))</f>
        <v/>
      </c>
      <c r="H84" s="116" t="str">
        <f>IF($C84="","",VLOOKUP($C84,'[1]Preços Unitários'!$B$7:$H$507,7,1))</f>
        <v/>
      </c>
      <c r="I84" s="117"/>
      <c r="J84" s="118" t="str">
        <f t="shared" si="5"/>
        <v/>
      </c>
      <c r="K84" s="347"/>
      <c r="L84" s="350"/>
    </row>
    <row r="85" spans="2:12" x14ac:dyDescent="0.25">
      <c r="B85" s="113"/>
      <c r="C85" s="119"/>
      <c r="D85" s="119"/>
      <c r="E85" s="119"/>
      <c r="F85" s="115" t="str">
        <f>IF($C85="","",VLOOKUP($C85,'[1]Preços Unitários'!$B$7:$H$507,4,1))</f>
        <v/>
      </c>
      <c r="G85" s="115" t="str">
        <f>IF($C85="","",VLOOKUP($C85,'[1]Preços Unitários'!$B$7:$H$507,5,1))</f>
        <v/>
      </c>
      <c r="H85" s="116" t="str">
        <f>IF($C85="","",VLOOKUP($C85,'[1]Preços Unitários'!$B$7:$H$507,7,1))</f>
        <v/>
      </c>
      <c r="I85" s="120"/>
      <c r="J85" s="118" t="str">
        <f t="shared" si="5"/>
        <v/>
      </c>
      <c r="K85" s="347"/>
      <c r="L85" s="350"/>
    </row>
    <row r="86" spans="2:12" x14ac:dyDescent="0.25">
      <c r="B86" s="113"/>
      <c r="C86" s="119"/>
      <c r="D86" s="119"/>
      <c r="E86" s="119"/>
      <c r="F86" s="115" t="str">
        <f>IF($C86="","",VLOOKUP($C86,'[1]Preços Unitários'!$B$7:$H$507,4,1))</f>
        <v/>
      </c>
      <c r="G86" s="115" t="str">
        <f>IF($C86="","",VLOOKUP($C86,'[1]Preços Unitários'!$B$7:$H$507,5,1))</f>
        <v/>
      </c>
      <c r="H86" s="116" t="str">
        <f>IF($C86="","",VLOOKUP($C86,'[1]Preços Unitários'!$B$7:$H$507,7,1))</f>
        <v/>
      </c>
      <c r="I86" s="120"/>
      <c r="J86" s="118" t="str">
        <f t="shared" si="5"/>
        <v/>
      </c>
      <c r="K86" s="347"/>
      <c r="L86" s="350"/>
    </row>
    <row r="87" spans="2:12" ht="15.75" thickBot="1" x14ac:dyDescent="0.3">
      <c r="B87" s="121"/>
      <c r="C87" s="122"/>
      <c r="D87" s="122"/>
      <c r="E87" s="122"/>
      <c r="F87" s="123" t="str">
        <f>IF($C87="","",VLOOKUP($C87,'[1]Preços Unitários'!$B$7:$H$507,4,1))</f>
        <v/>
      </c>
      <c r="G87" s="123" t="str">
        <f>IF($C87="","",VLOOKUP($C87,'[1]Preços Unitários'!$B$7:$H$507,5,1))</f>
        <v/>
      </c>
      <c r="H87" s="124" t="str">
        <f>IF($C87="","",VLOOKUP($C87,'[1]Preços Unitários'!$B$7:$H$507,7,1))</f>
        <v/>
      </c>
      <c r="I87" s="125"/>
      <c r="J87" s="126" t="str">
        <f t="shared" si="5"/>
        <v/>
      </c>
      <c r="K87" s="348"/>
      <c r="L87" s="351"/>
    </row>
    <row r="88" spans="2:12" ht="15.75" thickBot="1" x14ac:dyDescent="0.3">
      <c r="C88" s="127"/>
      <c r="D88" s="127"/>
      <c r="E88" s="127"/>
      <c r="H88" s="128"/>
      <c r="I88" s="129"/>
      <c r="J88" s="130" t="str">
        <f t="shared" si="5"/>
        <v/>
      </c>
    </row>
    <row r="89" spans="2:12" x14ac:dyDescent="0.25">
      <c r="B89" s="131" t="s">
        <v>818</v>
      </c>
      <c r="C89" s="96"/>
      <c r="D89" s="96"/>
      <c r="E89" s="96"/>
      <c r="F89" s="97" t="str">
        <f>'[1]Estimativa Quantidades'!FV3</f>
        <v xml:space="preserve">RETRO ESCAVADEIRA </v>
      </c>
      <c r="G89" s="98" t="s">
        <v>134</v>
      </c>
      <c r="H89" s="99" t="s">
        <v>131</v>
      </c>
      <c r="I89" s="100">
        <v>1</v>
      </c>
      <c r="J89" s="101">
        <f>IF(SUM(J91:J100)="","",IF(H89="NOTURNO",(SUM(J91:J100))*1.25,SUM(J91:J100)))</f>
        <v>82.255799383249851</v>
      </c>
      <c r="K89" s="102" t="s">
        <v>1771</v>
      </c>
      <c r="L89" s="103" t="s">
        <v>1772</v>
      </c>
    </row>
    <row r="90" spans="2:12" ht="27" x14ac:dyDescent="0.25">
      <c r="B90" s="104"/>
      <c r="C90" s="105" t="s">
        <v>1773</v>
      </c>
      <c r="D90" s="105"/>
      <c r="E90" s="105"/>
      <c r="F90" s="106" t="s">
        <v>1776</v>
      </c>
      <c r="G90" s="107" t="s">
        <v>1777</v>
      </c>
      <c r="H90" s="108" t="s">
        <v>1778</v>
      </c>
      <c r="I90" s="109"/>
      <c r="J90" s="110"/>
      <c r="K90" s="111"/>
      <c r="L90" s="112"/>
    </row>
    <row r="91" spans="2:12" x14ac:dyDescent="0.25">
      <c r="B91" s="113"/>
      <c r="C91" s="114"/>
      <c r="D91" s="114"/>
      <c r="E91" s="114"/>
      <c r="F91" s="115" t="str">
        <f>IF($C91="","",VLOOKUP($C91,'[1]Preços Unitários'!$B$7:$H$507,4,1))</f>
        <v/>
      </c>
      <c r="G91" s="115" t="str">
        <f>IF($C91="","",VLOOKUP($C91,'[1]Preços Unitários'!$B$7:$H$507,5,1))</f>
        <v/>
      </c>
      <c r="H91" s="116" t="str">
        <f>IF($C91="","",VLOOKUP($C91,'[1]Preços Unitários'!$B$7:$H$507,7,1))</f>
        <v/>
      </c>
      <c r="I91" s="117"/>
      <c r="J91" s="118" t="str">
        <f t="shared" ref="J91:J102" si="6">IF(H91="","",I91*H91)</f>
        <v/>
      </c>
      <c r="K91" s="346" t="s">
        <v>1792</v>
      </c>
      <c r="L91" s="349" t="s">
        <v>1793</v>
      </c>
    </row>
    <row r="92" spans="2:12" x14ac:dyDescent="0.25">
      <c r="B92" s="113"/>
      <c r="C92" s="134" t="str">
        <f>'[1]Preços Unitários'!B197</f>
        <v>02.01.03</v>
      </c>
      <c r="D92" s="114">
        <f>VLOOKUP(C92,'[1]Preços Unitários'!$B$7:$E$413,2,TRUE)</f>
        <v>5679</v>
      </c>
      <c r="E92" s="114" t="str">
        <f>VLOOKUP(C92,'[1]Preços Unitários'!$B$7:$F$413,3,TRUE)</f>
        <v>SINAPI</v>
      </c>
      <c r="F92" s="115" t="str">
        <f>IF($C92="","",VLOOKUP($C92,'[1]Preços Unitários'!$B$7:$H$507,4,1))</f>
        <v>LOCAÇÃO RETRO ESCAVADEIRA 4x4</v>
      </c>
      <c r="G92" s="115" t="str">
        <f>IF($C92="","",VLOOKUP($C92,'[1]Preços Unitários'!$B$7:$H$507,5,1))</f>
        <v>h</v>
      </c>
      <c r="H92" s="116">
        <f>IF($C92="","",VLOOKUP($C92,'[1]Preços Unitários'!$B$7:$H$507,7,1))</f>
        <v>82.255799383249851</v>
      </c>
      <c r="I92" s="117">
        <v>1</v>
      </c>
      <c r="J92" s="118">
        <f t="shared" si="6"/>
        <v>82.255799383249851</v>
      </c>
      <c r="K92" s="347"/>
      <c r="L92" s="350"/>
    </row>
    <row r="93" spans="2:12" x14ac:dyDescent="0.25">
      <c r="B93" s="113"/>
      <c r="C93" s="114"/>
      <c r="D93" s="114"/>
      <c r="E93" s="114"/>
      <c r="F93" s="115" t="str">
        <f>IF($C93="","",VLOOKUP($C93,'[1]Preços Unitários'!$B$7:$H$507,4,1))</f>
        <v/>
      </c>
      <c r="G93" s="115" t="str">
        <f>IF($C93="","",VLOOKUP($C93,'[1]Preços Unitários'!$B$7:$H$507,5,1))</f>
        <v/>
      </c>
      <c r="H93" s="116" t="str">
        <f>IF($C93="","",VLOOKUP($C93,'[1]Preços Unitários'!$B$7:$H$507,7,1))</f>
        <v/>
      </c>
      <c r="I93" s="117"/>
      <c r="J93" s="118" t="str">
        <f t="shared" si="6"/>
        <v/>
      </c>
      <c r="K93" s="347"/>
      <c r="L93" s="350"/>
    </row>
    <row r="94" spans="2:12" x14ac:dyDescent="0.25">
      <c r="B94" s="113"/>
      <c r="C94" s="114"/>
      <c r="D94" s="114"/>
      <c r="E94" s="114"/>
      <c r="F94" s="115" t="str">
        <f>IF($C94="","",VLOOKUP($C94,'[1]Preços Unitários'!$B$7:$H$507,4,1))</f>
        <v/>
      </c>
      <c r="G94" s="115" t="str">
        <f>IF($C94="","",VLOOKUP($C94,'[1]Preços Unitários'!$B$7:$H$507,5,1))</f>
        <v/>
      </c>
      <c r="H94" s="116" t="str">
        <f>IF($C94="","",VLOOKUP($C94,'[1]Preços Unitários'!$B$7:$H$507,7,1))</f>
        <v/>
      </c>
      <c r="I94" s="117"/>
      <c r="J94" s="118" t="str">
        <f t="shared" si="6"/>
        <v/>
      </c>
      <c r="K94" s="347"/>
      <c r="L94" s="350"/>
    </row>
    <row r="95" spans="2:12" x14ac:dyDescent="0.25">
      <c r="B95" s="113"/>
      <c r="C95" s="119"/>
      <c r="D95" s="119"/>
      <c r="E95" s="119"/>
      <c r="F95" s="115" t="str">
        <f>IF($C95="","",VLOOKUP($C95,'[1]Preços Unitários'!$B$7:$H$507,4,1))</f>
        <v/>
      </c>
      <c r="G95" s="115" t="str">
        <f>IF($C95="","",VLOOKUP($C95,'[1]Preços Unitários'!$B$7:$H$507,5,1))</f>
        <v/>
      </c>
      <c r="H95" s="116" t="str">
        <f>IF($C95="","",VLOOKUP($C95,'[1]Preços Unitários'!$B$7:$H$507,7,1))</f>
        <v/>
      </c>
      <c r="I95" s="117"/>
      <c r="J95" s="118" t="str">
        <f t="shared" si="6"/>
        <v/>
      </c>
      <c r="K95" s="347"/>
      <c r="L95" s="350"/>
    </row>
    <row r="96" spans="2:12" x14ac:dyDescent="0.25">
      <c r="B96" s="113"/>
      <c r="C96" s="119"/>
      <c r="D96" s="119"/>
      <c r="E96" s="119"/>
      <c r="F96" s="115" t="str">
        <f>IF($C96="","",VLOOKUP($C96,'[1]Preços Unitários'!$B$7:$H$507,4,1))</f>
        <v/>
      </c>
      <c r="G96" s="115" t="str">
        <f>IF($C96="","",VLOOKUP($C96,'[1]Preços Unitários'!$B$7:$H$507,5,1))</f>
        <v/>
      </c>
      <c r="H96" s="116" t="str">
        <f>IF($C96="","",VLOOKUP($C96,'[1]Preços Unitários'!$B$7:$H$507,7,1))</f>
        <v/>
      </c>
      <c r="I96" s="117"/>
      <c r="J96" s="118" t="str">
        <f t="shared" si="6"/>
        <v/>
      </c>
      <c r="K96" s="347"/>
      <c r="L96" s="350"/>
    </row>
    <row r="97" spans="2:12" x14ac:dyDescent="0.25">
      <c r="B97" s="113"/>
      <c r="C97" s="119"/>
      <c r="D97" s="119"/>
      <c r="E97" s="119"/>
      <c r="F97" s="115" t="str">
        <f>IF($C97="","",VLOOKUP($C97,'[1]Preços Unitários'!$B$7:$H$507,4,1))</f>
        <v/>
      </c>
      <c r="G97" s="115" t="str">
        <f>IF($C97="","",VLOOKUP($C97,'[1]Preços Unitários'!$B$7:$H$507,5,1))</f>
        <v/>
      </c>
      <c r="H97" s="116" t="str">
        <f>IF($C97="","",VLOOKUP($C97,'[1]Preços Unitários'!$B$7:$H$507,7,1))</f>
        <v/>
      </c>
      <c r="I97" s="117"/>
      <c r="J97" s="118" t="str">
        <f t="shared" si="6"/>
        <v/>
      </c>
      <c r="K97" s="347"/>
      <c r="L97" s="350"/>
    </row>
    <row r="98" spans="2:12" x14ac:dyDescent="0.25">
      <c r="B98" s="113"/>
      <c r="C98" s="119"/>
      <c r="D98" s="119"/>
      <c r="E98" s="119"/>
      <c r="F98" s="115" t="str">
        <f>IF($C98="","",VLOOKUP($C98,'[1]Preços Unitários'!$B$7:$H$507,4,1))</f>
        <v/>
      </c>
      <c r="G98" s="115" t="str">
        <f>IF($C98="","",VLOOKUP($C98,'[1]Preços Unitários'!$B$7:$H$507,5,1))</f>
        <v/>
      </c>
      <c r="H98" s="116" t="str">
        <f>IF($C98="","",VLOOKUP($C98,'[1]Preços Unitários'!$B$7:$H$507,7,1))</f>
        <v/>
      </c>
      <c r="I98" s="117"/>
      <c r="J98" s="118" t="str">
        <f t="shared" si="6"/>
        <v/>
      </c>
      <c r="K98" s="347"/>
      <c r="L98" s="350"/>
    </row>
    <row r="99" spans="2:12" x14ac:dyDescent="0.25">
      <c r="B99" s="113"/>
      <c r="C99" s="119"/>
      <c r="D99" s="119"/>
      <c r="E99" s="119"/>
      <c r="F99" s="115" t="str">
        <f>IF($C99="","",VLOOKUP($C99,'[1]Preços Unitários'!$B$7:$H$507,4,1))</f>
        <v/>
      </c>
      <c r="G99" s="115" t="str">
        <f>IF($C99="","",VLOOKUP($C99,'[1]Preços Unitários'!$B$7:$H$507,5,1))</f>
        <v/>
      </c>
      <c r="H99" s="116" t="str">
        <f>IF($C99="","",VLOOKUP($C99,'[1]Preços Unitários'!$B$7:$H$507,7,1))</f>
        <v/>
      </c>
      <c r="I99" s="120"/>
      <c r="J99" s="118" t="str">
        <f t="shared" si="6"/>
        <v/>
      </c>
      <c r="K99" s="347"/>
      <c r="L99" s="350"/>
    </row>
    <row r="100" spans="2:12" x14ac:dyDescent="0.25">
      <c r="B100" s="113"/>
      <c r="C100" s="119"/>
      <c r="D100" s="119"/>
      <c r="E100" s="119"/>
      <c r="F100" s="115" t="str">
        <f>IF($C100="","",VLOOKUP($C100,'[1]Preços Unitários'!$B$7:$H$507,4,1))</f>
        <v/>
      </c>
      <c r="G100" s="115" t="str">
        <f>IF($C100="","",VLOOKUP($C100,'[1]Preços Unitários'!$B$7:$H$507,5,1))</f>
        <v/>
      </c>
      <c r="H100" s="116" t="str">
        <f>IF($C100="","",VLOOKUP($C100,'[1]Preços Unitários'!$B$7:$H$507,7,1))</f>
        <v/>
      </c>
      <c r="I100" s="120"/>
      <c r="J100" s="118" t="str">
        <f t="shared" si="6"/>
        <v/>
      </c>
      <c r="K100" s="347"/>
      <c r="L100" s="350"/>
    </row>
    <row r="101" spans="2:12" ht="15.75" thickBot="1" x14ac:dyDescent="0.3">
      <c r="B101" s="121"/>
      <c r="C101" s="122"/>
      <c r="D101" s="122"/>
      <c r="E101" s="122"/>
      <c r="F101" s="123" t="str">
        <f>IF($C101="","",VLOOKUP($C101,'[1]Preços Unitários'!$B$7:$H$507,4,1))</f>
        <v/>
      </c>
      <c r="G101" s="123" t="str">
        <f>IF($C101="","",VLOOKUP($C101,'[1]Preços Unitários'!$B$7:$H$507,5,1))</f>
        <v/>
      </c>
      <c r="H101" s="124" t="str">
        <f>IF($C101="","",VLOOKUP($C101,'[1]Preços Unitários'!$B$7:$H$507,7,1))</f>
        <v/>
      </c>
      <c r="I101" s="125"/>
      <c r="J101" s="126" t="str">
        <f t="shared" si="6"/>
        <v/>
      </c>
      <c r="K101" s="348"/>
      <c r="L101" s="351"/>
    </row>
    <row r="102" spans="2:12" ht="15.75" thickBot="1" x14ac:dyDescent="0.3">
      <c r="C102" s="127"/>
      <c r="D102" s="127"/>
      <c r="E102" s="127"/>
      <c r="H102" s="128"/>
      <c r="I102" s="129"/>
      <c r="J102" s="130" t="str">
        <f t="shared" si="6"/>
        <v/>
      </c>
    </row>
    <row r="103" spans="2:12" x14ac:dyDescent="0.25">
      <c r="B103" s="131" t="s">
        <v>819</v>
      </c>
      <c r="C103" s="96"/>
      <c r="D103" s="96"/>
      <c r="E103" s="96"/>
      <c r="F103" s="97" t="str">
        <f>'[1]Estimativa Quantidades'!FW3</f>
        <v>CAMINHÃO TRAÇADO EQUIPADO COM GUINDALTO (MUNCK)</v>
      </c>
      <c r="G103" s="98" t="s">
        <v>134</v>
      </c>
      <c r="H103" s="99" t="s">
        <v>131</v>
      </c>
      <c r="I103" s="100">
        <v>1</v>
      </c>
      <c r="J103" s="101">
        <f>IF(SUM(J105:J114)="","",IF(H103="NOTURNO",(SUM(J105:J114))*1.25,SUM(J105:J114)))</f>
        <v>342.80929441676284</v>
      </c>
      <c r="K103" s="102" t="s">
        <v>1771</v>
      </c>
      <c r="L103" s="103" t="s">
        <v>1772</v>
      </c>
    </row>
    <row r="104" spans="2:12" ht="27" x14ac:dyDescent="0.25">
      <c r="B104" s="104"/>
      <c r="C104" s="105" t="s">
        <v>1773</v>
      </c>
      <c r="D104" s="105"/>
      <c r="E104" s="105"/>
      <c r="F104" s="106" t="s">
        <v>1776</v>
      </c>
      <c r="G104" s="107" t="s">
        <v>1777</v>
      </c>
      <c r="H104" s="108" t="s">
        <v>1778</v>
      </c>
      <c r="I104" s="109"/>
      <c r="J104" s="110"/>
      <c r="K104" s="111"/>
      <c r="L104" s="112"/>
    </row>
    <row r="105" spans="2:12" x14ac:dyDescent="0.25">
      <c r="B105" s="113"/>
      <c r="C105" s="114"/>
      <c r="D105" s="114"/>
      <c r="E105" s="114"/>
      <c r="F105" s="115" t="str">
        <f>IF($C105="","",VLOOKUP($C105,'[1]Preços Unitários'!$B$7:$H$507,4,1))</f>
        <v/>
      </c>
      <c r="G105" s="115" t="str">
        <f>IF($C105="","",VLOOKUP($C105,'[1]Preços Unitários'!$B$7:$H$507,5,1))</f>
        <v/>
      </c>
      <c r="H105" s="116" t="str">
        <f>IF($C105="","",VLOOKUP($C105,'[1]Preços Unitários'!$B$7:$H$507,7,1))</f>
        <v/>
      </c>
      <c r="I105" s="117"/>
      <c r="J105" s="118" t="str">
        <f t="shared" ref="J105:J116" si="7">IF(H105="","",I105*H105)</f>
        <v/>
      </c>
      <c r="K105" s="346" t="s">
        <v>1794</v>
      </c>
      <c r="L105" s="349" t="s">
        <v>1795</v>
      </c>
    </row>
    <row r="106" spans="2:12" x14ac:dyDescent="0.25">
      <c r="B106" s="113"/>
      <c r="C106" s="134" t="str">
        <f>'[1]Preços Unitários'!B199</f>
        <v>02.01.05</v>
      </c>
      <c r="D106" s="114">
        <f>VLOOKUP(C106,'[1]Preços Unitários'!$B$7:$E$413,2,TRUE)</f>
        <v>5928</v>
      </c>
      <c r="E106" s="114" t="str">
        <f>VLOOKUP(C106,'[1]Preços Unitários'!$B$7:$F$413,3,TRUE)</f>
        <v>SINAPI</v>
      </c>
      <c r="F106" s="115" t="str">
        <f>IF($C106="","",VLOOKUP($C106,'[1]Preços Unitários'!$B$7:$H$507,4,1))</f>
        <v>LOCAÇÃO GUINDALTO (MUNCK) 6 ton</v>
      </c>
      <c r="G106" s="115" t="str">
        <f>IF($C106="","",VLOOKUP($C106,'[1]Preços Unitários'!$B$7:$H$507,5,1))</f>
        <v>h</v>
      </c>
      <c r="H106" s="116">
        <f>IF($C106="","",VLOOKUP($C106,'[1]Preços Unitários'!$B$7:$H$507,7,1))</f>
        <v>342.80929441676284</v>
      </c>
      <c r="I106" s="117">
        <v>1</v>
      </c>
      <c r="J106" s="118">
        <f t="shared" si="7"/>
        <v>342.80929441676284</v>
      </c>
      <c r="K106" s="347"/>
      <c r="L106" s="350"/>
    </row>
    <row r="107" spans="2:12" x14ac:dyDescent="0.25">
      <c r="B107" s="113"/>
      <c r="C107" s="114"/>
      <c r="D107" s="114"/>
      <c r="E107" s="114"/>
      <c r="F107" s="115" t="str">
        <f>IF($C107="","",VLOOKUP($C107,'[1]Preços Unitários'!$B$7:$H$507,4,1))</f>
        <v/>
      </c>
      <c r="G107" s="115" t="str">
        <f>IF($C107="","",VLOOKUP($C107,'[1]Preços Unitários'!$B$7:$H$507,5,1))</f>
        <v/>
      </c>
      <c r="H107" s="116" t="str">
        <f>IF($C107="","",VLOOKUP($C107,'[1]Preços Unitários'!$B$7:$H$507,7,1))</f>
        <v/>
      </c>
      <c r="I107" s="117"/>
      <c r="J107" s="118" t="str">
        <f t="shared" si="7"/>
        <v/>
      </c>
      <c r="K107" s="347"/>
      <c r="L107" s="350"/>
    </row>
    <row r="108" spans="2:12" x14ac:dyDescent="0.25">
      <c r="B108" s="113"/>
      <c r="C108" s="114"/>
      <c r="D108" s="114"/>
      <c r="E108" s="114"/>
      <c r="F108" s="115" t="str">
        <f>IF($C108="","",VLOOKUP($C108,'[1]Preços Unitários'!$B$7:$H$507,4,1))</f>
        <v/>
      </c>
      <c r="G108" s="115" t="str">
        <f>IF($C108="","",VLOOKUP($C108,'[1]Preços Unitários'!$B$7:$H$507,5,1))</f>
        <v/>
      </c>
      <c r="H108" s="116" t="str">
        <f>IF($C108="","",VLOOKUP($C108,'[1]Preços Unitários'!$B$7:$H$507,7,1))</f>
        <v/>
      </c>
      <c r="I108" s="117"/>
      <c r="J108" s="118" t="str">
        <f t="shared" si="7"/>
        <v/>
      </c>
      <c r="K108" s="347"/>
      <c r="L108" s="350"/>
    </row>
    <row r="109" spans="2:12" x14ac:dyDescent="0.25">
      <c r="B109" s="113"/>
      <c r="C109" s="119"/>
      <c r="D109" s="119"/>
      <c r="E109" s="119"/>
      <c r="F109" s="115" t="str">
        <f>IF($C109="","",VLOOKUP($C109,'[1]Preços Unitários'!$B$7:$H$507,4,1))</f>
        <v/>
      </c>
      <c r="G109" s="115" t="str">
        <f>IF($C109="","",VLOOKUP($C109,'[1]Preços Unitários'!$B$7:$H$507,5,1))</f>
        <v/>
      </c>
      <c r="H109" s="116" t="str">
        <f>IF($C109="","",VLOOKUP($C109,'[1]Preços Unitários'!$B$7:$H$507,7,1))</f>
        <v/>
      </c>
      <c r="I109" s="117"/>
      <c r="J109" s="118" t="str">
        <f t="shared" si="7"/>
        <v/>
      </c>
      <c r="K109" s="347"/>
      <c r="L109" s="350"/>
    </row>
    <row r="110" spans="2:12" x14ac:dyDescent="0.25">
      <c r="B110" s="113"/>
      <c r="C110" s="119"/>
      <c r="D110" s="119"/>
      <c r="E110" s="119"/>
      <c r="F110" s="115" t="str">
        <f>IF($C110="","",VLOOKUP($C110,'[1]Preços Unitários'!$B$7:$H$507,4,1))</f>
        <v/>
      </c>
      <c r="G110" s="115" t="str">
        <f>IF($C110="","",VLOOKUP($C110,'[1]Preços Unitários'!$B$7:$H$507,5,1))</f>
        <v/>
      </c>
      <c r="H110" s="116" t="str">
        <f>IF($C110="","",VLOOKUP($C110,'[1]Preços Unitários'!$B$7:$H$507,7,1))</f>
        <v/>
      </c>
      <c r="I110" s="117"/>
      <c r="J110" s="118" t="str">
        <f t="shared" si="7"/>
        <v/>
      </c>
      <c r="K110" s="347"/>
      <c r="L110" s="350"/>
    </row>
    <row r="111" spans="2:12" x14ac:dyDescent="0.25">
      <c r="B111" s="113"/>
      <c r="C111" s="119"/>
      <c r="D111" s="119"/>
      <c r="E111" s="119"/>
      <c r="F111" s="115" t="str">
        <f>IF($C111="","",VLOOKUP($C111,'[1]Preços Unitários'!$B$7:$H$507,4,1))</f>
        <v/>
      </c>
      <c r="G111" s="115" t="str">
        <f>IF($C111="","",VLOOKUP($C111,'[1]Preços Unitários'!$B$7:$H$507,5,1))</f>
        <v/>
      </c>
      <c r="H111" s="116" t="str">
        <f>IF($C111="","",VLOOKUP($C111,'[1]Preços Unitários'!$B$7:$H$507,7,1))</f>
        <v/>
      </c>
      <c r="I111" s="117"/>
      <c r="J111" s="118" t="str">
        <f t="shared" si="7"/>
        <v/>
      </c>
      <c r="K111" s="347"/>
      <c r="L111" s="350"/>
    </row>
    <row r="112" spans="2:12" x14ac:dyDescent="0.25">
      <c r="B112" s="113"/>
      <c r="C112" s="119"/>
      <c r="D112" s="119"/>
      <c r="E112" s="119"/>
      <c r="F112" s="115" t="str">
        <f>IF($C112="","",VLOOKUP($C112,'[1]Preços Unitários'!$B$7:$H$507,4,1))</f>
        <v/>
      </c>
      <c r="G112" s="115" t="str">
        <f>IF($C112="","",VLOOKUP($C112,'[1]Preços Unitários'!$B$7:$H$507,5,1))</f>
        <v/>
      </c>
      <c r="H112" s="116" t="str">
        <f>IF($C112="","",VLOOKUP($C112,'[1]Preços Unitários'!$B$7:$H$507,7,1))</f>
        <v/>
      </c>
      <c r="I112" s="117"/>
      <c r="J112" s="118" t="str">
        <f t="shared" si="7"/>
        <v/>
      </c>
      <c r="K112" s="347"/>
      <c r="L112" s="350"/>
    </row>
    <row r="113" spans="2:12" x14ac:dyDescent="0.25">
      <c r="B113" s="113"/>
      <c r="C113" s="119"/>
      <c r="D113" s="119"/>
      <c r="E113" s="119"/>
      <c r="F113" s="115" t="str">
        <f>IF($C113="","",VLOOKUP($C113,'[1]Preços Unitários'!$B$7:$H$507,4,1))</f>
        <v/>
      </c>
      <c r="G113" s="115" t="str">
        <f>IF($C113="","",VLOOKUP($C113,'[1]Preços Unitários'!$B$7:$H$507,5,1))</f>
        <v/>
      </c>
      <c r="H113" s="116" t="str">
        <f>IF($C113="","",VLOOKUP($C113,'[1]Preços Unitários'!$B$7:$H$507,7,1))</f>
        <v/>
      </c>
      <c r="I113" s="120"/>
      <c r="J113" s="118" t="str">
        <f t="shared" si="7"/>
        <v/>
      </c>
      <c r="K113" s="347"/>
      <c r="L113" s="350"/>
    </row>
    <row r="114" spans="2:12" x14ac:dyDescent="0.25">
      <c r="B114" s="113"/>
      <c r="C114" s="119"/>
      <c r="D114" s="119"/>
      <c r="E114" s="119"/>
      <c r="F114" s="115" t="str">
        <f>IF($C114="","",VLOOKUP($C114,'[1]Preços Unitários'!$B$7:$H$507,4,1))</f>
        <v/>
      </c>
      <c r="G114" s="115" t="str">
        <f>IF($C114="","",VLOOKUP($C114,'[1]Preços Unitários'!$B$7:$H$507,5,1))</f>
        <v/>
      </c>
      <c r="H114" s="116" t="str">
        <f>IF($C114="","",VLOOKUP($C114,'[1]Preços Unitários'!$B$7:$H$507,7,1))</f>
        <v/>
      </c>
      <c r="I114" s="120"/>
      <c r="J114" s="118" t="str">
        <f t="shared" si="7"/>
        <v/>
      </c>
      <c r="K114" s="347"/>
      <c r="L114" s="350"/>
    </row>
    <row r="115" spans="2:12" ht="15.75" thickBot="1" x14ac:dyDescent="0.3">
      <c r="B115" s="121"/>
      <c r="C115" s="122"/>
      <c r="D115" s="122"/>
      <c r="E115" s="122"/>
      <c r="F115" s="123" t="str">
        <f>IF($C115="","",VLOOKUP($C115,'[1]Preços Unitários'!$B$7:$H$507,4,1))</f>
        <v/>
      </c>
      <c r="G115" s="123" t="str">
        <f>IF($C115="","",VLOOKUP($C115,'[1]Preços Unitários'!$B$7:$H$507,5,1))</f>
        <v/>
      </c>
      <c r="H115" s="124" t="str">
        <f>IF($C115="","",VLOOKUP($C115,'[1]Preços Unitários'!$B$7:$H$507,7,1))</f>
        <v/>
      </c>
      <c r="I115" s="125"/>
      <c r="J115" s="126" t="str">
        <f t="shared" si="7"/>
        <v/>
      </c>
      <c r="K115" s="348"/>
      <c r="L115" s="351"/>
    </row>
    <row r="116" spans="2:12" ht="15.75" thickBot="1" x14ac:dyDescent="0.3">
      <c r="C116" s="127"/>
      <c r="D116" s="127"/>
      <c r="E116" s="127"/>
      <c r="H116" s="128"/>
      <c r="I116" s="129"/>
      <c r="J116" s="130" t="str">
        <f t="shared" si="7"/>
        <v/>
      </c>
    </row>
    <row r="117" spans="2:12" x14ac:dyDescent="0.25">
      <c r="B117" s="131" t="s">
        <v>820</v>
      </c>
      <c r="C117" s="96"/>
      <c r="D117" s="96"/>
      <c r="E117" s="96"/>
      <c r="F117" s="97" t="s">
        <v>13</v>
      </c>
      <c r="G117" s="98" t="s">
        <v>135</v>
      </c>
      <c r="H117" s="99" t="s">
        <v>131</v>
      </c>
      <c r="I117" s="100">
        <v>1</v>
      </c>
      <c r="J117" s="101">
        <f>ROUND(IF(SUM(J119:J128)="","",IF(H117="NOTURNO",(SUM(J119:J128))*1.25,SUM(J119:J128))),2)</f>
        <v>829.46</v>
      </c>
      <c r="K117" s="102" t="s">
        <v>1771</v>
      </c>
      <c r="L117" s="103" t="s">
        <v>1772</v>
      </c>
    </row>
    <row r="118" spans="2:12" ht="27" x14ac:dyDescent="0.25">
      <c r="B118" s="104"/>
      <c r="C118" s="105" t="s">
        <v>1773</v>
      </c>
      <c r="D118" s="105"/>
      <c r="E118" s="105"/>
      <c r="F118" s="106" t="s">
        <v>1776</v>
      </c>
      <c r="G118" s="107" t="s">
        <v>1777</v>
      </c>
      <c r="H118" s="108" t="s">
        <v>1778</v>
      </c>
      <c r="I118" s="109"/>
      <c r="J118" s="110"/>
      <c r="K118" s="111"/>
      <c r="L118" s="112"/>
    </row>
    <row r="119" spans="2:12" x14ac:dyDescent="0.25">
      <c r="B119" s="113"/>
      <c r="C119" s="114"/>
      <c r="D119" s="114"/>
      <c r="E119" s="114"/>
      <c r="F119" s="115" t="str">
        <f>IF($C119="","",VLOOKUP($C119,'[1]Preços Unitários'!$B$7:$H$507,4,1))</f>
        <v/>
      </c>
      <c r="G119" s="115" t="str">
        <f>IF($C119="","",VLOOKUP($C119,'[1]Preços Unitários'!$B$7:$H$507,5,1))</f>
        <v/>
      </c>
      <c r="H119" s="116" t="str">
        <f>IF($C119="","",VLOOKUP($C119,'[1]Preços Unitários'!$B$7:$H$507,7,1))</f>
        <v/>
      </c>
      <c r="I119" s="117"/>
      <c r="J119" s="118" t="str">
        <f t="shared" ref="J119:J130" si="8">IF(H119="","",I119*H119)</f>
        <v/>
      </c>
      <c r="K119" s="346" t="s">
        <v>1796</v>
      </c>
      <c r="L119" s="349" t="s">
        <v>1797</v>
      </c>
    </row>
    <row r="120" spans="2:12" x14ac:dyDescent="0.25">
      <c r="B120" s="113"/>
      <c r="C120" s="114" t="s">
        <v>1798</v>
      </c>
      <c r="D120" s="114">
        <f>VLOOKUP(C120,'[1]Preços Unitários'!$B$7:$E$413,2,TRUE)</f>
        <v>97626</v>
      </c>
      <c r="E120" s="114" t="str">
        <f>VLOOKUP(C120,'[1]Preços Unitários'!$B$7:$F$413,3,TRUE)</f>
        <v>SINAPI</v>
      </c>
      <c r="F120" s="115" t="str">
        <f>IF($C120="","",VLOOKUP($C120,'[1]Preços Unitários'!$B$7:$H$507,4,1))</f>
        <v>DEMOLIÇÃO MANUAL DE CONCRETO ARMADO/CONCRETO</v>
      </c>
      <c r="G120" s="115" t="str">
        <f>IF($C120="","",VLOOKUP($C120,'[1]Preços Unitários'!$B$7:$H$507,5,1))</f>
        <v>m³</v>
      </c>
      <c r="H120" s="116">
        <f>IF($C120="","",VLOOKUP($C120,'[1]Preços Unitários'!$B$7:$H$507,7,1))</f>
        <v>759.43087088417235</v>
      </c>
      <c r="I120" s="117">
        <v>1</v>
      </c>
      <c r="J120" s="118">
        <f t="shared" si="8"/>
        <v>759.43087088417235</v>
      </c>
      <c r="K120" s="347"/>
      <c r="L120" s="350"/>
    </row>
    <row r="121" spans="2:12" x14ac:dyDescent="0.25">
      <c r="B121" s="113"/>
      <c r="C121" s="114" t="s">
        <v>1799</v>
      </c>
      <c r="D121" s="114">
        <f>VLOOKUP(C121,'[1]Preços Unitários'!$B$7:$E$413,2,TRUE)</f>
        <v>100978</v>
      </c>
      <c r="E121" s="114" t="str">
        <f>VLOOKUP(C121,'[1]Preços Unitários'!$B$7:$F$413,3,TRUE)</f>
        <v>SINAPI</v>
      </c>
      <c r="F121" s="115" t="str">
        <f>IF($C121="","",VLOOKUP($C121,'[1]Preços Unitários'!$B$7:$H$507,4,1))</f>
        <v>CARGA E DESCARGA SOLO/AREIA CAMINHÃO TRUCK 10m³</v>
      </c>
      <c r="G121" s="115" t="str">
        <f>IF($C121="","",VLOOKUP($C121,'[1]Preços Unitários'!$B$7:$H$507,5,1))</f>
        <v>m³</v>
      </c>
      <c r="H121" s="116">
        <f>IF($C121="","",VLOOKUP($C121,'[1]Preços Unitários'!$B$7:$H$507,7,1))</f>
        <v>8.7548564672860927</v>
      </c>
      <c r="I121" s="117">
        <v>1</v>
      </c>
      <c r="J121" s="118">
        <f t="shared" si="8"/>
        <v>8.7548564672860927</v>
      </c>
      <c r="K121" s="347"/>
      <c r="L121" s="350"/>
    </row>
    <row r="122" spans="2:12" x14ac:dyDescent="0.25">
      <c r="B122" s="113"/>
      <c r="C122" s="114" t="s">
        <v>1800</v>
      </c>
      <c r="D122" s="114">
        <f>VLOOKUP(C122,'[1]Preços Unitários'!$B$7:$E$413,2,TRUE)</f>
        <v>95875</v>
      </c>
      <c r="E122" s="114" t="str">
        <f>VLOOKUP(C122,'[1]Preços Unitários'!$B$7:$F$413,3,TRUE)</f>
        <v>SINAPI</v>
      </c>
      <c r="F122" s="115" t="str">
        <f>IF($C122="","",VLOOKUP($C122,'[1]Preços Unitários'!$B$7:$H$507,4,1))</f>
        <v>TRANSPORTE SOLO/AREIA CAMINHÃO TRUCK 12m³</v>
      </c>
      <c r="G122" s="115" t="str">
        <f>IF($C122="","",VLOOKUP($C122,'[1]Preços Unitários'!$B$7:$H$507,5,1))</f>
        <v>m³*Km</v>
      </c>
      <c r="H122" s="116">
        <f>IF($C122="","",VLOOKUP($C122,'[1]Preços Unitários'!$B$7:$H$507,7,1))</f>
        <v>3.0635770852807664</v>
      </c>
      <c r="I122" s="117">
        <v>20</v>
      </c>
      <c r="J122" s="118">
        <f t="shared" si="8"/>
        <v>61.271541705615327</v>
      </c>
      <c r="K122" s="347"/>
      <c r="L122" s="350"/>
    </row>
    <row r="123" spans="2:12" x14ac:dyDescent="0.25">
      <c r="B123" s="113"/>
      <c r="C123" s="119"/>
      <c r="D123" s="114"/>
      <c r="E123" s="114"/>
      <c r="F123" s="115" t="str">
        <f>IF($C123="","",VLOOKUP($C123,'[1]Preços Unitários'!$B$7:$H$507,4,1))</f>
        <v/>
      </c>
      <c r="G123" s="115" t="str">
        <f>IF($C123="","",VLOOKUP($C123,'[1]Preços Unitários'!$B$7:$H$507,5,1))</f>
        <v/>
      </c>
      <c r="H123" s="116" t="str">
        <f>IF($C123="","",VLOOKUP($C123,'[1]Preços Unitários'!$B$7:$H$507,7,1))</f>
        <v/>
      </c>
      <c r="I123" s="117"/>
      <c r="J123" s="118" t="str">
        <f t="shared" si="8"/>
        <v/>
      </c>
      <c r="K123" s="347"/>
      <c r="L123" s="350"/>
    </row>
    <row r="124" spans="2:12" x14ac:dyDescent="0.25">
      <c r="B124" s="113"/>
      <c r="C124" s="119"/>
      <c r="D124" s="119"/>
      <c r="E124" s="119"/>
      <c r="F124" s="115" t="str">
        <f>IF($C124="","",VLOOKUP($C124,'[1]Preços Unitários'!$B$7:$H$507,4,1))</f>
        <v/>
      </c>
      <c r="G124" s="115" t="str">
        <f>IF($C124="","",VLOOKUP($C124,'[1]Preços Unitários'!$B$7:$H$507,5,1))</f>
        <v/>
      </c>
      <c r="H124" s="116" t="str">
        <f>IF($C124="","",VLOOKUP($C124,'[1]Preços Unitários'!$B$7:$H$507,7,1))</f>
        <v/>
      </c>
      <c r="I124" s="117"/>
      <c r="J124" s="118" t="str">
        <f t="shared" si="8"/>
        <v/>
      </c>
      <c r="K124" s="347"/>
      <c r="L124" s="350"/>
    </row>
    <row r="125" spans="2:12" x14ac:dyDescent="0.25">
      <c r="B125" s="113"/>
      <c r="C125" s="119"/>
      <c r="D125" s="119"/>
      <c r="E125" s="119"/>
      <c r="F125" s="115" t="str">
        <f>IF($C125="","",VLOOKUP($C125,'[1]Preços Unitários'!$B$7:$H$507,4,1))</f>
        <v/>
      </c>
      <c r="G125" s="115" t="str">
        <f>IF($C125="","",VLOOKUP($C125,'[1]Preços Unitários'!$B$7:$H$507,5,1))</f>
        <v/>
      </c>
      <c r="H125" s="116" t="str">
        <f>IF($C125="","",VLOOKUP($C125,'[1]Preços Unitários'!$B$7:$H$507,7,1))</f>
        <v/>
      </c>
      <c r="I125" s="117"/>
      <c r="J125" s="118" t="str">
        <f t="shared" si="8"/>
        <v/>
      </c>
      <c r="K125" s="347"/>
      <c r="L125" s="350"/>
    </row>
    <row r="126" spans="2:12" x14ac:dyDescent="0.25">
      <c r="B126" s="113"/>
      <c r="C126" s="119"/>
      <c r="D126" s="119"/>
      <c r="E126" s="119"/>
      <c r="F126" s="115" t="str">
        <f>IF($C126="","",VLOOKUP($C126,'[1]Preços Unitários'!$B$7:$H$507,4,1))</f>
        <v/>
      </c>
      <c r="G126" s="115" t="str">
        <f>IF($C126="","",VLOOKUP($C126,'[1]Preços Unitários'!$B$7:$H$507,5,1))</f>
        <v/>
      </c>
      <c r="H126" s="116" t="str">
        <f>IF($C126="","",VLOOKUP($C126,'[1]Preços Unitários'!$B$7:$H$507,7,1))</f>
        <v/>
      </c>
      <c r="I126" s="117"/>
      <c r="J126" s="118" t="str">
        <f t="shared" si="8"/>
        <v/>
      </c>
      <c r="K126" s="347"/>
      <c r="L126" s="350"/>
    </row>
    <row r="127" spans="2:12" x14ac:dyDescent="0.25">
      <c r="B127" s="113"/>
      <c r="C127" s="119"/>
      <c r="D127" s="119"/>
      <c r="E127" s="119"/>
      <c r="F127" s="115" t="str">
        <f>IF($C127="","",VLOOKUP($C127,'[1]Preços Unitários'!$B$7:$H$507,4,1))</f>
        <v/>
      </c>
      <c r="G127" s="115" t="str">
        <f>IF($C127="","",VLOOKUP($C127,'[1]Preços Unitários'!$B$7:$H$507,5,1))</f>
        <v/>
      </c>
      <c r="H127" s="116" t="str">
        <f>IF($C127="","",VLOOKUP($C127,'[1]Preços Unitários'!$B$7:$H$507,7,1))</f>
        <v/>
      </c>
      <c r="I127" s="120"/>
      <c r="J127" s="118" t="str">
        <f t="shared" si="8"/>
        <v/>
      </c>
      <c r="K127" s="347"/>
      <c r="L127" s="350"/>
    </row>
    <row r="128" spans="2:12" x14ac:dyDescent="0.25">
      <c r="B128" s="113"/>
      <c r="C128" s="119"/>
      <c r="D128" s="119"/>
      <c r="E128" s="119"/>
      <c r="F128" s="115" t="str">
        <f>IF($C128="","",VLOOKUP($C128,'[1]Preços Unitários'!$B$7:$H$507,4,1))</f>
        <v/>
      </c>
      <c r="G128" s="115" t="str">
        <f>IF($C128="","",VLOOKUP($C128,'[1]Preços Unitários'!$B$7:$H$507,5,1))</f>
        <v/>
      </c>
      <c r="H128" s="116" t="str">
        <f>IF($C128="","",VLOOKUP($C128,'[1]Preços Unitários'!$B$7:$H$507,7,1))</f>
        <v/>
      </c>
      <c r="I128" s="120"/>
      <c r="J128" s="118" t="str">
        <f t="shared" si="8"/>
        <v/>
      </c>
      <c r="K128" s="347"/>
      <c r="L128" s="350"/>
    </row>
    <row r="129" spans="2:12" ht="15.75" thickBot="1" x14ac:dyDescent="0.3">
      <c r="B129" s="121"/>
      <c r="C129" s="122"/>
      <c r="D129" s="122"/>
      <c r="E129" s="122"/>
      <c r="F129" s="123" t="str">
        <f>IF($C129="","",VLOOKUP($C129,'[1]Preços Unitários'!$B$7:$H$507,4,1))</f>
        <v/>
      </c>
      <c r="G129" s="123" t="str">
        <f>IF($C129="","",VLOOKUP($C129,'[1]Preços Unitários'!$B$7:$H$507,5,1))</f>
        <v/>
      </c>
      <c r="H129" s="124" t="str">
        <f>IF($C129="","",VLOOKUP($C129,'[1]Preços Unitários'!$B$7:$H$507,7,1))</f>
        <v/>
      </c>
      <c r="I129" s="125"/>
      <c r="J129" s="126" t="str">
        <f t="shared" si="8"/>
        <v/>
      </c>
      <c r="K129" s="348"/>
      <c r="L129" s="351"/>
    </row>
    <row r="130" spans="2:12" ht="15.75" thickBot="1" x14ac:dyDescent="0.3">
      <c r="C130" s="127"/>
      <c r="D130" s="127"/>
      <c r="E130" s="127"/>
      <c r="H130" s="128"/>
      <c r="I130" s="129"/>
      <c r="J130" s="130" t="str">
        <f t="shared" si="8"/>
        <v/>
      </c>
    </row>
    <row r="131" spans="2:12" x14ac:dyDescent="0.25">
      <c r="B131" s="131" t="s">
        <v>821</v>
      </c>
      <c r="C131" s="96"/>
      <c r="D131" s="96"/>
      <c r="E131" s="96"/>
      <c r="F131" s="97" t="s">
        <v>13</v>
      </c>
      <c r="G131" s="98" t="s">
        <v>135</v>
      </c>
      <c r="H131" s="135" t="s">
        <v>132</v>
      </c>
      <c r="I131" s="100">
        <v>1</v>
      </c>
      <c r="J131" s="101">
        <f>ROUND(IF(SUM(J133:J142)="","",IF(H131="NOTURNO",(SUM(J133:J142))*1.25,SUM(J133:J142))),2)</f>
        <v>1036.82</v>
      </c>
      <c r="K131" s="102" t="s">
        <v>1771</v>
      </c>
      <c r="L131" s="103" t="s">
        <v>1772</v>
      </c>
    </row>
    <row r="132" spans="2:12" ht="27" x14ac:dyDescent="0.25">
      <c r="B132" s="136"/>
      <c r="C132" s="105" t="s">
        <v>1773</v>
      </c>
      <c r="D132" s="105"/>
      <c r="E132" s="105"/>
      <c r="F132" s="106" t="s">
        <v>1776</v>
      </c>
      <c r="G132" s="107" t="s">
        <v>1777</v>
      </c>
      <c r="H132" s="108" t="s">
        <v>1778</v>
      </c>
      <c r="I132" s="109"/>
      <c r="J132" s="110"/>
      <c r="K132" s="111"/>
      <c r="L132" s="112"/>
    </row>
    <row r="133" spans="2:12" x14ac:dyDescent="0.25">
      <c r="B133" s="113"/>
      <c r="C133" s="137"/>
      <c r="D133" s="137"/>
      <c r="E133" s="137"/>
      <c r="F133" s="115" t="str">
        <f>IF($C133="","",VLOOKUP($C133,'[1]Preços Unitários'!$B$7:$H$507,4,1))</f>
        <v/>
      </c>
      <c r="G133" s="115" t="str">
        <f>IF($C133="","",VLOOKUP($C133,'[1]Preços Unitários'!$B$7:$H$507,5,1))</f>
        <v/>
      </c>
      <c r="H133" s="116" t="str">
        <f>IF($C133="","",VLOOKUP($C133,'[1]Preços Unitários'!$B$7:$H$507,7,1))</f>
        <v/>
      </c>
      <c r="I133" s="117"/>
      <c r="J133" s="118" t="str">
        <f t="shared" ref="J133:J143" si="9">IF(H133="","",I133*H133)</f>
        <v/>
      </c>
      <c r="K133" s="346" t="s">
        <v>1801</v>
      </c>
      <c r="L133" s="352" t="s">
        <v>1797</v>
      </c>
    </row>
    <row r="134" spans="2:12" x14ac:dyDescent="0.25">
      <c r="B134" s="113"/>
      <c r="C134" s="114" t="s">
        <v>1798</v>
      </c>
      <c r="D134" s="114">
        <f>VLOOKUP(C134,'[1]Preços Unitários'!$B$7:$E$413,2,TRUE)</f>
        <v>97626</v>
      </c>
      <c r="E134" s="114" t="str">
        <f>VLOOKUP(C134,'[1]Preços Unitários'!$B$7:$F$413,3,TRUE)</f>
        <v>SINAPI</v>
      </c>
      <c r="F134" s="115" t="str">
        <f>IF($C134="","",VLOOKUP($C134,'[1]Preços Unitários'!$B$7:$H$507,4,1))</f>
        <v>DEMOLIÇÃO MANUAL DE CONCRETO ARMADO/CONCRETO</v>
      </c>
      <c r="G134" s="115" t="str">
        <f>IF($C134="","",VLOOKUP($C134,'[1]Preços Unitários'!$B$7:$H$507,5,1))</f>
        <v>m³</v>
      </c>
      <c r="H134" s="116">
        <f>IF($C134="","",VLOOKUP($C134,'[1]Preços Unitários'!$B$7:$H$507,7,1))</f>
        <v>759.43087088417235</v>
      </c>
      <c r="I134" s="117">
        <v>1</v>
      </c>
      <c r="J134" s="118">
        <f t="shared" si="9"/>
        <v>759.43087088417235</v>
      </c>
      <c r="K134" s="347"/>
      <c r="L134" s="353"/>
    </row>
    <row r="135" spans="2:12" x14ac:dyDescent="0.25">
      <c r="B135" s="113"/>
      <c r="C135" s="114" t="s">
        <v>1799</v>
      </c>
      <c r="D135" s="114">
        <f>VLOOKUP(C135,'[1]Preços Unitários'!$B$7:$E$413,2,TRUE)</f>
        <v>100978</v>
      </c>
      <c r="E135" s="114" t="str">
        <f>VLOOKUP(C135,'[1]Preços Unitários'!$B$7:$F$413,3,TRUE)</f>
        <v>SINAPI</v>
      </c>
      <c r="F135" s="115" t="str">
        <f>IF($C135="","",VLOOKUP($C135,'[1]Preços Unitários'!$B$7:$H$507,4,1))</f>
        <v>CARGA E DESCARGA SOLO/AREIA CAMINHÃO TRUCK 10m³</v>
      </c>
      <c r="G135" s="115" t="str">
        <f>IF($C135="","",VLOOKUP($C135,'[1]Preços Unitários'!$B$7:$H$507,5,1))</f>
        <v>m³</v>
      </c>
      <c r="H135" s="116">
        <f>IF($C135="","",VLOOKUP($C135,'[1]Preços Unitários'!$B$7:$H$507,7,1))</f>
        <v>8.7548564672860927</v>
      </c>
      <c r="I135" s="117">
        <v>1</v>
      </c>
      <c r="J135" s="118">
        <f t="shared" si="9"/>
        <v>8.7548564672860927</v>
      </c>
      <c r="K135" s="347"/>
      <c r="L135" s="353"/>
    </row>
    <row r="136" spans="2:12" x14ac:dyDescent="0.25">
      <c r="B136" s="113"/>
      <c r="C136" s="114" t="s">
        <v>1800</v>
      </c>
      <c r="D136" s="114">
        <f>VLOOKUP(C136,'[1]Preços Unitários'!$B$7:$E$413,2,TRUE)</f>
        <v>95875</v>
      </c>
      <c r="E136" s="114" t="str">
        <f>VLOOKUP(C136,'[1]Preços Unitários'!$B$7:$F$413,3,TRUE)</f>
        <v>SINAPI</v>
      </c>
      <c r="F136" s="115" t="str">
        <f>IF($C136="","",VLOOKUP($C136,'[1]Preços Unitários'!$B$7:$H$507,4,1))</f>
        <v>TRANSPORTE SOLO/AREIA CAMINHÃO TRUCK 12m³</v>
      </c>
      <c r="G136" s="115" t="str">
        <f>IF($C136="","",VLOOKUP($C136,'[1]Preços Unitários'!$B$7:$H$507,5,1))</f>
        <v>m³*Km</v>
      </c>
      <c r="H136" s="116">
        <f>IF($C136="","",VLOOKUP($C136,'[1]Preços Unitários'!$B$7:$H$507,7,1))</f>
        <v>3.0635770852807664</v>
      </c>
      <c r="I136" s="117">
        <v>20</v>
      </c>
      <c r="J136" s="118">
        <f t="shared" si="9"/>
        <v>61.271541705615327</v>
      </c>
      <c r="K136" s="347"/>
      <c r="L136" s="353"/>
    </row>
    <row r="137" spans="2:12" x14ac:dyDescent="0.25">
      <c r="B137" s="113"/>
      <c r="C137" s="119"/>
      <c r="D137" s="119"/>
      <c r="E137" s="119"/>
      <c r="F137" s="115" t="str">
        <f>IF($C137="","",VLOOKUP($C137,'[1]Preços Unitários'!$B$7:$H$507,4,1))</f>
        <v/>
      </c>
      <c r="G137" s="115" t="str">
        <f>IF($C137="","",VLOOKUP($C137,'[1]Preços Unitários'!$B$7:$H$507,5,1))</f>
        <v/>
      </c>
      <c r="H137" s="116" t="str">
        <f>IF($C137="","",VLOOKUP($C137,'[1]Preços Unitários'!$B$7:$H$507,7,1))</f>
        <v/>
      </c>
      <c r="I137" s="117"/>
      <c r="J137" s="118" t="str">
        <f t="shared" si="9"/>
        <v/>
      </c>
      <c r="K137" s="347"/>
      <c r="L137" s="353"/>
    </row>
    <row r="138" spans="2:12" x14ac:dyDescent="0.25">
      <c r="B138" s="113"/>
      <c r="C138" s="119"/>
      <c r="D138" s="119"/>
      <c r="E138" s="119"/>
      <c r="F138" s="115" t="str">
        <f>IF($C138="","",VLOOKUP($C138,'[1]Preços Unitários'!$B$7:$H$507,4,1))</f>
        <v/>
      </c>
      <c r="G138" s="115" t="str">
        <f>IF($C138="","",VLOOKUP($C138,'[1]Preços Unitários'!$B$7:$H$507,5,1))</f>
        <v/>
      </c>
      <c r="H138" s="116" t="str">
        <f>IF($C138="","",VLOOKUP($C138,'[1]Preços Unitários'!$B$7:$H$507,7,1))</f>
        <v/>
      </c>
      <c r="I138" s="117"/>
      <c r="J138" s="118" t="str">
        <f t="shared" si="9"/>
        <v/>
      </c>
      <c r="K138" s="347"/>
      <c r="L138" s="353"/>
    </row>
    <row r="139" spans="2:12" x14ac:dyDescent="0.25">
      <c r="B139" s="113"/>
      <c r="C139" s="119"/>
      <c r="D139" s="119"/>
      <c r="E139" s="119"/>
      <c r="F139" s="115" t="str">
        <f>IF($C139="","",VLOOKUP($C139,'[1]Preços Unitários'!$B$7:$H$507,4,1))</f>
        <v/>
      </c>
      <c r="G139" s="115" t="str">
        <f>IF($C139="","",VLOOKUP($C139,'[1]Preços Unitários'!$B$7:$H$507,5,1))</f>
        <v/>
      </c>
      <c r="H139" s="116" t="str">
        <f>IF($C139="","",VLOOKUP($C139,'[1]Preços Unitários'!$B$7:$H$507,7,1))</f>
        <v/>
      </c>
      <c r="I139" s="117"/>
      <c r="J139" s="118" t="str">
        <f t="shared" si="9"/>
        <v/>
      </c>
      <c r="K139" s="347"/>
      <c r="L139" s="353"/>
    </row>
    <row r="140" spans="2:12" x14ac:dyDescent="0.25">
      <c r="B140" s="113"/>
      <c r="C140" s="119"/>
      <c r="D140" s="119"/>
      <c r="E140" s="119"/>
      <c r="F140" s="115" t="str">
        <f>IF($C140="","",VLOOKUP($C140,'[1]Preços Unitários'!$B$7:$H$507,4,1))</f>
        <v/>
      </c>
      <c r="G140" s="115" t="str">
        <f>IF($C140="","",VLOOKUP($C140,'[1]Preços Unitários'!$B$7:$H$507,5,1))</f>
        <v/>
      </c>
      <c r="H140" s="116" t="str">
        <f>IF($C140="","",VLOOKUP($C140,'[1]Preços Unitários'!$B$7:$H$507,7,1))</f>
        <v/>
      </c>
      <c r="I140" s="117"/>
      <c r="J140" s="118" t="str">
        <f t="shared" si="9"/>
        <v/>
      </c>
      <c r="K140" s="347"/>
      <c r="L140" s="353"/>
    </row>
    <row r="141" spans="2:12" x14ac:dyDescent="0.25">
      <c r="B141" s="113"/>
      <c r="C141" s="119"/>
      <c r="D141" s="119"/>
      <c r="E141" s="119"/>
      <c r="F141" s="115" t="str">
        <f>IF($C141="","",VLOOKUP($C141,'[1]Preços Unitários'!$B$7:$H$507,4,1))</f>
        <v/>
      </c>
      <c r="G141" s="115" t="str">
        <f>IF($C141="","",VLOOKUP($C141,'[1]Preços Unitários'!$B$7:$H$507,5,1))</f>
        <v/>
      </c>
      <c r="H141" s="116" t="str">
        <f>IF($C141="","",VLOOKUP($C141,'[1]Preços Unitários'!$B$7:$H$507,7,1))</f>
        <v/>
      </c>
      <c r="I141" s="120"/>
      <c r="J141" s="118" t="str">
        <f t="shared" si="9"/>
        <v/>
      </c>
      <c r="K141" s="347"/>
      <c r="L141" s="353"/>
    </row>
    <row r="142" spans="2:12" x14ac:dyDescent="0.25">
      <c r="B142" s="113"/>
      <c r="C142" s="119"/>
      <c r="D142" s="119"/>
      <c r="E142" s="119"/>
      <c r="F142" s="115" t="str">
        <f>IF($C142="","",VLOOKUP($C142,'[1]Preços Unitários'!$B$7:$H$507,4,1))</f>
        <v/>
      </c>
      <c r="G142" s="115" t="str">
        <f>IF($C142="","",VLOOKUP($C142,'[1]Preços Unitários'!$B$7:$H$507,5,1))</f>
        <v/>
      </c>
      <c r="H142" s="116" t="str">
        <f>IF($C142="","",VLOOKUP($C142,'[1]Preços Unitários'!$B$7:$H$507,7,1))</f>
        <v/>
      </c>
      <c r="I142" s="120"/>
      <c r="J142" s="118" t="str">
        <f t="shared" si="9"/>
        <v/>
      </c>
      <c r="K142" s="347"/>
      <c r="L142" s="353"/>
    </row>
    <row r="143" spans="2:12" ht="15.75" thickBot="1" x14ac:dyDescent="0.3">
      <c r="B143" s="121"/>
      <c r="C143" s="122"/>
      <c r="D143" s="122"/>
      <c r="E143" s="122"/>
      <c r="F143" s="123" t="str">
        <f>IF($C143="","",VLOOKUP($C143,'[1]Preços Unitários'!$B$7:$H$507,4,1))</f>
        <v/>
      </c>
      <c r="G143" s="123" t="str">
        <f>IF($C143="","",VLOOKUP($C143,'[1]Preços Unitários'!$B$7:$H$507,5,1))</f>
        <v/>
      </c>
      <c r="H143" s="124" t="str">
        <f>IF($C143="","",VLOOKUP($C143,'[1]Preços Unitários'!$B$7:$H$507,7,1))</f>
        <v/>
      </c>
      <c r="I143" s="125"/>
      <c r="J143" s="126" t="str">
        <f t="shared" si="9"/>
        <v/>
      </c>
      <c r="K143" s="348"/>
      <c r="L143" s="354"/>
    </row>
    <row r="144" spans="2:12" ht="15.75" thickBot="1" x14ac:dyDescent="0.3">
      <c r="C144" s="127"/>
      <c r="D144" s="127"/>
      <c r="E144" s="127"/>
      <c r="H144" s="128"/>
      <c r="I144" s="129"/>
      <c r="J144" s="128"/>
    </row>
    <row r="145" spans="2:12" x14ac:dyDescent="0.25">
      <c r="B145" s="131" t="s">
        <v>822</v>
      </c>
      <c r="C145" s="96"/>
      <c r="D145" s="96"/>
      <c r="E145" s="96"/>
      <c r="F145" s="97" t="s">
        <v>14</v>
      </c>
      <c r="G145" s="98" t="s">
        <v>135</v>
      </c>
      <c r="H145" s="99" t="s">
        <v>131</v>
      </c>
      <c r="I145" s="100">
        <v>1</v>
      </c>
      <c r="J145" s="101">
        <f>ROUND(IF(SUM(J147:J156)="","",IF(H145="NOTURNO",(SUM(J147:J156))*1.25,SUM(J147:J156))),2)</f>
        <v>299</v>
      </c>
      <c r="K145" s="102" t="s">
        <v>1771</v>
      </c>
      <c r="L145" s="103" t="s">
        <v>1772</v>
      </c>
    </row>
    <row r="146" spans="2:12" ht="27" x14ac:dyDescent="0.25">
      <c r="B146" s="104"/>
      <c r="C146" s="105" t="s">
        <v>1773</v>
      </c>
      <c r="D146" s="105"/>
      <c r="E146" s="105"/>
      <c r="F146" s="106" t="s">
        <v>1776</v>
      </c>
      <c r="G146" s="107" t="s">
        <v>1777</v>
      </c>
      <c r="H146" s="108" t="s">
        <v>1778</v>
      </c>
      <c r="I146" s="109"/>
      <c r="J146" s="110"/>
      <c r="K146" s="111"/>
      <c r="L146" s="112"/>
    </row>
    <row r="147" spans="2:12" x14ac:dyDescent="0.25">
      <c r="B147" s="113"/>
      <c r="C147" s="119"/>
      <c r="D147" s="119"/>
      <c r="E147" s="119"/>
      <c r="F147" s="115" t="str">
        <f>IF($C147="","",VLOOKUP($C147,'[1]Preços Unitários'!$B$7:$H$507,4,1))</f>
        <v/>
      </c>
      <c r="G147" s="115" t="str">
        <f>IF($C147="","",VLOOKUP($C147,'[1]Preços Unitários'!$B$7:$H$507,5,1))</f>
        <v/>
      </c>
      <c r="H147" s="116" t="str">
        <f>IF($C147="","",VLOOKUP($C147,'[1]Preços Unitários'!$B$7:$H$507,7,1))</f>
        <v/>
      </c>
      <c r="I147" s="117"/>
      <c r="J147" s="118" t="str">
        <f t="shared" ref="J147:J157" si="10">IF(H147="","",I147*H147)</f>
        <v/>
      </c>
      <c r="K147" s="346" t="s">
        <v>1802</v>
      </c>
      <c r="L147" s="352" t="s">
        <v>1797</v>
      </c>
    </row>
    <row r="148" spans="2:12" x14ac:dyDescent="0.25">
      <c r="B148" s="113"/>
      <c r="C148" s="138" t="s">
        <v>1803</v>
      </c>
      <c r="D148" s="114">
        <f>VLOOKUP(C148,'[1]Preços Unitários'!$B$7:$E$413,2,TRUE)</f>
        <v>97627</v>
      </c>
      <c r="E148" s="114" t="str">
        <f>VLOOKUP(C148,'[1]Preços Unitários'!$B$7:$F$413,3,TRUE)</f>
        <v>SINAPI</v>
      </c>
      <c r="F148" s="115" t="str">
        <f>IF($C148="","",VLOOKUP($C148,'[1]Preços Unitários'!$B$7:$H$507,4,1))</f>
        <v xml:space="preserve">DEMOLIÇÃO MECANIZADA DE CONCRETO ARMADO/CONCRETO </v>
      </c>
      <c r="G148" s="115" t="str">
        <f>IF($C148="","",VLOOKUP($C148,'[1]Preços Unitários'!$B$7:$H$507,5,1))</f>
        <v>m³</v>
      </c>
      <c r="H148" s="116">
        <f>IF($C148="","",VLOOKUP($C148,'[1]Preços Unitários'!$B$7:$H$507,7,1))</f>
        <v>228.97125321126902</v>
      </c>
      <c r="I148" s="117">
        <v>1</v>
      </c>
      <c r="J148" s="118">
        <f t="shared" si="10"/>
        <v>228.97125321126902</v>
      </c>
      <c r="K148" s="347"/>
      <c r="L148" s="353"/>
    </row>
    <row r="149" spans="2:12" x14ac:dyDescent="0.25">
      <c r="B149" s="113"/>
      <c r="C149" s="114" t="s">
        <v>1799</v>
      </c>
      <c r="D149" s="114">
        <f>VLOOKUP(C149,'[1]Preços Unitários'!$B$7:$E$413,2,TRUE)</f>
        <v>100978</v>
      </c>
      <c r="E149" s="114" t="str">
        <f>VLOOKUP(C149,'[1]Preços Unitários'!$B$7:$F$413,3,TRUE)</f>
        <v>SINAPI</v>
      </c>
      <c r="F149" s="115" t="str">
        <f>IF($C149="","",VLOOKUP($C149,'[1]Preços Unitários'!$B$7:$H$507,4,1))</f>
        <v>CARGA E DESCARGA SOLO/AREIA CAMINHÃO TRUCK 10m³</v>
      </c>
      <c r="G149" s="115" t="str">
        <f>IF($C149="","",VLOOKUP($C149,'[1]Preços Unitários'!$B$7:$H$507,5,1))</f>
        <v>m³</v>
      </c>
      <c r="H149" s="116">
        <f>IF($C149="","",VLOOKUP($C149,'[1]Preços Unitários'!$B$7:$H$507,7,1))</f>
        <v>8.7548564672860927</v>
      </c>
      <c r="I149" s="117">
        <v>1</v>
      </c>
      <c r="J149" s="118">
        <f t="shared" si="10"/>
        <v>8.7548564672860927</v>
      </c>
      <c r="K149" s="347"/>
      <c r="L149" s="353"/>
    </row>
    <row r="150" spans="2:12" x14ac:dyDescent="0.25">
      <c r="B150" s="113"/>
      <c r="C150" s="114" t="s">
        <v>1800</v>
      </c>
      <c r="D150" s="114">
        <f>VLOOKUP(C150,'[1]Preços Unitários'!$B$7:$E$413,2,TRUE)</f>
        <v>95875</v>
      </c>
      <c r="E150" s="114" t="str">
        <f>VLOOKUP(C150,'[1]Preços Unitários'!$B$7:$F$413,3,TRUE)</f>
        <v>SINAPI</v>
      </c>
      <c r="F150" s="115" t="str">
        <f>IF($C150="","",VLOOKUP($C150,'[1]Preços Unitários'!$B$7:$H$507,4,1))</f>
        <v>TRANSPORTE SOLO/AREIA CAMINHÃO TRUCK 12m³</v>
      </c>
      <c r="G150" s="115" t="str">
        <f>IF($C150="","",VLOOKUP($C150,'[1]Preços Unitários'!$B$7:$H$507,5,1))</f>
        <v>m³*Km</v>
      </c>
      <c r="H150" s="116">
        <f>IF($C150="","",VLOOKUP($C150,'[1]Preços Unitários'!$B$7:$H$507,7,1))</f>
        <v>3.0635770852807664</v>
      </c>
      <c r="I150" s="117">
        <v>20</v>
      </c>
      <c r="J150" s="118">
        <f t="shared" si="10"/>
        <v>61.271541705615327</v>
      </c>
      <c r="K150" s="347"/>
      <c r="L150" s="353"/>
    </row>
    <row r="151" spans="2:12" x14ac:dyDescent="0.25">
      <c r="B151" s="113"/>
      <c r="C151" s="119"/>
      <c r="D151" s="119"/>
      <c r="E151" s="119"/>
      <c r="F151" s="115" t="str">
        <f>IF($C151="","",VLOOKUP($C151,'[1]Preços Unitários'!$B$7:$H$507,4,1))</f>
        <v/>
      </c>
      <c r="G151" s="115" t="str">
        <f>IF($C151="","",VLOOKUP($C151,'[1]Preços Unitários'!$B$7:$H$507,5,1))</f>
        <v/>
      </c>
      <c r="H151" s="116" t="str">
        <f>IF($C151="","",VLOOKUP($C151,'[1]Preços Unitários'!$B$7:$H$507,7,1))</f>
        <v/>
      </c>
      <c r="I151" s="117"/>
      <c r="J151" s="118" t="str">
        <f t="shared" si="10"/>
        <v/>
      </c>
      <c r="K151" s="347"/>
      <c r="L151" s="353"/>
    </row>
    <row r="152" spans="2:12" x14ac:dyDescent="0.25">
      <c r="B152" s="113"/>
      <c r="C152" s="119"/>
      <c r="D152" s="119"/>
      <c r="E152" s="119"/>
      <c r="F152" s="115" t="str">
        <f>IF($C152="","",VLOOKUP($C152,'[1]Preços Unitários'!$B$7:$H$507,4,1))</f>
        <v/>
      </c>
      <c r="G152" s="115" t="str">
        <f>IF($C152="","",VLOOKUP($C152,'[1]Preços Unitários'!$B$7:$H$507,5,1))</f>
        <v/>
      </c>
      <c r="H152" s="116" t="str">
        <f>IF($C152="","",VLOOKUP($C152,'[1]Preços Unitários'!$B$7:$H$507,7,1))</f>
        <v/>
      </c>
      <c r="I152" s="117"/>
      <c r="J152" s="118" t="str">
        <f t="shared" si="10"/>
        <v/>
      </c>
      <c r="K152" s="347"/>
      <c r="L152" s="353"/>
    </row>
    <row r="153" spans="2:12" x14ac:dyDescent="0.25">
      <c r="B153" s="113"/>
      <c r="C153" s="119"/>
      <c r="D153" s="119"/>
      <c r="E153" s="119"/>
      <c r="F153" s="115" t="str">
        <f>IF($C153="","",VLOOKUP($C153,'[1]Preços Unitários'!$B$7:$H$507,4,1))</f>
        <v/>
      </c>
      <c r="G153" s="115" t="str">
        <f>IF($C153="","",VLOOKUP($C153,'[1]Preços Unitários'!$B$7:$H$507,5,1))</f>
        <v/>
      </c>
      <c r="H153" s="116" t="str">
        <f>IF($C153="","",VLOOKUP($C153,'[1]Preços Unitários'!$B$7:$H$507,7,1))</f>
        <v/>
      </c>
      <c r="I153" s="117"/>
      <c r="J153" s="118" t="str">
        <f t="shared" si="10"/>
        <v/>
      </c>
      <c r="K153" s="347"/>
      <c r="L153" s="353"/>
    </row>
    <row r="154" spans="2:12" x14ac:dyDescent="0.25">
      <c r="B154" s="113"/>
      <c r="C154" s="119"/>
      <c r="D154" s="119"/>
      <c r="E154" s="119"/>
      <c r="F154" s="115" t="str">
        <f>IF($C154="","",VLOOKUP($C154,'[1]Preços Unitários'!$B$7:$H$507,4,1))</f>
        <v/>
      </c>
      <c r="G154" s="115" t="str">
        <f>IF($C154="","",VLOOKUP($C154,'[1]Preços Unitários'!$B$7:$H$507,5,1))</f>
        <v/>
      </c>
      <c r="H154" s="116" t="str">
        <f>IF($C154="","",VLOOKUP($C154,'[1]Preços Unitários'!$B$7:$H$507,7,1))</f>
        <v/>
      </c>
      <c r="I154" s="117"/>
      <c r="J154" s="118" t="str">
        <f t="shared" si="10"/>
        <v/>
      </c>
      <c r="K154" s="347"/>
      <c r="L154" s="353"/>
    </row>
    <row r="155" spans="2:12" x14ac:dyDescent="0.25">
      <c r="B155" s="113"/>
      <c r="C155" s="119"/>
      <c r="D155" s="119"/>
      <c r="E155" s="119"/>
      <c r="F155" s="115" t="str">
        <f>IF($C155="","",VLOOKUP($C155,'[1]Preços Unitários'!$B$7:$H$507,4,1))</f>
        <v/>
      </c>
      <c r="G155" s="115" t="str">
        <f>IF($C155="","",VLOOKUP($C155,'[1]Preços Unitários'!$B$7:$H$507,5,1))</f>
        <v/>
      </c>
      <c r="H155" s="116" t="str">
        <f>IF($C155="","",VLOOKUP($C155,'[1]Preços Unitários'!$B$7:$H$507,7,1))</f>
        <v/>
      </c>
      <c r="I155" s="120"/>
      <c r="J155" s="118" t="str">
        <f t="shared" si="10"/>
        <v/>
      </c>
      <c r="K155" s="347"/>
      <c r="L155" s="353"/>
    </row>
    <row r="156" spans="2:12" x14ac:dyDescent="0.25">
      <c r="B156" s="113"/>
      <c r="C156" s="119"/>
      <c r="D156" s="119"/>
      <c r="E156" s="119"/>
      <c r="F156" s="115" t="str">
        <f>IF($C156="","",VLOOKUP($C156,'[1]Preços Unitários'!$B$7:$H$507,4,1))</f>
        <v/>
      </c>
      <c r="G156" s="115" t="str">
        <f>IF($C156="","",VLOOKUP($C156,'[1]Preços Unitários'!$B$7:$H$507,5,1))</f>
        <v/>
      </c>
      <c r="H156" s="116" t="str">
        <f>IF($C156="","",VLOOKUP($C156,'[1]Preços Unitários'!$B$7:$H$507,7,1))</f>
        <v/>
      </c>
      <c r="I156" s="120"/>
      <c r="J156" s="118" t="str">
        <f t="shared" si="10"/>
        <v/>
      </c>
      <c r="K156" s="347"/>
      <c r="L156" s="353"/>
    </row>
    <row r="157" spans="2:12" ht="15.75" thickBot="1" x14ac:dyDescent="0.3">
      <c r="B157" s="121"/>
      <c r="C157" s="122"/>
      <c r="D157" s="122"/>
      <c r="E157" s="122"/>
      <c r="F157" s="123" t="str">
        <f>IF($C157="","",VLOOKUP($C157,'[1]Preços Unitários'!$B$7:$H$507,4,1))</f>
        <v/>
      </c>
      <c r="G157" s="123" t="str">
        <f>IF($C157="","",VLOOKUP($C157,'[1]Preços Unitários'!$B$7:$H$507,5,1))</f>
        <v/>
      </c>
      <c r="H157" s="124" t="str">
        <f>IF($C157="","",VLOOKUP($C157,'[1]Preços Unitários'!$B$7:$H$507,7,1))</f>
        <v/>
      </c>
      <c r="I157" s="125"/>
      <c r="J157" s="126" t="str">
        <f t="shared" si="10"/>
        <v/>
      </c>
      <c r="K157" s="348"/>
      <c r="L157" s="354"/>
    </row>
    <row r="158" spans="2:12" ht="15.75" thickBot="1" x14ac:dyDescent="0.3">
      <c r="C158" s="127"/>
      <c r="D158" s="127"/>
      <c r="E158" s="127"/>
      <c r="H158" s="128"/>
      <c r="I158" s="129"/>
      <c r="J158" s="128"/>
    </row>
    <row r="159" spans="2:12" x14ac:dyDescent="0.25">
      <c r="B159" s="131" t="s">
        <v>823</v>
      </c>
      <c r="C159" s="96"/>
      <c r="D159" s="96"/>
      <c r="E159" s="96"/>
      <c r="F159" s="97" t="s">
        <v>14</v>
      </c>
      <c r="G159" s="98" t="s">
        <v>135</v>
      </c>
      <c r="H159" s="135" t="s">
        <v>132</v>
      </c>
      <c r="I159" s="100">
        <v>1</v>
      </c>
      <c r="J159" s="101">
        <f>ROUND(IF(SUM(J161:J170)="","",IF(H159="NOTURNO",(SUM(J161:J170))*1.25,SUM(J161:J170))),2)</f>
        <v>373.75</v>
      </c>
      <c r="K159" s="102" t="s">
        <v>1771</v>
      </c>
      <c r="L159" s="103" t="s">
        <v>1772</v>
      </c>
    </row>
    <row r="160" spans="2:12" ht="27" x14ac:dyDescent="0.25">
      <c r="B160" s="104"/>
      <c r="C160" s="105" t="s">
        <v>1773</v>
      </c>
      <c r="D160" s="105"/>
      <c r="E160" s="105"/>
      <c r="F160" s="106" t="s">
        <v>1776</v>
      </c>
      <c r="G160" s="107" t="s">
        <v>1777</v>
      </c>
      <c r="H160" s="108" t="s">
        <v>1778</v>
      </c>
      <c r="I160" s="109"/>
      <c r="J160" s="110"/>
      <c r="K160" s="111"/>
      <c r="L160" s="112"/>
    </row>
    <row r="161" spans="2:12" x14ac:dyDescent="0.25">
      <c r="B161" s="113"/>
      <c r="C161" s="119"/>
      <c r="D161" s="119"/>
      <c r="E161" s="119"/>
      <c r="F161" s="115" t="str">
        <f>IF($C161="","",VLOOKUP($C161,'[1]Preços Unitários'!$B$7:$H$507,4,1))</f>
        <v/>
      </c>
      <c r="G161" s="115" t="str">
        <f>IF($C161="","",VLOOKUP($C161,'[1]Preços Unitários'!$B$7:$H$507,5,1))</f>
        <v/>
      </c>
      <c r="H161" s="116" t="str">
        <f>IF($C161="","",VLOOKUP($C161,'[1]Preços Unitários'!$B$7:$H$507,7,1))</f>
        <v/>
      </c>
      <c r="I161" s="117"/>
      <c r="J161" s="118" t="str">
        <f t="shared" ref="J161:J171" si="11">IF(H161="","",I161*H161)</f>
        <v/>
      </c>
      <c r="K161" s="346" t="s">
        <v>1804</v>
      </c>
      <c r="L161" s="352" t="s">
        <v>1797</v>
      </c>
    </row>
    <row r="162" spans="2:12" x14ac:dyDescent="0.25">
      <c r="B162" s="113"/>
      <c r="C162" s="138" t="s">
        <v>1803</v>
      </c>
      <c r="D162" s="114">
        <f>VLOOKUP(C162,'[1]Preços Unitários'!$B$7:$E$413,2,TRUE)</f>
        <v>97627</v>
      </c>
      <c r="E162" s="114" t="str">
        <f>VLOOKUP(C162,'[1]Preços Unitários'!$B$7:$F$413,3,TRUE)</f>
        <v>SINAPI</v>
      </c>
      <c r="F162" s="115" t="str">
        <f>IF($C162="","",VLOOKUP($C162,'[1]Preços Unitários'!$B$7:$H$507,4,1))</f>
        <v xml:space="preserve">DEMOLIÇÃO MECANIZADA DE CONCRETO ARMADO/CONCRETO </v>
      </c>
      <c r="G162" s="115" t="str">
        <f>IF($C162="","",VLOOKUP($C162,'[1]Preços Unitários'!$B$7:$H$507,5,1))</f>
        <v>m³</v>
      </c>
      <c r="H162" s="116">
        <f>IF($C162="","",VLOOKUP($C162,'[1]Preços Unitários'!$B$7:$H$507,7,1))</f>
        <v>228.97125321126902</v>
      </c>
      <c r="I162" s="117">
        <v>1</v>
      </c>
      <c r="J162" s="118">
        <f t="shared" si="11"/>
        <v>228.97125321126902</v>
      </c>
      <c r="K162" s="347"/>
      <c r="L162" s="353"/>
    </row>
    <row r="163" spans="2:12" x14ac:dyDescent="0.25">
      <c r="B163" s="113"/>
      <c r="C163" s="114" t="s">
        <v>1799</v>
      </c>
      <c r="D163" s="114">
        <f>VLOOKUP(C163,'[1]Preços Unitários'!$B$7:$E$413,2,TRUE)</f>
        <v>100978</v>
      </c>
      <c r="E163" s="114" t="str">
        <f>VLOOKUP(C163,'[1]Preços Unitários'!$B$7:$F$413,3,TRUE)</f>
        <v>SINAPI</v>
      </c>
      <c r="F163" s="115" t="str">
        <f>IF($C163="","",VLOOKUP($C163,'[1]Preços Unitários'!$B$7:$H$507,4,1))</f>
        <v>CARGA E DESCARGA SOLO/AREIA CAMINHÃO TRUCK 10m³</v>
      </c>
      <c r="G163" s="115" t="str">
        <f>IF($C163="","",VLOOKUP($C163,'[1]Preços Unitários'!$B$7:$H$507,5,1))</f>
        <v>m³</v>
      </c>
      <c r="H163" s="116">
        <f>IF($C163="","",VLOOKUP($C163,'[1]Preços Unitários'!$B$7:$H$507,7,1))</f>
        <v>8.7548564672860927</v>
      </c>
      <c r="I163" s="117">
        <v>1</v>
      </c>
      <c r="J163" s="118">
        <f t="shared" si="11"/>
        <v>8.7548564672860927</v>
      </c>
      <c r="K163" s="347"/>
      <c r="L163" s="353"/>
    </row>
    <row r="164" spans="2:12" x14ac:dyDescent="0.25">
      <c r="B164" s="113"/>
      <c r="C164" s="114" t="s">
        <v>1800</v>
      </c>
      <c r="D164" s="114">
        <f>VLOOKUP(C164,'[1]Preços Unitários'!$B$7:$E$413,2,TRUE)</f>
        <v>95875</v>
      </c>
      <c r="E164" s="114" t="str">
        <f>VLOOKUP(C164,'[1]Preços Unitários'!$B$7:$F$413,3,TRUE)</f>
        <v>SINAPI</v>
      </c>
      <c r="F164" s="115" t="str">
        <f>IF($C164="","",VLOOKUP($C164,'[1]Preços Unitários'!$B$7:$H$507,4,1))</f>
        <v>TRANSPORTE SOLO/AREIA CAMINHÃO TRUCK 12m³</v>
      </c>
      <c r="G164" s="115" t="str">
        <f>IF($C164="","",VLOOKUP($C164,'[1]Preços Unitários'!$B$7:$H$507,5,1))</f>
        <v>m³*Km</v>
      </c>
      <c r="H164" s="116">
        <f>IF($C164="","",VLOOKUP($C164,'[1]Preços Unitários'!$B$7:$H$507,7,1))</f>
        <v>3.0635770852807664</v>
      </c>
      <c r="I164" s="117">
        <v>20</v>
      </c>
      <c r="J164" s="118">
        <f t="shared" si="11"/>
        <v>61.271541705615327</v>
      </c>
      <c r="K164" s="347"/>
      <c r="L164" s="353"/>
    </row>
    <row r="165" spans="2:12" x14ac:dyDescent="0.25">
      <c r="B165" s="113"/>
      <c r="C165" s="119"/>
      <c r="D165" s="119"/>
      <c r="E165" s="119"/>
      <c r="F165" s="115" t="str">
        <f>IF($C165="","",VLOOKUP($C165,'[1]Preços Unitários'!$B$7:$H$507,4,1))</f>
        <v/>
      </c>
      <c r="G165" s="115" t="str">
        <f>IF($C165="","",VLOOKUP($C165,'[1]Preços Unitários'!$B$7:$H$507,5,1))</f>
        <v/>
      </c>
      <c r="H165" s="116" t="str">
        <f>IF($C165="","",VLOOKUP($C165,'[1]Preços Unitários'!$B$7:$H$507,7,1))</f>
        <v/>
      </c>
      <c r="I165" s="117"/>
      <c r="J165" s="118" t="str">
        <f t="shared" si="11"/>
        <v/>
      </c>
      <c r="K165" s="347"/>
      <c r="L165" s="353"/>
    </row>
    <row r="166" spans="2:12" x14ac:dyDescent="0.25">
      <c r="B166" s="113"/>
      <c r="C166" s="119"/>
      <c r="D166" s="119"/>
      <c r="E166" s="119"/>
      <c r="F166" s="115" t="str">
        <f>IF($C166="","",VLOOKUP($C166,'[1]Preços Unitários'!$B$7:$H$507,4,1))</f>
        <v/>
      </c>
      <c r="G166" s="115" t="str">
        <f>IF($C166="","",VLOOKUP($C166,'[1]Preços Unitários'!$B$7:$H$507,5,1))</f>
        <v/>
      </c>
      <c r="H166" s="116" t="str">
        <f>IF($C166="","",VLOOKUP($C166,'[1]Preços Unitários'!$B$7:$H$507,7,1))</f>
        <v/>
      </c>
      <c r="I166" s="117"/>
      <c r="J166" s="118" t="str">
        <f t="shared" si="11"/>
        <v/>
      </c>
      <c r="K166" s="347"/>
      <c r="L166" s="353"/>
    </row>
    <row r="167" spans="2:12" x14ac:dyDescent="0.25">
      <c r="B167" s="113"/>
      <c r="C167" s="119"/>
      <c r="D167" s="119"/>
      <c r="E167" s="119"/>
      <c r="F167" s="115" t="str">
        <f>IF($C167="","",VLOOKUP($C167,'[1]Preços Unitários'!$B$7:$H$507,4,1))</f>
        <v/>
      </c>
      <c r="G167" s="115" t="str">
        <f>IF($C167="","",VLOOKUP($C167,'[1]Preços Unitários'!$B$7:$H$507,5,1))</f>
        <v/>
      </c>
      <c r="H167" s="116" t="str">
        <f>IF($C167="","",VLOOKUP($C167,'[1]Preços Unitários'!$B$7:$H$507,7,1))</f>
        <v/>
      </c>
      <c r="I167" s="117"/>
      <c r="J167" s="118" t="str">
        <f t="shared" si="11"/>
        <v/>
      </c>
      <c r="K167" s="347"/>
      <c r="L167" s="353"/>
    </row>
    <row r="168" spans="2:12" x14ac:dyDescent="0.25">
      <c r="B168" s="113"/>
      <c r="C168" s="119"/>
      <c r="D168" s="119"/>
      <c r="E168" s="119"/>
      <c r="F168" s="115" t="str">
        <f>IF($C168="","",VLOOKUP($C168,'[1]Preços Unitários'!$B$7:$H$507,4,1))</f>
        <v/>
      </c>
      <c r="G168" s="115" t="str">
        <f>IF($C168="","",VLOOKUP($C168,'[1]Preços Unitários'!$B$7:$H$507,5,1))</f>
        <v/>
      </c>
      <c r="H168" s="116" t="str">
        <f>IF($C168="","",VLOOKUP($C168,'[1]Preços Unitários'!$B$7:$H$507,7,1))</f>
        <v/>
      </c>
      <c r="I168" s="117"/>
      <c r="J168" s="118" t="str">
        <f t="shared" si="11"/>
        <v/>
      </c>
      <c r="K168" s="347"/>
      <c r="L168" s="353"/>
    </row>
    <row r="169" spans="2:12" x14ac:dyDescent="0.25">
      <c r="B169" s="113"/>
      <c r="C169" s="119"/>
      <c r="D169" s="119"/>
      <c r="E169" s="119"/>
      <c r="F169" s="115" t="str">
        <f>IF($C169="","",VLOOKUP($C169,'[1]Preços Unitários'!$B$7:$H$507,4,1))</f>
        <v/>
      </c>
      <c r="G169" s="115" t="str">
        <f>IF($C169="","",VLOOKUP($C169,'[1]Preços Unitários'!$B$7:$H$507,5,1))</f>
        <v/>
      </c>
      <c r="H169" s="116" t="str">
        <f>IF($C169="","",VLOOKUP($C169,'[1]Preços Unitários'!$B$7:$H$507,7,1))</f>
        <v/>
      </c>
      <c r="I169" s="120"/>
      <c r="J169" s="118" t="str">
        <f t="shared" si="11"/>
        <v/>
      </c>
      <c r="K169" s="347"/>
      <c r="L169" s="353"/>
    </row>
    <row r="170" spans="2:12" x14ac:dyDescent="0.25">
      <c r="B170" s="113"/>
      <c r="C170" s="119"/>
      <c r="D170" s="119"/>
      <c r="E170" s="119"/>
      <c r="F170" s="115" t="str">
        <f>IF($C170="","",VLOOKUP($C170,'[1]Preços Unitários'!$B$7:$H$507,4,1))</f>
        <v/>
      </c>
      <c r="G170" s="115" t="str">
        <f>IF($C170="","",VLOOKUP($C170,'[1]Preços Unitários'!$B$7:$H$507,5,1))</f>
        <v/>
      </c>
      <c r="H170" s="116" t="str">
        <f>IF($C170="","",VLOOKUP($C170,'[1]Preços Unitários'!$B$7:$H$507,7,1))</f>
        <v/>
      </c>
      <c r="I170" s="120"/>
      <c r="J170" s="118" t="str">
        <f t="shared" si="11"/>
        <v/>
      </c>
      <c r="K170" s="347"/>
      <c r="L170" s="353"/>
    </row>
    <row r="171" spans="2:12" ht="15.75" thickBot="1" x14ac:dyDescent="0.3">
      <c r="B171" s="121"/>
      <c r="C171" s="122"/>
      <c r="D171" s="122"/>
      <c r="E171" s="122"/>
      <c r="F171" s="123" t="str">
        <f>IF($C171="","",VLOOKUP($C171,'[1]Preços Unitários'!$B$7:$H$507,4,1))</f>
        <v/>
      </c>
      <c r="G171" s="123" t="str">
        <f>IF($C171="","",VLOOKUP($C171,'[1]Preços Unitários'!$B$7:$H$507,5,1))</f>
        <v/>
      </c>
      <c r="H171" s="124" t="str">
        <f>IF($C171="","",VLOOKUP($C171,'[1]Preços Unitários'!$B$7:$H$507,7,1))</f>
        <v/>
      </c>
      <c r="I171" s="125"/>
      <c r="J171" s="126" t="str">
        <f t="shared" si="11"/>
        <v/>
      </c>
      <c r="K171" s="348"/>
      <c r="L171" s="354"/>
    </row>
    <row r="172" spans="2:12" ht="15.75" thickBot="1" x14ac:dyDescent="0.3">
      <c r="C172" s="127"/>
      <c r="D172" s="127"/>
      <c r="E172" s="127"/>
      <c r="H172" s="128"/>
      <c r="I172" s="129"/>
      <c r="J172" s="128"/>
    </row>
    <row r="173" spans="2:12" x14ac:dyDescent="0.25">
      <c r="B173" s="133" t="s">
        <v>824</v>
      </c>
      <c r="C173" s="96"/>
      <c r="D173" s="96"/>
      <c r="E173" s="96"/>
      <c r="F173" s="97" t="s">
        <v>15</v>
      </c>
      <c r="G173" s="98" t="s">
        <v>135</v>
      </c>
      <c r="H173" s="99" t="s">
        <v>131</v>
      </c>
      <c r="I173" s="100">
        <v>1</v>
      </c>
      <c r="J173" s="101">
        <f>ROUND(IF(SUM(J175:J184)="","",IF(H173="NOTURNO",(SUM(J175:J184))*1.25,SUM(J175:J184))),2)</f>
        <v>10.59</v>
      </c>
      <c r="K173" s="102" t="s">
        <v>1771</v>
      </c>
      <c r="L173" s="103" t="s">
        <v>1772</v>
      </c>
    </row>
    <row r="174" spans="2:12" ht="27" x14ac:dyDescent="0.25">
      <c r="B174" s="104"/>
      <c r="C174" s="105" t="s">
        <v>1773</v>
      </c>
      <c r="D174" s="105"/>
      <c r="E174" s="105"/>
      <c r="F174" s="106" t="s">
        <v>1776</v>
      </c>
      <c r="G174" s="107" t="s">
        <v>1777</v>
      </c>
      <c r="H174" s="108" t="s">
        <v>1778</v>
      </c>
      <c r="I174" s="109"/>
      <c r="J174" s="110"/>
      <c r="K174" s="111"/>
      <c r="L174" s="112"/>
    </row>
    <row r="175" spans="2:12" x14ac:dyDescent="0.25">
      <c r="B175" s="113"/>
      <c r="C175" s="119"/>
      <c r="D175" s="119"/>
      <c r="E175" s="119"/>
      <c r="F175" s="115" t="str">
        <f>IF($C175="","",VLOOKUP($C175,'[1]Preços Unitários'!$B$7:$H$507,4,1))</f>
        <v/>
      </c>
      <c r="G175" s="115" t="str">
        <f>IF($C175="","",VLOOKUP($C175,'[1]Preços Unitários'!$B$7:$H$507,5,1))</f>
        <v/>
      </c>
      <c r="H175" s="116" t="str">
        <f>IF($C175="","",VLOOKUP($C175,'[1]Preços Unitários'!$B$7:$H$507,7,1))</f>
        <v/>
      </c>
      <c r="I175" s="117"/>
      <c r="J175" s="118" t="str">
        <f t="shared" ref="J175:J185" si="12">IF(H175="","",I175*H175)</f>
        <v/>
      </c>
      <c r="K175" s="346" t="s">
        <v>1805</v>
      </c>
      <c r="L175" s="352" t="s">
        <v>1806</v>
      </c>
    </row>
    <row r="176" spans="2:12" x14ac:dyDescent="0.25">
      <c r="B176" s="113"/>
      <c r="C176" s="138" t="s">
        <v>1807</v>
      </c>
      <c r="D176" s="114">
        <f>VLOOKUP(C176,'[1]Preços Unitários'!$B$7:$E$413,2,TRUE)</f>
        <v>40302</v>
      </c>
      <c r="E176" s="114" t="str">
        <f>VLOOKUP(C176,'[1]Preços Unitários'!$B$7:$F$413,3,TRUE)</f>
        <v>CASAN</v>
      </c>
      <c r="F176" s="115" t="str">
        <f>IF($C176="","",VLOOKUP($C176,'[1]Preços Unitários'!$B$7:$H$507,4,1))</f>
        <v>ESCAVAÇÃO  MECANIZADA SOLO PROF. (0,00 A 2,00)m</v>
      </c>
      <c r="G176" s="115" t="str">
        <f>IF($C176="","",VLOOKUP($C176,'[1]Preços Unitários'!$B$7:$H$507,5,1))</f>
        <v>m³</v>
      </c>
      <c r="H176" s="116">
        <f>IF($C176="","",VLOOKUP($C176,'[1]Preços Unitários'!$B$7:$H$507,7,1))</f>
        <v>10.58553057922216</v>
      </c>
      <c r="I176" s="117">
        <v>1</v>
      </c>
      <c r="J176" s="118">
        <f t="shared" si="12"/>
        <v>10.58553057922216</v>
      </c>
      <c r="K176" s="347"/>
      <c r="L176" s="353"/>
    </row>
    <row r="177" spans="2:12" x14ac:dyDescent="0.25">
      <c r="B177" s="113"/>
      <c r="C177" s="119"/>
      <c r="D177" s="119"/>
      <c r="E177" s="119"/>
      <c r="F177" s="115" t="str">
        <f>IF($C177="","",VLOOKUP($C177,'[1]Preços Unitários'!$B$7:$H$507,4,1))</f>
        <v/>
      </c>
      <c r="G177" s="115" t="str">
        <f>IF($C177="","",VLOOKUP($C177,'[1]Preços Unitários'!$B$7:$H$507,5,1))</f>
        <v/>
      </c>
      <c r="H177" s="116" t="str">
        <f>IF($C177="","",VLOOKUP($C177,'[1]Preços Unitários'!$B$7:$H$507,7,1))</f>
        <v/>
      </c>
      <c r="I177" s="117"/>
      <c r="J177" s="118" t="str">
        <f t="shared" si="12"/>
        <v/>
      </c>
      <c r="K177" s="347"/>
      <c r="L177" s="353"/>
    </row>
    <row r="178" spans="2:12" x14ac:dyDescent="0.25">
      <c r="B178" s="113"/>
      <c r="C178" s="119"/>
      <c r="D178" s="119"/>
      <c r="E178" s="119"/>
      <c r="F178" s="115" t="str">
        <f>IF($C178="","",VLOOKUP($C178,'[1]Preços Unitários'!$B$7:$H$507,4,1))</f>
        <v/>
      </c>
      <c r="G178" s="115" t="str">
        <f>IF($C178="","",VLOOKUP($C178,'[1]Preços Unitários'!$B$7:$H$507,5,1))</f>
        <v/>
      </c>
      <c r="H178" s="116" t="str">
        <f>IF($C178="","",VLOOKUP($C178,'[1]Preços Unitários'!$B$7:$H$507,7,1))</f>
        <v/>
      </c>
      <c r="I178" s="117"/>
      <c r="J178" s="118" t="str">
        <f t="shared" si="12"/>
        <v/>
      </c>
      <c r="K178" s="347"/>
      <c r="L178" s="353"/>
    </row>
    <row r="179" spans="2:12" x14ac:dyDescent="0.25">
      <c r="B179" s="113"/>
      <c r="C179" s="119"/>
      <c r="D179" s="119"/>
      <c r="E179" s="119"/>
      <c r="F179" s="115" t="str">
        <f>IF($C179="","",VLOOKUP($C179,'[1]Preços Unitários'!$B$7:$H$507,4,1))</f>
        <v/>
      </c>
      <c r="G179" s="115" t="str">
        <f>IF($C179="","",VLOOKUP($C179,'[1]Preços Unitários'!$B$7:$H$507,5,1))</f>
        <v/>
      </c>
      <c r="H179" s="116" t="str">
        <f>IF($C179="","",VLOOKUP($C179,'[1]Preços Unitários'!$B$7:$H$507,7,1))</f>
        <v/>
      </c>
      <c r="I179" s="117"/>
      <c r="J179" s="118" t="str">
        <f t="shared" si="12"/>
        <v/>
      </c>
      <c r="K179" s="347"/>
      <c r="L179" s="353"/>
    </row>
    <row r="180" spans="2:12" x14ac:dyDescent="0.25">
      <c r="B180" s="113"/>
      <c r="C180" s="119"/>
      <c r="D180" s="119"/>
      <c r="E180" s="119"/>
      <c r="F180" s="115" t="str">
        <f>IF($C180="","",VLOOKUP($C180,'[1]Preços Unitários'!$B$7:$H$507,4,1))</f>
        <v/>
      </c>
      <c r="G180" s="115" t="str">
        <f>IF($C180="","",VLOOKUP($C180,'[1]Preços Unitários'!$B$7:$H$507,5,1))</f>
        <v/>
      </c>
      <c r="H180" s="116" t="str">
        <f>IF($C180="","",VLOOKUP($C180,'[1]Preços Unitários'!$B$7:$H$507,7,1))</f>
        <v/>
      </c>
      <c r="I180" s="117"/>
      <c r="J180" s="118" t="str">
        <f t="shared" si="12"/>
        <v/>
      </c>
      <c r="K180" s="347"/>
      <c r="L180" s="353"/>
    </row>
    <row r="181" spans="2:12" x14ac:dyDescent="0.25">
      <c r="B181" s="113"/>
      <c r="C181" s="119"/>
      <c r="D181" s="119"/>
      <c r="E181" s="119"/>
      <c r="F181" s="115" t="str">
        <f>IF($C181="","",VLOOKUP($C181,'[1]Preços Unitários'!$B$7:$H$507,4,1))</f>
        <v/>
      </c>
      <c r="G181" s="115" t="str">
        <f>IF($C181="","",VLOOKUP($C181,'[1]Preços Unitários'!$B$7:$H$507,5,1))</f>
        <v/>
      </c>
      <c r="H181" s="116" t="str">
        <f>IF($C181="","",VLOOKUP($C181,'[1]Preços Unitários'!$B$7:$H$507,7,1))</f>
        <v/>
      </c>
      <c r="I181" s="117"/>
      <c r="J181" s="118" t="str">
        <f t="shared" si="12"/>
        <v/>
      </c>
      <c r="K181" s="347"/>
      <c r="L181" s="353"/>
    </row>
    <row r="182" spans="2:12" x14ac:dyDescent="0.25">
      <c r="B182" s="113"/>
      <c r="C182" s="119"/>
      <c r="D182" s="119"/>
      <c r="E182" s="119"/>
      <c r="F182" s="115" t="str">
        <f>IF($C182="","",VLOOKUP($C182,'[1]Preços Unitários'!$B$7:$H$507,4,1))</f>
        <v/>
      </c>
      <c r="G182" s="115" t="str">
        <f>IF($C182="","",VLOOKUP($C182,'[1]Preços Unitários'!$B$7:$H$507,5,1))</f>
        <v/>
      </c>
      <c r="H182" s="116" t="str">
        <f>IF($C182="","",VLOOKUP($C182,'[1]Preços Unitários'!$B$7:$H$507,7,1))</f>
        <v/>
      </c>
      <c r="I182" s="117"/>
      <c r="J182" s="118" t="str">
        <f t="shared" si="12"/>
        <v/>
      </c>
      <c r="K182" s="347"/>
      <c r="L182" s="353"/>
    </row>
    <row r="183" spans="2:12" x14ac:dyDescent="0.25">
      <c r="B183" s="113"/>
      <c r="C183" s="119"/>
      <c r="D183" s="119"/>
      <c r="E183" s="119"/>
      <c r="F183" s="115" t="str">
        <f>IF($C183="","",VLOOKUP($C183,'[1]Preços Unitários'!$B$7:$H$507,4,1))</f>
        <v/>
      </c>
      <c r="G183" s="115" t="str">
        <f>IF($C183="","",VLOOKUP($C183,'[1]Preços Unitários'!$B$7:$H$507,5,1))</f>
        <v/>
      </c>
      <c r="H183" s="116" t="str">
        <f>IF($C183="","",VLOOKUP($C183,'[1]Preços Unitários'!$B$7:$H$507,7,1))</f>
        <v/>
      </c>
      <c r="I183" s="120"/>
      <c r="J183" s="118" t="str">
        <f t="shared" si="12"/>
        <v/>
      </c>
      <c r="K183" s="347"/>
      <c r="L183" s="353"/>
    </row>
    <row r="184" spans="2:12" x14ac:dyDescent="0.25">
      <c r="B184" s="113"/>
      <c r="C184" s="119"/>
      <c r="D184" s="119"/>
      <c r="E184" s="119"/>
      <c r="F184" s="115" t="str">
        <f>IF($C184="","",VLOOKUP($C184,'[1]Preços Unitários'!$B$7:$H$507,4,1))</f>
        <v/>
      </c>
      <c r="G184" s="115" t="str">
        <f>IF($C184="","",VLOOKUP($C184,'[1]Preços Unitários'!$B$7:$H$507,5,1))</f>
        <v/>
      </c>
      <c r="H184" s="116" t="str">
        <f>IF($C184="","",VLOOKUP($C184,'[1]Preços Unitários'!$B$7:$H$507,7,1))</f>
        <v/>
      </c>
      <c r="I184" s="120"/>
      <c r="J184" s="118" t="str">
        <f t="shared" si="12"/>
        <v/>
      </c>
      <c r="K184" s="347"/>
      <c r="L184" s="353"/>
    </row>
    <row r="185" spans="2:12" ht="15.75" thickBot="1" x14ac:dyDescent="0.3">
      <c r="B185" s="121"/>
      <c r="C185" s="122"/>
      <c r="D185" s="122"/>
      <c r="E185" s="122"/>
      <c r="F185" s="123" t="str">
        <f>IF($C185="","",VLOOKUP($C185,'[1]Preços Unitários'!$B$7:$H$507,4,1))</f>
        <v/>
      </c>
      <c r="G185" s="123" t="str">
        <f>IF($C185="","",VLOOKUP($C185,'[1]Preços Unitários'!$B$7:$H$507,5,1))</f>
        <v/>
      </c>
      <c r="H185" s="124" t="str">
        <f>IF($C185="","",VLOOKUP($C185,'[1]Preços Unitários'!$B$7:$H$507,7,1))</f>
        <v/>
      </c>
      <c r="I185" s="125"/>
      <c r="J185" s="126" t="str">
        <f t="shared" si="12"/>
        <v/>
      </c>
      <c r="K185" s="348"/>
      <c r="L185" s="354"/>
    </row>
    <row r="186" spans="2:12" ht="15.75" thickBot="1" x14ac:dyDescent="0.3">
      <c r="C186" s="127"/>
      <c r="D186" s="127"/>
      <c r="E186" s="127"/>
      <c r="H186" s="128"/>
      <c r="I186" s="129"/>
      <c r="J186" s="128"/>
      <c r="K186" s="139"/>
    </row>
    <row r="187" spans="2:12" x14ac:dyDescent="0.25">
      <c r="B187" s="133" t="s">
        <v>825</v>
      </c>
      <c r="C187" s="96"/>
      <c r="D187" s="96"/>
      <c r="E187" s="96"/>
      <c r="F187" s="97" t="s">
        <v>15</v>
      </c>
      <c r="G187" s="98" t="s">
        <v>135</v>
      </c>
      <c r="H187" s="135" t="s">
        <v>132</v>
      </c>
      <c r="I187" s="100">
        <v>1</v>
      </c>
      <c r="J187" s="101">
        <f>ROUND(IF(SUM(J189:J198)="","",IF(H187="NOTURNO",(SUM(J189:J198))*1.25,SUM(J189:J198))),2)</f>
        <v>13.23</v>
      </c>
      <c r="K187" s="102" t="s">
        <v>1771</v>
      </c>
      <c r="L187" s="103" t="s">
        <v>1772</v>
      </c>
    </row>
    <row r="188" spans="2:12" ht="27" x14ac:dyDescent="0.25">
      <c r="B188" s="104"/>
      <c r="C188" s="105" t="s">
        <v>1773</v>
      </c>
      <c r="D188" s="105"/>
      <c r="E188" s="105"/>
      <c r="F188" s="106" t="s">
        <v>1776</v>
      </c>
      <c r="G188" s="107" t="s">
        <v>1777</v>
      </c>
      <c r="H188" s="108" t="s">
        <v>1778</v>
      </c>
      <c r="I188" s="109"/>
      <c r="J188" s="110"/>
      <c r="K188" s="111"/>
      <c r="L188" s="112"/>
    </row>
    <row r="189" spans="2:12" x14ac:dyDescent="0.25">
      <c r="B189" s="113"/>
      <c r="C189" s="119"/>
      <c r="D189" s="119"/>
      <c r="E189" s="119"/>
      <c r="F189" s="115" t="str">
        <f>IF($C189="","",VLOOKUP($C189,'[1]Preços Unitários'!$B$7:$H$507,4,1))</f>
        <v/>
      </c>
      <c r="G189" s="115" t="str">
        <f>IF($C189="","",VLOOKUP($C189,'[1]Preços Unitários'!$B$7:$H$507,5,1))</f>
        <v/>
      </c>
      <c r="H189" s="116" t="str">
        <f>IF($C189="","",VLOOKUP($C189,'[1]Preços Unitários'!$B$7:$H$507,7,1))</f>
        <v/>
      </c>
      <c r="I189" s="117"/>
      <c r="J189" s="118" t="str">
        <f t="shared" ref="J189:J199" si="13">IF(H189="","",I189*H189)</f>
        <v/>
      </c>
      <c r="K189" s="346" t="s">
        <v>1808</v>
      </c>
      <c r="L189" s="352" t="s">
        <v>1806</v>
      </c>
    </row>
    <row r="190" spans="2:12" x14ac:dyDescent="0.25">
      <c r="B190" s="113"/>
      <c r="C190" s="138" t="s">
        <v>1807</v>
      </c>
      <c r="D190" s="114">
        <f>VLOOKUP(C190,'[1]Preços Unitários'!$B$7:$E$413,2,TRUE)</f>
        <v>40302</v>
      </c>
      <c r="E190" s="114" t="str">
        <f>VLOOKUP(C190,'[1]Preços Unitários'!$B$7:$F$413,3,TRUE)</f>
        <v>CASAN</v>
      </c>
      <c r="F190" s="115" t="str">
        <f>IF($C190="","",VLOOKUP($C190,'[1]Preços Unitários'!$B$7:$H$507,4,1))</f>
        <v>ESCAVAÇÃO  MECANIZADA SOLO PROF. (0,00 A 2,00)m</v>
      </c>
      <c r="G190" s="115" t="str">
        <f>IF($C190="","",VLOOKUP($C190,'[1]Preços Unitários'!$B$7:$H$507,5,1))</f>
        <v>m³</v>
      </c>
      <c r="H190" s="116">
        <f>IF($C190="","",VLOOKUP($C190,'[1]Preços Unitários'!$B$7:$H$507,7,1))</f>
        <v>10.58553057922216</v>
      </c>
      <c r="I190" s="117">
        <v>1</v>
      </c>
      <c r="J190" s="118">
        <f t="shared" si="13"/>
        <v>10.58553057922216</v>
      </c>
      <c r="K190" s="347"/>
      <c r="L190" s="353"/>
    </row>
    <row r="191" spans="2:12" x14ac:dyDescent="0.25">
      <c r="B191" s="113"/>
      <c r="C191" s="119"/>
      <c r="D191" s="119"/>
      <c r="E191" s="119"/>
      <c r="F191" s="115" t="str">
        <f>IF($C191="","",VLOOKUP($C191,'[1]Preços Unitários'!$B$7:$H$507,4,1))</f>
        <v/>
      </c>
      <c r="G191" s="115" t="str">
        <f>IF($C191="","",VLOOKUP($C191,'[1]Preços Unitários'!$B$7:$H$507,5,1))</f>
        <v/>
      </c>
      <c r="H191" s="116" t="str">
        <f>IF($C191="","",VLOOKUP($C191,'[1]Preços Unitários'!$B$7:$H$507,7,1))</f>
        <v/>
      </c>
      <c r="I191" s="117"/>
      <c r="J191" s="118" t="str">
        <f t="shared" si="13"/>
        <v/>
      </c>
      <c r="K191" s="347"/>
      <c r="L191" s="353"/>
    </row>
    <row r="192" spans="2:12" x14ac:dyDescent="0.25">
      <c r="B192" s="113"/>
      <c r="C192" s="119"/>
      <c r="D192" s="119"/>
      <c r="E192" s="119"/>
      <c r="F192" s="115" t="str">
        <f>IF($C192="","",VLOOKUP($C192,'[1]Preços Unitários'!$B$7:$H$507,4,1))</f>
        <v/>
      </c>
      <c r="G192" s="115" t="str">
        <f>IF($C192="","",VLOOKUP($C192,'[1]Preços Unitários'!$B$7:$H$507,5,1))</f>
        <v/>
      </c>
      <c r="H192" s="116" t="str">
        <f>IF($C192="","",VLOOKUP($C192,'[1]Preços Unitários'!$B$7:$H$507,7,1))</f>
        <v/>
      </c>
      <c r="I192" s="117"/>
      <c r="J192" s="118" t="str">
        <f t="shared" si="13"/>
        <v/>
      </c>
      <c r="K192" s="347"/>
      <c r="L192" s="353"/>
    </row>
    <row r="193" spans="2:12" x14ac:dyDescent="0.25">
      <c r="B193" s="113"/>
      <c r="C193" s="119"/>
      <c r="D193" s="119"/>
      <c r="E193" s="119"/>
      <c r="F193" s="115" t="str">
        <f>IF($C193="","",VLOOKUP($C193,'[1]Preços Unitários'!$B$7:$H$507,4,1))</f>
        <v/>
      </c>
      <c r="G193" s="115" t="str">
        <f>IF($C193="","",VLOOKUP($C193,'[1]Preços Unitários'!$B$7:$H$507,5,1))</f>
        <v/>
      </c>
      <c r="H193" s="116" t="str">
        <f>IF($C193="","",VLOOKUP($C193,'[1]Preços Unitários'!$B$7:$H$507,7,1))</f>
        <v/>
      </c>
      <c r="I193" s="117"/>
      <c r="J193" s="118" t="str">
        <f t="shared" si="13"/>
        <v/>
      </c>
      <c r="K193" s="347"/>
      <c r="L193" s="353"/>
    </row>
    <row r="194" spans="2:12" x14ac:dyDescent="0.25">
      <c r="B194" s="113"/>
      <c r="C194" s="119"/>
      <c r="D194" s="119"/>
      <c r="E194" s="119"/>
      <c r="F194" s="115" t="str">
        <f>IF($C194="","",VLOOKUP($C194,'[1]Preços Unitários'!$B$7:$H$507,4,1))</f>
        <v/>
      </c>
      <c r="G194" s="115" t="str">
        <f>IF($C194="","",VLOOKUP($C194,'[1]Preços Unitários'!$B$7:$H$507,5,1))</f>
        <v/>
      </c>
      <c r="H194" s="116" t="str">
        <f>IF($C194="","",VLOOKUP($C194,'[1]Preços Unitários'!$B$7:$H$507,7,1))</f>
        <v/>
      </c>
      <c r="I194" s="117"/>
      <c r="J194" s="118" t="str">
        <f t="shared" si="13"/>
        <v/>
      </c>
      <c r="K194" s="347"/>
      <c r="L194" s="353"/>
    </row>
    <row r="195" spans="2:12" x14ac:dyDescent="0.25">
      <c r="B195" s="113"/>
      <c r="C195" s="119"/>
      <c r="D195" s="119"/>
      <c r="E195" s="119"/>
      <c r="F195" s="115" t="str">
        <f>IF($C195="","",VLOOKUP($C195,'[1]Preços Unitários'!$B$7:$H$507,4,1))</f>
        <v/>
      </c>
      <c r="G195" s="115" t="str">
        <f>IF($C195="","",VLOOKUP($C195,'[1]Preços Unitários'!$B$7:$H$507,5,1))</f>
        <v/>
      </c>
      <c r="H195" s="116" t="str">
        <f>IF($C195="","",VLOOKUP($C195,'[1]Preços Unitários'!$B$7:$H$507,7,1))</f>
        <v/>
      </c>
      <c r="I195" s="117"/>
      <c r="J195" s="118" t="str">
        <f t="shared" si="13"/>
        <v/>
      </c>
      <c r="K195" s="347"/>
      <c r="L195" s="353"/>
    </row>
    <row r="196" spans="2:12" x14ac:dyDescent="0.25">
      <c r="B196" s="113"/>
      <c r="C196" s="119"/>
      <c r="D196" s="119"/>
      <c r="E196" s="119"/>
      <c r="F196" s="115" t="str">
        <f>IF($C196="","",VLOOKUP($C196,'[1]Preços Unitários'!$B$7:$H$507,4,1))</f>
        <v/>
      </c>
      <c r="G196" s="115" t="str">
        <f>IF($C196="","",VLOOKUP($C196,'[1]Preços Unitários'!$B$7:$H$507,5,1))</f>
        <v/>
      </c>
      <c r="H196" s="116" t="str">
        <f>IF($C196="","",VLOOKUP($C196,'[1]Preços Unitários'!$B$7:$H$507,7,1))</f>
        <v/>
      </c>
      <c r="I196" s="117"/>
      <c r="J196" s="118" t="str">
        <f t="shared" si="13"/>
        <v/>
      </c>
      <c r="K196" s="347"/>
      <c r="L196" s="353"/>
    </row>
    <row r="197" spans="2:12" x14ac:dyDescent="0.25">
      <c r="B197" s="113"/>
      <c r="C197" s="119"/>
      <c r="D197" s="119"/>
      <c r="E197" s="119"/>
      <c r="F197" s="115" t="str">
        <f>IF($C197="","",VLOOKUP($C197,'[1]Preços Unitários'!$B$7:$H$507,4,1))</f>
        <v/>
      </c>
      <c r="G197" s="115" t="str">
        <f>IF($C197="","",VLOOKUP($C197,'[1]Preços Unitários'!$B$7:$H$507,5,1))</f>
        <v/>
      </c>
      <c r="H197" s="116" t="str">
        <f>IF($C197="","",VLOOKUP($C197,'[1]Preços Unitários'!$B$7:$H$507,7,1))</f>
        <v/>
      </c>
      <c r="I197" s="120"/>
      <c r="J197" s="118" t="str">
        <f t="shared" si="13"/>
        <v/>
      </c>
      <c r="K197" s="347"/>
      <c r="L197" s="353"/>
    </row>
    <row r="198" spans="2:12" x14ac:dyDescent="0.25">
      <c r="B198" s="113"/>
      <c r="C198" s="119"/>
      <c r="D198" s="119"/>
      <c r="E198" s="119"/>
      <c r="F198" s="115" t="str">
        <f>IF($C198="","",VLOOKUP($C198,'[1]Preços Unitários'!$B$7:$H$507,4,1))</f>
        <v/>
      </c>
      <c r="G198" s="115" t="str">
        <f>IF($C198="","",VLOOKUP($C198,'[1]Preços Unitários'!$B$7:$H$507,5,1))</f>
        <v/>
      </c>
      <c r="H198" s="116" t="str">
        <f>IF($C198="","",VLOOKUP($C198,'[1]Preços Unitários'!$B$7:$H$507,7,1))</f>
        <v/>
      </c>
      <c r="I198" s="120"/>
      <c r="J198" s="118" t="str">
        <f t="shared" si="13"/>
        <v/>
      </c>
      <c r="K198" s="347"/>
      <c r="L198" s="353"/>
    </row>
    <row r="199" spans="2:12" ht="15.75" thickBot="1" x14ac:dyDescent="0.3">
      <c r="B199" s="121"/>
      <c r="C199" s="122"/>
      <c r="D199" s="122"/>
      <c r="E199" s="122"/>
      <c r="F199" s="123" t="str">
        <f>IF($C199="","",VLOOKUP($C199,'[1]Preços Unitários'!$B$7:$H$507,4,1))</f>
        <v/>
      </c>
      <c r="G199" s="123" t="str">
        <f>IF($C199="","",VLOOKUP($C199,'[1]Preços Unitários'!$B$7:$H$507,5,1))</f>
        <v/>
      </c>
      <c r="H199" s="124" t="str">
        <f>IF($C199="","",VLOOKUP($C199,'[1]Preços Unitários'!$B$7:$H$507,7,1))</f>
        <v/>
      </c>
      <c r="I199" s="125"/>
      <c r="J199" s="126" t="str">
        <f t="shared" si="13"/>
        <v/>
      </c>
      <c r="K199" s="348"/>
      <c r="L199" s="354"/>
    </row>
    <row r="200" spans="2:12" ht="15.75" thickBot="1" x14ac:dyDescent="0.3">
      <c r="C200" s="127"/>
      <c r="D200" s="127"/>
      <c r="E200" s="127"/>
      <c r="H200" s="128"/>
      <c r="I200" s="129"/>
      <c r="J200" s="128"/>
    </row>
    <row r="201" spans="2:12" x14ac:dyDescent="0.25">
      <c r="B201" s="133" t="s">
        <v>826</v>
      </c>
      <c r="C201" s="96"/>
      <c r="D201" s="96"/>
      <c r="E201" s="96"/>
      <c r="F201" s="140" t="s">
        <v>16</v>
      </c>
      <c r="G201" s="98" t="s">
        <v>135</v>
      </c>
      <c r="H201" s="99" t="s">
        <v>131</v>
      </c>
      <c r="I201" s="100">
        <v>1</v>
      </c>
      <c r="J201" s="101">
        <f>ROUND(IF(SUM(J203:J212)="","",IF(H201="NOTURNO",(SUM(J203:J212))*1.25,SUM(J203:J212))),2)</f>
        <v>14.02</v>
      </c>
      <c r="K201" s="102" t="s">
        <v>1771</v>
      </c>
      <c r="L201" s="103" t="s">
        <v>1772</v>
      </c>
    </row>
    <row r="202" spans="2:12" ht="27" x14ac:dyDescent="0.25">
      <c r="B202" s="104"/>
      <c r="C202" s="105" t="s">
        <v>1773</v>
      </c>
      <c r="D202" s="105"/>
      <c r="E202" s="105"/>
      <c r="F202" s="106" t="s">
        <v>1776</v>
      </c>
      <c r="G202" s="107" t="s">
        <v>1777</v>
      </c>
      <c r="H202" s="108" t="s">
        <v>1778</v>
      </c>
      <c r="I202" s="109"/>
      <c r="J202" s="110"/>
      <c r="K202" s="111"/>
      <c r="L202" s="112"/>
    </row>
    <row r="203" spans="2:12" x14ac:dyDescent="0.25">
      <c r="B203" s="113"/>
      <c r="C203" s="119"/>
      <c r="D203" s="119"/>
      <c r="E203" s="119"/>
      <c r="F203" s="115" t="str">
        <f>IF($C203="","",VLOOKUP($C203,'[1]Preços Unitários'!$B$7:$H$507,4,1))</f>
        <v/>
      </c>
      <c r="G203" s="115" t="str">
        <f>IF($C203="","",VLOOKUP($C203,'[1]Preços Unitários'!$B$7:$H$507,5,1))</f>
        <v/>
      </c>
      <c r="H203" s="116" t="str">
        <f>IF($C203="","",VLOOKUP($C203,'[1]Preços Unitários'!$B$7:$H$507,7,1))</f>
        <v/>
      </c>
      <c r="I203" s="117"/>
      <c r="J203" s="118" t="str">
        <f t="shared" ref="J203:J213" si="14">IF(H203="","",I203*H203)</f>
        <v/>
      </c>
      <c r="K203" s="346" t="s">
        <v>1809</v>
      </c>
      <c r="L203" s="352" t="s">
        <v>1806</v>
      </c>
    </row>
    <row r="204" spans="2:12" x14ac:dyDescent="0.25">
      <c r="B204" s="113"/>
      <c r="C204" s="138" t="s">
        <v>1810</v>
      </c>
      <c r="D204" s="114">
        <f>VLOOKUP(C204,'[1]Preços Unitários'!$B$7:$E$413,2,TRUE)</f>
        <v>40303</v>
      </c>
      <c r="E204" s="114" t="str">
        <f>VLOOKUP(C204,'[1]Preços Unitários'!$B$7:$F$413,3,TRUE)</f>
        <v>CASAN</v>
      </c>
      <c r="F204" s="115" t="str">
        <f>IF($C204="","",VLOOKUP($C204,'[1]Preços Unitários'!$B$7:$H$507,4,1))</f>
        <v>ESCAVAÇÃO  MECANIZADA SOLO PROF. (0,00 A 4,00)m</v>
      </c>
      <c r="G204" s="115" t="str">
        <f>IF($C204="","",VLOOKUP($C204,'[1]Preços Unitários'!$B$7:$H$507,5,1))</f>
        <v>m³</v>
      </c>
      <c r="H204" s="116">
        <f>IF($C204="","",VLOOKUP($C204,'[1]Preços Unitários'!$B$7:$H$507,7,1))</f>
        <v>14.022714626122532</v>
      </c>
      <c r="I204" s="117">
        <v>1</v>
      </c>
      <c r="J204" s="118">
        <f t="shared" si="14"/>
        <v>14.022714626122532</v>
      </c>
      <c r="K204" s="347"/>
      <c r="L204" s="353"/>
    </row>
    <row r="205" spans="2:12" x14ac:dyDescent="0.25">
      <c r="B205" s="113"/>
      <c r="C205" s="119"/>
      <c r="D205" s="119"/>
      <c r="E205" s="119"/>
      <c r="F205" s="115" t="str">
        <f>IF($C205="","",VLOOKUP($C205,'[1]Preços Unitários'!$B$7:$H$507,4,1))</f>
        <v/>
      </c>
      <c r="G205" s="115" t="str">
        <f>IF($C205="","",VLOOKUP($C205,'[1]Preços Unitários'!$B$7:$H$507,5,1))</f>
        <v/>
      </c>
      <c r="H205" s="116" t="str">
        <f>IF($C205="","",VLOOKUP($C205,'[1]Preços Unitários'!$B$7:$H$507,7,1))</f>
        <v/>
      </c>
      <c r="I205" s="117"/>
      <c r="J205" s="118" t="str">
        <f t="shared" si="14"/>
        <v/>
      </c>
      <c r="K205" s="347"/>
      <c r="L205" s="353"/>
    </row>
    <row r="206" spans="2:12" x14ac:dyDescent="0.25">
      <c r="B206" s="113"/>
      <c r="C206" s="119"/>
      <c r="D206" s="119"/>
      <c r="E206" s="119"/>
      <c r="F206" s="115" t="str">
        <f>IF($C206="","",VLOOKUP($C206,'[1]Preços Unitários'!$B$7:$H$507,4,1))</f>
        <v/>
      </c>
      <c r="G206" s="115" t="str">
        <f>IF($C206="","",VLOOKUP($C206,'[1]Preços Unitários'!$B$7:$H$507,5,1))</f>
        <v/>
      </c>
      <c r="H206" s="116" t="str">
        <f>IF($C206="","",VLOOKUP($C206,'[1]Preços Unitários'!$B$7:$H$507,7,1))</f>
        <v/>
      </c>
      <c r="I206" s="117"/>
      <c r="J206" s="118" t="str">
        <f t="shared" si="14"/>
        <v/>
      </c>
      <c r="K206" s="347"/>
      <c r="L206" s="353"/>
    </row>
    <row r="207" spans="2:12" x14ac:dyDescent="0.25">
      <c r="B207" s="113"/>
      <c r="C207" s="119"/>
      <c r="D207" s="119"/>
      <c r="E207" s="119"/>
      <c r="F207" s="115" t="str">
        <f>IF($C207="","",VLOOKUP($C207,'[1]Preços Unitários'!$B$7:$H$507,4,1))</f>
        <v/>
      </c>
      <c r="G207" s="115" t="str">
        <f>IF($C207="","",VLOOKUP($C207,'[1]Preços Unitários'!$B$7:$H$507,5,1))</f>
        <v/>
      </c>
      <c r="H207" s="116" t="str">
        <f>IF($C207="","",VLOOKUP($C207,'[1]Preços Unitários'!$B$7:$H$507,7,1))</f>
        <v/>
      </c>
      <c r="I207" s="117"/>
      <c r="J207" s="118" t="str">
        <f t="shared" si="14"/>
        <v/>
      </c>
      <c r="K207" s="347"/>
      <c r="L207" s="353"/>
    </row>
    <row r="208" spans="2:12" x14ac:dyDescent="0.25">
      <c r="B208" s="113"/>
      <c r="C208" s="119"/>
      <c r="D208" s="119"/>
      <c r="E208" s="119"/>
      <c r="F208" s="115" t="str">
        <f>IF($C208="","",VLOOKUP($C208,'[1]Preços Unitários'!$B$7:$H$507,4,1))</f>
        <v/>
      </c>
      <c r="G208" s="115" t="str">
        <f>IF($C208="","",VLOOKUP($C208,'[1]Preços Unitários'!$B$7:$H$507,5,1))</f>
        <v/>
      </c>
      <c r="H208" s="116" t="str">
        <f>IF($C208="","",VLOOKUP($C208,'[1]Preços Unitários'!$B$7:$H$507,7,1))</f>
        <v/>
      </c>
      <c r="I208" s="117"/>
      <c r="J208" s="118" t="str">
        <f t="shared" si="14"/>
        <v/>
      </c>
      <c r="K208" s="347"/>
      <c r="L208" s="353"/>
    </row>
    <row r="209" spans="2:12" x14ac:dyDescent="0.25">
      <c r="B209" s="113"/>
      <c r="C209" s="119"/>
      <c r="D209" s="119"/>
      <c r="E209" s="119"/>
      <c r="F209" s="115" t="str">
        <f>IF($C209="","",VLOOKUP($C209,'[1]Preços Unitários'!$B$7:$H$507,4,1))</f>
        <v/>
      </c>
      <c r="G209" s="115" t="str">
        <f>IF($C209="","",VLOOKUP($C209,'[1]Preços Unitários'!$B$7:$H$507,5,1))</f>
        <v/>
      </c>
      <c r="H209" s="116" t="str">
        <f>IF($C209="","",VLOOKUP($C209,'[1]Preços Unitários'!$B$7:$H$507,7,1))</f>
        <v/>
      </c>
      <c r="I209" s="117"/>
      <c r="J209" s="118" t="str">
        <f t="shared" si="14"/>
        <v/>
      </c>
      <c r="K209" s="347"/>
      <c r="L209" s="353"/>
    </row>
    <row r="210" spans="2:12" x14ac:dyDescent="0.25">
      <c r="B210" s="113"/>
      <c r="C210" s="119"/>
      <c r="D210" s="119"/>
      <c r="E210" s="119"/>
      <c r="F210" s="115" t="str">
        <f>IF($C210="","",VLOOKUP($C210,'[1]Preços Unitários'!$B$7:$H$507,4,1))</f>
        <v/>
      </c>
      <c r="G210" s="115" t="str">
        <f>IF($C210="","",VLOOKUP($C210,'[1]Preços Unitários'!$B$7:$H$507,5,1))</f>
        <v/>
      </c>
      <c r="H210" s="116" t="str">
        <f>IF($C210="","",VLOOKUP($C210,'[1]Preços Unitários'!$B$7:$H$507,7,1))</f>
        <v/>
      </c>
      <c r="I210" s="117"/>
      <c r="J210" s="118" t="str">
        <f t="shared" si="14"/>
        <v/>
      </c>
      <c r="K210" s="347"/>
      <c r="L210" s="353"/>
    </row>
    <row r="211" spans="2:12" x14ac:dyDescent="0.25">
      <c r="B211" s="113"/>
      <c r="C211" s="119"/>
      <c r="D211" s="119"/>
      <c r="E211" s="119"/>
      <c r="F211" s="115" t="str">
        <f>IF($C211="","",VLOOKUP($C211,'[1]Preços Unitários'!$B$7:$H$507,4,1))</f>
        <v/>
      </c>
      <c r="G211" s="115" t="str">
        <f>IF($C211="","",VLOOKUP($C211,'[1]Preços Unitários'!$B$7:$H$507,5,1))</f>
        <v/>
      </c>
      <c r="H211" s="116" t="str">
        <f>IF($C211="","",VLOOKUP($C211,'[1]Preços Unitários'!$B$7:$H$507,7,1))</f>
        <v/>
      </c>
      <c r="I211" s="120"/>
      <c r="J211" s="118" t="str">
        <f t="shared" si="14"/>
        <v/>
      </c>
      <c r="K211" s="347"/>
      <c r="L211" s="353"/>
    </row>
    <row r="212" spans="2:12" x14ac:dyDescent="0.25">
      <c r="B212" s="113"/>
      <c r="C212" s="119"/>
      <c r="D212" s="119"/>
      <c r="E212" s="119"/>
      <c r="F212" s="115" t="str">
        <f>IF($C212="","",VLOOKUP($C212,'[1]Preços Unitários'!$B$7:$H$507,4,1))</f>
        <v/>
      </c>
      <c r="G212" s="115" t="str">
        <f>IF($C212="","",VLOOKUP($C212,'[1]Preços Unitários'!$B$7:$H$507,5,1))</f>
        <v/>
      </c>
      <c r="H212" s="116" t="str">
        <f>IF($C212="","",VLOOKUP($C212,'[1]Preços Unitários'!$B$7:$H$507,7,1))</f>
        <v/>
      </c>
      <c r="I212" s="120"/>
      <c r="J212" s="118" t="str">
        <f t="shared" si="14"/>
        <v/>
      </c>
      <c r="K212" s="347"/>
      <c r="L212" s="353"/>
    </row>
    <row r="213" spans="2:12" ht="15.75" thickBot="1" x14ac:dyDescent="0.3">
      <c r="B213" s="121"/>
      <c r="C213" s="122"/>
      <c r="D213" s="122"/>
      <c r="E213" s="122"/>
      <c r="F213" s="123" t="str">
        <f>IF($C213="","",VLOOKUP($C213,'[1]Preços Unitários'!$B$7:$H$507,4,1))</f>
        <v/>
      </c>
      <c r="G213" s="123" t="str">
        <f>IF($C213="","",VLOOKUP($C213,'[1]Preços Unitários'!$B$7:$H$507,5,1))</f>
        <v/>
      </c>
      <c r="H213" s="124" t="str">
        <f>IF($C213="","",VLOOKUP($C213,'[1]Preços Unitários'!$B$7:$H$507,7,1))</f>
        <v/>
      </c>
      <c r="I213" s="125"/>
      <c r="J213" s="126" t="str">
        <f t="shared" si="14"/>
        <v/>
      </c>
      <c r="K213" s="348"/>
      <c r="L213" s="354"/>
    </row>
    <row r="214" spans="2:12" ht="15.75" thickBot="1" x14ac:dyDescent="0.3">
      <c r="C214" s="127"/>
      <c r="D214" s="127"/>
      <c r="E214" s="127"/>
      <c r="H214" s="128"/>
      <c r="I214" s="129"/>
      <c r="J214" s="128"/>
    </row>
    <row r="215" spans="2:12" x14ac:dyDescent="0.25">
      <c r="B215" s="133" t="s">
        <v>827</v>
      </c>
      <c r="C215" s="96"/>
      <c r="D215" s="96"/>
      <c r="E215" s="96"/>
      <c r="F215" s="140" t="s">
        <v>16</v>
      </c>
      <c r="G215" s="98" t="s">
        <v>135</v>
      </c>
      <c r="H215" s="135" t="s">
        <v>132</v>
      </c>
      <c r="I215" s="100">
        <v>1</v>
      </c>
      <c r="J215" s="101">
        <f>ROUND(IF(SUM(J217:J226)="","",IF(H215="NOTURNO",(SUM(J217:J226))*1.25,SUM(J217:J226))),2)</f>
        <v>17.53</v>
      </c>
      <c r="K215" s="102" t="s">
        <v>1771</v>
      </c>
      <c r="L215" s="103" t="s">
        <v>1772</v>
      </c>
    </row>
    <row r="216" spans="2:12" ht="27" x14ac:dyDescent="0.25">
      <c r="B216" s="104"/>
      <c r="C216" s="105" t="s">
        <v>1773</v>
      </c>
      <c r="D216" s="105"/>
      <c r="E216" s="105"/>
      <c r="F216" s="106" t="s">
        <v>1776</v>
      </c>
      <c r="G216" s="107" t="s">
        <v>1777</v>
      </c>
      <c r="H216" s="108" t="s">
        <v>1778</v>
      </c>
      <c r="I216" s="109"/>
      <c r="J216" s="110"/>
      <c r="K216" s="111"/>
      <c r="L216" s="112"/>
    </row>
    <row r="217" spans="2:12" x14ac:dyDescent="0.25">
      <c r="B217" s="113"/>
      <c r="C217" s="119"/>
      <c r="D217" s="119"/>
      <c r="E217" s="119"/>
      <c r="F217" s="115" t="str">
        <f>IF($C217="","",VLOOKUP($C217,'[1]Preços Unitários'!$B$7:$H$507,4,1))</f>
        <v/>
      </c>
      <c r="G217" s="115" t="str">
        <f>IF($C217="","",VLOOKUP($C217,'[1]Preços Unitários'!$B$7:$H$507,5,1))</f>
        <v/>
      </c>
      <c r="H217" s="116" t="str">
        <f>IF($C217="","",VLOOKUP($C217,'[1]Preços Unitários'!$B$7:$H$507,7,1))</f>
        <v/>
      </c>
      <c r="I217" s="117"/>
      <c r="J217" s="118" t="str">
        <f t="shared" ref="J217:J227" si="15">IF(H217="","",I217*H217)</f>
        <v/>
      </c>
      <c r="K217" s="346" t="s">
        <v>1809</v>
      </c>
      <c r="L217" s="352" t="s">
        <v>1806</v>
      </c>
    </row>
    <row r="218" spans="2:12" x14ac:dyDescent="0.25">
      <c r="B218" s="113"/>
      <c r="C218" s="138" t="s">
        <v>1810</v>
      </c>
      <c r="D218" s="114">
        <f>VLOOKUP(C218,'[1]Preços Unitários'!$B$7:$E$413,2,TRUE)</f>
        <v>40303</v>
      </c>
      <c r="E218" s="114" t="str">
        <f>VLOOKUP(C218,'[1]Preços Unitários'!$B$7:$F$413,3,TRUE)</f>
        <v>CASAN</v>
      </c>
      <c r="F218" s="115" t="str">
        <f>IF($C218="","",VLOOKUP($C218,'[1]Preços Unitários'!$B$7:$H$507,4,1))</f>
        <v>ESCAVAÇÃO  MECANIZADA SOLO PROF. (0,00 A 4,00)m</v>
      </c>
      <c r="G218" s="115" t="str">
        <f>IF($C218="","",VLOOKUP($C218,'[1]Preços Unitários'!$B$7:$H$507,5,1))</f>
        <v>m³</v>
      </c>
      <c r="H218" s="116">
        <f>IF($C218="","",VLOOKUP($C218,'[1]Preços Unitários'!$B$7:$H$507,7,1))</f>
        <v>14.022714626122532</v>
      </c>
      <c r="I218" s="117">
        <v>1</v>
      </c>
      <c r="J218" s="118">
        <f t="shared" si="15"/>
        <v>14.022714626122532</v>
      </c>
      <c r="K218" s="347"/>
      <c r="L218" s="353"/>
    </row>
    <row r="219" spans="2:12" x14ac:dyDescent="0.25">
      <c r="B219" s="113"/>
      <c r="C219" s="119"/>
      <c r="D219" s="119"/>
      <c r="E219" s="119"/>
      <c r="F219" s="115" t="str">
        <f>IF($C219="","",VLOOKUP($C219,'[1]Preços Unitários'!$B$7:$H$507,4,1))</f>
        <v/>
      </c>
      <c r="G219" s="115" t="str">
        <f>IF($C219="","",VLOOKUP($C219,'[1]Preços Unitários'!$B$7:$H$507,5,1))</f>
        <v/>
      </c>
      <c r="H219" s="116" t="str">
        <f>IF($C219="","",VLOOKUP($C219,'[1]Preços Unitários'!$B$7:$H$507,7,1))</f>
        <v/>
      </c>
      <c r="I219" s="117"/>
      <c r="J219" s="118" t="str">
        <f t="shared" si="15"/>
        <v/>
      </c>
      <c r="K219" s="347"/>
      <c r="L219" s="353"/>
    </row>
    <row r="220" spans="2:12" x14ac:dyDescent="0.25">
      <c r="B220" s="113"/>
      <c r="C220" s="119"/>
      <c r="D220" s="119"/>
      <c r="E220" s="119"/>
      <c r="F220" s="115" t="str">
        <f>IF($C220="","",VLOOKUP($C220,'[1]Preços Unitários'!$B$7:$H$507,4,1))</f>
        <v/>
      </c>
      <c r="G220" s="115" t="str">
        <f>IF($C220="","",VLOOKUP($C220,'[1]Preços Unitários'!$B$7:$H$507,5,1))</f>
        <v/>
      </c>
      <c r="H220" s="116" t="str">
        <f>IF($C220="","",VLOOKUP($C220,'[1]Preços Unitários'!$B$7:$H$507,7,1))</f>
        <v/>
      </c>
      <c r="I220" s="117"/>
      <c r="J220" s="118" t="str">
        <f t="shared" si="15"/>
        <v/>
      </c>
      <c r="K220" s="347"/>
      <c r="L220" s="353"/>
    </row>
    <row r="221" spans="2:12" x14ac:dyDescent="0.25">
      <c r="B221" s="113"/>
      <c r="C221" s="119"/>
      <c r="D221" s="119"/>
      <c r="E221" s="119"/>
      <c r="F221" s="115" t="str">
        <f>IF($C221="","",VLOOKUP($C221,'[1]Preços Unitários'!$B$7:$H$507,4,1))</f>
        <v/>
      </c>
      <c r="G221" s="115" t="str">
        <f>IF($C221="","",VLOOKUP($C221,'[1]Preços Unitários'!$B$7:$H$507,5,1))</f>
        <v/>
      </c>
      <c r="H221" s="116" t="str">
        <f>IF($C221="","",VLOOKUP($C221,'[1]Preços Unitários'!$B$7:$H$507,7,1))</f>
        <v/>
      </c>
      <c r="I221" s="117"/>
      <c r="J221" s="118" t="str">
        <f t="shared" si="15"/>
        <v/>
      </c>
      <c r="K221" s="347"/>
      <c r="L221" s="353"/>
    </row>
    <row r="222" spans="2:12" x14ac:dyDescent="0.25">
      <c r="B222" s="113"/>
      <c r="C222" s="119"/>
      <c r="D222" s="119"/>
      <c r="E222" s="119"/>
      <c r="F222" s="115" t="str">
        <f>IF($C222="","",VLOOKUP($C222,'[1]Preços Unitários'!$B$7:$H$507,4,1))</f>
        <v/>
      </c>
      <c r="G222" s="115" t="str">
        <f>IF($C222="","",VLOOKUP($C222,'[1]Preços Unitários'!$B$7:$H$507,5,1))</f>
        <v/>
      </c>
      <c r="H222" s="116" t="str">
        <f>IF($C222="","",VLOOKUP($C222,'[1]Preços Unitários'!$B$7:$H$507,7,1))</f>
        <v/>
      </c>
      <c r="I222" s="117"/>
      <c r="J222" s="118" t="str">
        <f t="shared" si="15"/>
        <v/>
      </c>
      <c r="K222" s="347"/>
      <c r="L222" s="353"/>
    </row>
    <row r="223" spans="2:12" x14ac:dyDescent="0.25">
      <c r="B223" s="113"/>
      <c r="C223" s="119"/>
      <c r="D223" s="119"/>
      <c r="E223" s="119"/>
      <c r="F223" s="115" t="str">
        <f>IF($C223="","",VLOOKUP($C223,'[1]Preços Unitários'!$B$7:$H$507,4,1))</f>
        <v/>
      </c>
      <c r="G223" s="115" t="str">
        <f>IF($C223="","",VLOOKUP($C223,'[1]Preços Unitários'!$B$7:$H$507,5,1))</f>
        <v/>
      </c>
      <c r="H223" s="116" t="str">
        <f>IF($C223="","",VLOOKUP($C223,'[1]Preços Unitários'!$B$7:$H$507,7,1))</f>
        <v/>
      </c>
      <c r="I223" s="117"/>
      <c r="J223" s="118" t="str">
        <f t="shared" si="15"/>
        <v/>
      </c>
      <c r="K223" s="347"/>
      <c r="L223" s="353"/>
    </row>
    <row r="224" spans="2:12" x14ac:dyDescent="0.25">
      <c r="B224" s="113"/>
      <c r="C224" s="119"/>
      <c r="D224" s="119"/>
      <c r="E224" s="119"/>
      <c r="F224" s="115" t="str">
        <f>IF($C224="","",VLOOKUP($C224,'[1]Preços Unitários'!$B$7:$H$507,4,1))</f>
        <v/>
      </c>
      <c r="G224" s="115" t="str">
        <f>IF($C224="","",VLOOKUP($C224,'[1]Preços Unitários'!$B$7:$H$507,5,1))</f>
        <v/>
      </c>
      <c r="H224" s="116" t="str">
        <f>IF($C224="","",VLOOKUP($C224,'[1]Preços Unitários'!$B$7:$H$507,7,1))</f>
        <v/>
      </c>
      <c r="I224" s="117"/>
      <c r="J224" s="118" t="str">
        <f t="shared" si="15"/>
        <v/>
      </c>
      <c r="K224" s="347"/>
      <c r="L224" s="353"/>
    </row>
    <row r="225" spans="2:12" x14ac:dyDescent="0.25">
      <c r="B225" s="113"/>
      <c r="C225" s="119"/>
      <c r="D225" s="119"/>
      <c r="E225" s="119"/>
      <c r="F225" s="115" t="str">
        <f>IF($C225="","",VLOOKUP($C225,'[1]Preços Unitários'!$B$7:$H$507,4,1))</f>
        <v/>
      </c>
      <c r="G225" s="115" t="str">
        <f>IF($C225="","",VLOOKUP($C225,'[1]Preços Unitários'!$B$7:$H$507,5,1))</f>
        <v/>
      </c>
      <c r="H225" s="116" t="str">
        <f>IF($C225="","",VLOOKUP($C225,'[1]Preços Unitários'!$B$7:$H$507,7,1))</f>
        <v/>
      </c>
      <c r="I225" s="120"/>
      <c r="J225" s="118" t="str">
        <f t="shared" si="15"/>
        <v/>
      </c>
      <c r="K225" s="347"/>
      <c r="L225" s="353"/>
    </row>
    <row r="226" spans="2:12" x14ac:dyDescent="0.25">
      <c r="B226" s="113"/>
      <c r="C226" s="119"/>
      <c r="D226" s="119"/>
      <c r="E226" s="119"/>
      <c r="F226" s="115" t="str">
        <f>IF($C226="","",VLOOKUP($C226,'[1]Preços Unitários'!$B$7:$H$507,4,1))</f>
        <v/>
      </c>
      <c r="G226" s="115" t="str">
        <f>IF($C226="","",VLOOKUP($C226,'[1]Preços Unitários'!$B$7:$H$507,5,1))</f>
        <v/>
      </c>
      <c r="H226" s="116" t="str">
        <f>IF($C226="","",VLOOKUP($C226,'[1]Preços Unitários'!$B$7:$H$507,7,1))</f>
        <v/>
      </c>
      <c r="I226" s="120"/>
      <c r="J226" s="118" t="str">
        <f t="shared" si="15"/>
        <v/>
      </c>
      <c r="K226" s="347"/>
      <c r="L226" s="353"/>
    </row>
    <row r="227" spans="2:12" ht="15.75" thickBot="1" x14ac:dyDescent="0.3">
      <c r="B227" s="121"/>
      <c r="C227" s="122"/>
      <c r="D227" s="122"/>
      <c r="E227" s="122"/>
      <c r="F227" s="123" t="str">
        <f>IF($C227="","",VLOOKUP($C227,'[1]Preços Unitários'!$B$7:$H$507,4,1))</f>
        <v/>
      </c>
      <c r="G227" s="123" t="str">
        <f>IF($C227="","",VLOOKUP($C227,'[1]Preços Unitários'!$B$7:$H$507,5,1))</f>
        <v/>
      </c>
      <c r="H227" s="124" t="str">
        <f>IF($C227="","",VLOOKUP($C227,'[1]Preços Unitários'!$B$7:$H$507,7,1))</f>
        <v/>
      </c>
      <c r="I227" s="125"/>
      <c r="J227" s="126" t="str">
        <f t="shared" si="15"/>
        <v/>
      </c>
      <c r="K227" s="348"/>
      <c r="L227" s="354"/>
    </row>
    <row r="228" spans="2:12" ht="15.75" thickBot="1" x14ac:dyDescent="0.3">
      <c r="C228" s="127"/>
      <c r="D228" s="127"/>
      <c r="E228" s="127"/>
      <c r="H228" s="128"/>
      <c r="I228" s="129"/>
      <c r="J228" s="128"/>
    </row>
    <row r="229" spans="2:12" x14ac:dyDescent="0.25">
      <c r="B229" s="133" t="s">
        <v>828</v>
      </c>
      <c r="C229" s="96"/>
      <c r="D229" s="96"/>
      <c r="E229" s="96"/>
      <c r="F229" s="140" t="s">
        <v>17</v>
      </c>
      <c r="G229" s="98" t="s">
        <v>135</v>
      </c>
      <c r="H229" s="99" t="s">
        <v>131</v>
      </c>
      <c r="I229" s="100">
        <v>1</v>
      </c>
      <c r="J229" s="101">
        <f>ROUND(IF(SUM(J231:J240)="","",IF(H229="NOTURNO",(SUM(J231:J240))*1.25,SUM(J231:J240))),2)</f>
        <v>17.55</v>
      </c>
      <c r="K229" s="102" t="s">
        <v>1771</v>
      </c>
      <c r="L229" s="103" t="s">
        <v>1772</v>
      </c>
    </row>
    <row r="230" spans="2:12" ht="27" x14ac:dyDescent="0.25">
      <c r="B230" s="104"/>
      <c r="C230" s="105" t="s">
        <v>1773</v>
      </c>
      <c r="D230" s="105"/>
      <c r="E230" s="105"/>
      <c r="F230" s="106" t="s">
        <v>1776</v>
      </c>
      <c r="G230" s="107" t="s">
        <v>1777</v>
      </c>
      <c r="H230" s="108" t="s">
        <v>1778</v>
      </c>
      <c r="I230" s="109"/>
      <c r="J230" s="110"/>
      <c r="K230" s="111"/>
      <c r="L230" s="112"/>
    </row>
    <row r="231" spans="2:12" x14ac:dyDescent="0.25">
      <c r="B231" s="113"/>
      <c r="C231" s="119"/>
      <c r="D231" s="119"/>
      <c r="E231" s="119"/>
      <c r="F231" s="115" t="str">
        <f>IF($C231="","",VLOOKUP($C231,'[1]Preços Unitários'!$B$7:$H$507,4,1))</f>
        <v/>
      </c>
      <c r="G231" s="115" t="str">
        <f>IF($C231="","",VLOOKUP($C231,'[1]Preços Unitários'!$B$7:$H$507,5,1))</f>
        <v/>
      </c>
      <c r="H231" s="116" t="str">
        <f>IF($C231="","",VLOOKUP($C231,'[1]Preços Unitários'!$B$7:$H$507,7,1))</f>
        <v/>
      </c>
      <c r="I231" s="117"/>
      <c r="J231" s="118" t="str">
        <f t="shared" ref="J231:J241" si="16">IF(H231="","",I231*H231)</f>
        <v/>
      </c>
      <c r="K231" s="346" t="s">
        <v>1805</v>
      </c>
      <c r="L231" s="352" t="s">
        <v>1806</v>
      </c>
    </row>
    <row r="232" spans="2:12" x14ac:dyDescent="0.25">
      <c r="B232" s="113"/>
      <c r="C232" s="138" t="s">
        <v>1811</v>
      </c>
      <c r="D232" s="114">
        <f>VLOOKUP(C232,'[1]Preços Unitários'!$B$7:$E$413,2,TRUE)</f>
        <v>40304</v>
      </c>
      <c r="E232" s="114" t="str">
        <f>VLOOKUP(C232,'[1]Preços Unitários'!$B$7:$F$413,3,TRUE)</f>
        <v>CASAN</v>
      </c>
      <c r="F232" s="115" t="str">
        <f>IF($C232="","",VLOOKUP($C232,'[1]Preços Unitários'!$B$7:$H$507,4,1))</f>
        <v>ESCAVAÇÃO  MECANIZADA SOLO PROF. (0,00 A 6,00)m</v>
      </c>
      <c r="G232" s="115" t="str">
        <f>IF($C232="","",VLOOKUP($C232,'[1]Preços Unitários'!$B$7:$H$507,5,1))</f>
        <v>m³</v>
      </c>
      <c r="H232" s="116">
        <f>IF($C232="","",VLOOKUP($C232,'[1]Preços Unitários'!$B$7:$H$507,7,1))</f>
        <v>17.547073630734147</v>
      </c>
      <c r="I232" s="117">
        <v>1</v>
      </c>
      <c r="J232" s="118">
        <f t="shared" si="16"/>
        <v>17.547073630734147</v>
      </c>
      <c r="K232" s="347"/>
      <c r="L232" s="353"/>
    </row>
    <row r="233" spans="2:12" x14ac:dyDescent="0.25">
      <c r="B233" s="113"/>
      <c r="C233" s="119"/>
      <c r="D233" s="119"/>
      <c r="E233" s="119"/>
      <c r="F233" s="115" t="str">
        <f>IF($C233="","",VLOOKUP($C233,'[1]Preços Unitários'!$B$7:$H$507,4,1))</f>
        <v/>
      </c>
      <c r="G233" s="115" t="str">
        <f>IF($C233="","",VLOOKUP($C233,'[1]Preços Unitários'!$B$7:$H$507,5,1))</f>
        <v/>
      </c>
      <c r="H233" s="116" t="str">
        <f>IF($C233="","",VLOOKUP($C233,'[1]Preços Unitários'!$B$7:$H$507,7,1))</f>
        <v/>
      </c>
      <c r="I233" s="117"/>
      <c r="J233" s="118" t="str">
        <f t="shared" si="16"/>
        <v/>
      </c>
      <c r="K233" s="347"/>
      <c r="L233" s="353"/>
    </row>
    <row r="234" spans="2:12" x14ac:dyDescent="0.25">
      <c r="B234" s="113"/>
      <c r="C234" s="119"/>
      <c r="D234" s="119"/>
      <c r="E234" s="119"/>
      <c r="F234" s="115" t="str">
        <f>IF($C234="","",VLOOKUP($C234,'[1]Preços Unitários'!$B$7:$H$507,4,1))</f>
        <v/>
      </c>
      <c r="G234" s="115" t="str">
        <f>IF($C234="","",VLOOKUP($C234,'[1]Preços Unitários'!$B$7:$H$507,5,1))</f>
        <v/>
      </c>
      <c r="H234" s="116" t="str">
        <f>IF($C234="","",VLOOKUP($C234,'[1]Preços Unitários'!$B$7:$H$507,7,1))</f>
        <v/>
      </c>
      <c r="I234" s="117"/>
      <c r="J234" s="118" t="str">
        <f t="shared" si="16"/>
        <v/>
      </c>
      <c r="K234" s="347"/>
      <c r="L234" s="353"/>
    </row>
    <row r="235" spans="2:12" x14ac:dyDescent="0.25">
      <c r="B235" s="113"/>
      <c r="C235" s="119"/>
      <c r="D235" s="119"/>
      <c r="E235" s="119"/>
      <c r="F235" s="115" t="str">
        <f>IF($C235="","",VLOOKUP($C235,'[1]Preços Unitários'!$B$7:$H$507,4,1))</f>
        <v/>
      </c>
      <c r="G235" s="115" t="str">
        <f>IF($C235="","",VLOOKUP($C235,'[1]Preços Unitários'!$B$7:$H$507,5,1))</f>
        <v/>
      </c>
      <c r="H235" s="116" t="str">
        <f>IF($C235="","",VLOOKUP($C235,'[1]Preços Unitários'!$B$7:$H$507,7,1))</f>
        <v/>
      </c>
      <c r="I235" s="117"/>
      <c r="J235" s="118" t="str">
        <f t="shared" si="16"/>
        <v/>
      </c>
      <c r="K235" s="347"/>
      <c r="L235" s="353"/>
    </row>
    <row r="236" spans="2:12" x14ac:dyDescent="0.25">
      <c r="B236" s="113"/>
      <c r="C236" s="119"/>
      <c r="D236" s="119"/>
      <c r="E236" s="119"/>
      <c r="F236" s="115" t="str">
        <f>IF($C236="","",VLOOKUP($C236,'[1]Preços Unitários'!$B$7:$H$507,4,1))</f>
        <v/>
      </c>
      <c r="G236" s="115" t="str">
        <f>IF($C236="","",VLOOKUP($C236,'[1]Preços Unitários'!$B$7:$H$507,5,1))</f>
        <v/>
      </c>
      <c r="H236" s="116" t="str">
        <f>IF($C236="","",VLOOKUP($C236,'[1]Preços Unitários'!$B$7:$H$507,7,1))</f>
        <v/>
      </c>
      <c r="I236" s="117"/>
      <c r="J236" s="118" t="str">
        <f t="shared" si="16"/>
        <v/>
      </c>
      <c r="K236" s="347"/>
      <c r="L236" s="353"/>
    </row>
    <row r="237" spans="2:12" x14ac:dyDescent="0.25">
      <c r="B237" s="113"/>
      <c r="C237" s="119"/>
      <c r="D237" s="119"/>
      <c r="E237" s="119"/>
      <c r="F237" s="115" t="str">
        <f>IF($C237="","",VLOOKUP($C237,'[1]Preços Unitários'!$B$7:$H$507,4,1))</f>
        <v/>
      </c>
      <c r="G237" s="115" t="str">
        <f>IF($C237="","",VLOOKUP($C237,'[1]Preços Unitários'!$B$7:$H$507,5,1))</f>
        <v/>
      </c>
      <c r="H237" s="116" t="str">
        <f>IF($C237="","",VLOOKUP($C237,'[1]Preços Unitários'!$B$7:$H$507,7,1))</f>
        <v/>
      </c>
      <c r="I237" s="117"/>
      <c r="J237" s="118" t="str">
        <f t="shared" si="16"/>
        <v/>
      </c>
      <c r="K237" s="347"/>
      <c r="L237" s="353"/>
    </row>
    <row r="238" spans="2:12" x14ac:dyDescent="0.25">
      <c r="B238" s="113"/>
      <c r="C238" s="119"/>
      <c r="D238" s="119"/>
      <c r="E238" s="119"/>
      <c r="F238" s="115" t="str">
        <f>IF($C238="","",VLOOKUP($C238,'[1]Preços Unitários'!$B$7:$H$507,4,1))</f>
        <v/>
      </c>
      <c r="G238" s="115" t="str">
        <f>IF($C238="","",VLOOKUP($C238,'[1]Preços Unitários'!$B$7:$H$507,5,1))</f>
        <v/>
      </c>
      <c r="H238" s="116" t="str">
        <f>IF($C238="","",VLOOKUP($C238,'[1]Preços Unitários'!$B$7:$H$507,7,1))</f>
        <v/>
      </c>
      <c r="I238" s="117"/>
      <c r="J238" s="118" t="str">
        <f t="shared" si="16"/>
        <v/>
      </c>
      <c r="K238" s="347"/>
      <c r="L238" s="353"/>
    </row>
    <row r="239" spans="2:12" x14ac:dyDescent="0.25">
      <c r="B239" s="113"/>
      <c r="C239" s="119"/>
      <c r="D239" s="119"/>
      <c r="E239" s="119"/>
      <c r="F239" s="115" t="str">
        <f>IF($C239="","",VLOOKUP($C239,'[1]Preços Unitários'!$B$7:$H$507,4,1))</f>
        <v/>
      </c>
      <c r="G239" s="115" t="str">
        <f>IF($C239="","",VLOOKUP($C239,'[1]Preços Unitários'!$B$7:$H$507,5,1))</f>
        <v/>
      </c>
      <c r="H239" s="116" t="str">
        <f>IF($C239="","",VLOOKUP($C239,'[1]Preços Unitários'!$B$7:$H$507,7,1))</f>
        <v/>
      </c>
      <c r="I239" s="120"/>
      <c r="J239" s="118" t="str">
        <f t="shared" si="16"/>
        <v/>
      </c>
      <c r="K239" s="347"/>
      <c r="L239" s="353"/>
    </row>
    <row r="240" spans="2:12" x14ac:dyDescent="0.25">
      <c r="B240" s="113"/>
      <c r="C240" s="119"/>
      <c r="D240" s="119"/>
      <c r="E240" s="119"/>
      <c r="F240" s="115" t="str">
        <f>IF($C240="","",VLOOKUP($C240,'[1]Preços Unitários'!$B$7:$H$507,4,1))</f>
        <v/>
      </c>
      <c r="G240" s="115" t="str">
        <f>IF($C240="","",VLOOKUP($C240,'[1]Preços Unitários'!$B$7:$H$507,5,1))</f>
        <v/>
      </c>
      <c r="H240" s="116" t="str">
        <f>IF($C240="","",VLOOKUP($C240,'[1]Preços Unitários'!$B$7:$H$507,7,1))</f>
        <v/>
      </c>
      <c r="I240" s="120"/>
      <c r="J240" s="118" t="str">
        <f t="shared" si="16"/>
        <v/>
      </c>
      <c r="K240" s="347"/>
      <c r="L240" s="353"/>
    </row>
    <row r="241" spans="2:12" ht="15.75" thickBot="1" x14ac:dyDescent="0.3">
      <c r="B241" s="121"/>
      <c r="C241" s="122"/>
      <c r="D241" s="122"/>
      <c r="E241" s="122"/>
      <c r="F241" s="123" t="str">
        <f>IF($C241="","",VLOOKUP($C241,'[1]Preços Unitários'!$B$7:$H$507,4,1))</f>
        <v/>
      </c>
      <c r="G241" s="123" t="str">
        <f>IF($C241="","",VLOOKUP($C241,'[1]Preços Unitários'!$B$7:$H$507,5,1))</f>
        <v/>
      </c>
      <c r="H241" s="124" t="str">
        <f>IF($C241="","",VLOOKUP($C241,'[1]Preços Unitários'!$B$7:$H$507,7,1))</f>
        <v/>
      </c>
      <c r="I241" s="125"/>
      <c r="J241" s="126" t="str">
        <f t="shared" si="16"/>
        <v/>
      </c>
      <c r="K241" s="348"/>
      <c r="L241" s="354"/>
    </row>
    <row r="242" spans="2:12" ht="15.75" thickBot="1" x14ac:dyDescent="0.3">
      <c r="C242" s="127"/>
      <c r="D242" s="127"/>
      <c r="E242" s="127"/>
      <c r="H242" s="128"/>
      <c r="I242" s="129"/>
      <c r="J242" s="128"/>
    </row>
    <row r="243" spans="2:12" x14ac:dyDescent="0.25">
      <c r="B243" s="133" t="s">
        <v>829</v>
      </c>
      <c r="C243" s="96"/>
      <c r="D243" s="96"/>
      <c r="E243" s="96"/>
      <c r="F243" s="140" t="s">
        <v>17</v>
      </c>
      <c r="G243" s="98" t="s">
        <v>135</v>
      </c>
      <c r="H243" s="135" t="s">
        <v>132</v>
      </c>
      <c r="I243" s="100">
        <v>1</v>
      </c>
      <c r="J243" s="101">
        <f>ROUND(IF(SUM(J245:J254)="","",IF(H243="NOTURNO",(SUM(J245:J254))*1.25,SUM(J245:J254))),2)</f>
        <v>21.93</v>
      </c>
      <c r="K243" s="102" t="s">
        <v>1771</v>
      </c>
      <c r="L243" s="103" t="s">
        <v>1772</v>
      </c>
    </row>
    <row r="244" spans="2:12" ht="27" x14ac:dyDescent="0.25">
      <c r="B244" s="104"/>
      <c r="C244" s="105" t="s">
        <v>1773</v>
      </c>
      <c r="D244" s="105"/>
      <c r="E244" s="105"/>
      <c r="F244" s="106" t="s">
        <v>1776</v>
      </c>
      <c r="G244" s="107" t="s">
        <v>1777</v>
      </c>
      <c r="H244" s="108" t="s">
        <v>1778</v>
      </c>
      <c r="I244" s="109"/>
      <c r="J244" s="110"/>
      <c r="K244" s="111"/>
      <c r="L244" s="112"/>
    </row>
    <row r="245" spans="2:12" x14ac:dyDescent="0.25">
      <c r="B245" s="113"/>
      <c r="C245" s="119"/>
      <c r="D245" s="119"/>
      <c r="E245" s="119"/>
      <c r="F245" s="115" t="str">
        <f>IF($C245="","",VLOOKUP($C245,'[1]Preços Unitários'!$B$7:$H$507,4,1))</f>
        <v/>
      </c>
      <c r="G245" s="115" t="str">
        <f>IF($C245="","",VLOOKUP($C245,'[1]Preços Unitários'!$B$7:$H$507,5,1))</f>
        <v/>
      </c>
      <c r="H245" s="116" t="str">
        <f>IF($C245="","",VLOOKUP($C245,'[1]Preços Unitários'!$B$7:$H$507,7,1))</f>
        <v/>
      </c>
      <c r="I245" s="117"/>
      <c r="J245" s="118" t="str">
        <f t="shared" ref="J245:J255" si="17">IF(H245="","",I245*H245)</f>
        <v/>
      </c>
      <c r="K245" s="346" t="s">
        <v>1805</v>
      </c>
      <c r="L245" s="349" t="s">
        <v>1806</v>
      </c>
    </row>
    <row r="246" spans="2:12" x14ac:dyDescent="0.25">
      <c r="B246" s="113"/>
      <c r="C246" s="138" t="s">
        <v>1811</v>
      </c>
      <c r="D246" s="114">
        <f>VLOOKUP(C246,'[1]Preços Unitários'!$B$7:$E$413,2,TRUE)</f>
        <v>40304</v>
      </c>
      <c r="E246" s="114" t="str">
        <f>VLOOKUP(C246,'[1]Preços Unitários'!$B$7:$F$413,3,TRUE)</f>
        <v>CASAN</v>
      </c>
      <c r="F246" s="115" t="str">
        <f>IF($C246="","",VLOOKUP($C246,'[1]Preços Unitários'!$B$7:$H$507,4,1))</f>
        <v>ESCAVAÇÃO  MECANIZADA SOLO PROF. (0,00 A 6,00)m</v>
      </c>
      <c r="G246" s="115" t="str">
        <f>IF($C246="","",VLOOKUP($C246,'[1]Preços Unitários'!$B$7:$H$507,5,1))</f>
        <v>m³</v>
      </c>
      <c r="H246" s="116">
        <f>IF($C246="","",VLOOKUP($C246,'[1]Preços Unitários'!$B$7:$H$507,7,1))</f>
        <v>17.547073630734147</v>
      </c>
      <c r="I246" s="117">
        <v>1</v>
      </c>
      <c r="J246" s="118">
        <f t="shared" si="17"/>
        <v>17.547073630734147</v>
      </c>
      <c r="K246" s="347"/>
      <c r="L246" s="350"/>
    </row>
    <row r="247" spans="2:12" x14ac:dyDescent="0.25">
      <c r="B247" s="113"/>
      <c r="C247" s="119"/>
      <c r="D247" s="119"/>
      <c r="E247" s="119"/>
      <c r="F247" s="115" t="str">
        <f>IF($C247="","",VLOOKUP($C247,'[1]Preços Unitários'!$B$7:$H$507,4,1))</f>
        <v/>
      </c>
      <c r="G247" s="115" t="str">
        <f>IF($C247="","",VLOOKUP($C247,'[1]Preços Unitários'!$B$7:$H$507,5,1))</f>
        <v/>
      </c>
      <c r="H247" s="116" t="str">
        <f>IF($C247="","",VLOOKUP($C247,'[1]Preços Unitários'!$B$7:$H$507,7,1))</f>
        <v/>
      </c>
      <c r="I247" s="117"/>
      <c r="J247" s="118" t="str">
        <f t="shared" si="17"/>
        <v/>
      </c>
      <c r="K247" s="347"/>
      <c r="L247" s="350"/>
    </row>
    <row r="248" spans="2:12" x14ac:dyDescent="0.25">
      <c r="B248" s="113"/>
      <c r="C248" s="119"/>
      <c r="D248" s="119"/>
      <c r="E248" s="119"/>
      <c r="F248" s="115" t="str">
        <f>IF($C248="","",VLOOKUP($C248,'[1]Preços Unitários'!$B$7:$H$507,4,1))</f>
        <v/>
      </c>
      <c r="G248" s="115" t="str">
        <f>IF($C248="","",VLOOKUP($C248,'[1]Preços Unitários'!$B$7:$H$507,5,1))</f>
        <v/>
      </c>
      <c r="H248" s="116" t="str">
        <f>IF($C248="","",VLOOKUP($C248,'[1]Preços Unitários'!$B$7:$H$507,7,1))</f>
        <v/>
      </c>
      <c r="I248" s="117"/>
      <c r="J248" s="118" t="str">
        <f t="shared" si="17"/>
        <v/>
      </c>
      <c r="K248" s="347"/>
      <c r="L248" s="350"/>
    </row>
    <row r="249" spans="2:12" x14ac:dyDescent="0.25">
      <c r="B249" s="113"/>
      <c r="C249" s="119"/>
      <c r="D249" s="119"/>
      <c r="E249" s="119"/>
      <c r="F249" s="115" t="str">
        <f>IF($C249="","",VLOOKUP($C249,'[1]Preços Unitários'!$B$7:$H$507,4,1))</f>
        <v/>
      </c>
      <c r="G249" s="115" t="str">
        <f>IF($C249="","",VLOOKUP($C249,'[1]Preços Unitários'!$B$7:$H$507,5,1))</f>
        <v/>
      </c>
      <c r="H249" s="116" t="str">
        <f>IF($C249="","",VLOOKUP($C249,'[1]Preços Unitários'!$B$7:$H$507,7,1))</f>
        <v/>
      </c>
      <c r="I249" s="117"/>
      <c r="J249" s="118" t="str">
        <f t="shared" si="17"/>
        <v/>
      </c>
      <c r="K249" s="347"/>
      <c r="L249" s="350"/>
    </row>
    <row r="250" spans="2:12" x14ac:dyDescent="0.25">
      <c r="B250" s="113"/>
      <c r="C250" s="119"/>
      <c r="D250" s="119"/>
      <c r="E250" s="119"/>
      <c r="F250" s="115" t="str">
        <f>IF($C250="","",VLOOKUP($C250,'[1]Preços Unitários'!$B$7:$H$507,4,1))</f>
        <v/>
      </c>
      <c r="G250" s="115" t="str">
        <f>IF($C250="","",VLOOKUP($C250,'[1]Preços Unitários'!$B$7:$H$507,5,1))</f>
        <v/>
      </c>
      <c r="H250" s="116" t="str">
        <f>IF($C250="","",VLOOKUP($C250,'[1]Preços Unitários'!$B$7:$H$507,7,1))</f>
        <v/>
      </c>
      <c r="I250" s="117"/>
      <c r="J250" s="118" t="str">
        <f t="shared" si="17"/>
        <v/>
      </c>
      <c r="K250" s="347"/>
      <c r="L250" s="350"/>
    </row>
    <row r="251" spans="2:12" x14ac:dyDescent="0.25">
      <c r="B251" s="113"/>
      <c r="C251" s="119"/>
      <c r="D251" s="119"/>
      <c r="E251" s="119"/>
      <c r="F251" s="115" t="str">
        <f>IF($C251="","",VLOOKUP($C251,'[1]Preços Unitários'!$B$7:$H$507,4,1))</f>
        <v/>
      </c>
      <c r="G251" s="115" t="str">
        <f>IF($C251="","",VLOOKUP($C251,'[1]Preços Unitários'!$B$7:$H$507,5,1))</f>
        <v/>
      </c>
      <c r="H251" s="116" t="str">
        <f>IF($C251="","",VLOOKUP($C251,'[1]Preços Unitários'!$B$7:$H$507,7,1))</f>
        <v/>
      </c>
      <c r="I251" s="117"/>
      <c r="J251" s="118" t="str">
        <f t="shared" si="17"/>
        <v/>
      </c>
      <c r="K251" s="347"/>
      <c r="L251" s="350"/>
    </row>
    <row r="252" spans="2:12" x14ac:dyDescent="0.25">
      <c r="B252" s="113"/>
      <c r="C252" s="119"/>
      <c r="D252" s="119"/>
      <c r="E252" s="119"/>
      <c r="F252" s="115" t="str">
        <f>IF($C252="","",VLOOKUP($C252,'[1]Preços Unitários'!$B$7:$H$507,4,1))</f>
        <v/>
      </c>
      <c r="G252" s="115" t="str">
        <f>IF($C252="","",VLOOKUP($C252,'[1]Preços Unitários'!$B$7:$H$507,5,1))</f>
        <v/>
      </c>
      <c r="H252" s="116" t="str">
        <f>IF($C252="","",VLOOKUP($C252,'[1]Preços Unitários'!$B$7:$H$507,7,1))</f>
        <v/>
      </c>
      <c r="I252" s="117"/>
      <c r="J252" s="118" t="str">
        <f t="shared" si="17"/>
        <v/>
      </c>
      <c r="K252" s="347"/>
      <c r="L252" s="350"/>
    </row>
    <row r="253" spans="2:12" x14ac:dyDescent="0.25">
      <c r="B253" s="113"/>
      <c r="C253" s="119"/>
      <c r="D253" s="119"/>
      <c r="E253" s="119"/>
      <c r="F253" s="115" t="str">
        <f>IF($C253="","",VLOOKUP($C253,'[1]Preços Unitários'!$B$7:$H$507,4,1))</f>
        <v/>
      </c>
      <c r="G253" s="115" t="str">
        <f>IF($C253="","",VLOOKUP($C253,'[1]Preços Unitários'!$B$7:$H$507,5,1))</f>
        <v/>
      </c>
      <c r="H253" s="116" t="str">
        <f>IF($C253="","",VLOOKUP($C253,'[1]Preços Unitários'!$B$7:$H$507,7,1))</f>
        <v/>
      </c>
      <c r="I253" s="120"/>
      <c r="J253" s="118" t="str">
        <f t="shared" si="17"/>
        <v/>
      </c>
      <c r="K253" s="347"/>
      <c r="L253" s="350"/>
    </row>
    <row r="254" spans="2:12" x14ac:dyDescent="0.25">
      <c r="B254" s="113"/>
      <c r="C254" s="119"/>
      <c r="D254" s="119"/>
      <c r="E254" s="119"/>
      <c r="F254" s="115" t="str">
        <f>IF($C254="","",VLOOKUP($C254,'[1]Preços Unitários'!$B$7:$H$507,4,1))</f>
        <v/>
      </c>
      <c r="G254" s="115" t="str">
        <f>IF($C254="","",VLOOKUP($C254,'[1]Preços Unitários'!$B$7:$H$507,5,1))</f>
        <v/>
      </c>
      <c r="H254" s="116" t="str">
        <f>IF($C254="","",VLOOKUP($C254,'[1]Preços Unitários'!$B$7:$H$507,7,1))</f>
        <v/>
      </c>
      <c r="I254" s="120"/>
      <c r="J254" s="118" t="str">
        <f t="shared" si="17"/>
        <v/>
      </c>
      <c r="K254" s="347"/>
      <c r="L254" s="350"/>
    </row>
    <row r="255" spans="2:12" ht="15.75" thickBot="1" x14ac:dyDescent="0.3">
      <c r="B255" s="121"/>
      <c r="C255" s="122"/>
      <c r="D255" s="122"/>
      <c r="E255" s="122"/>
      <c r="F255" s="123" t="str">
        <f>IF($C255="","",VLOOKUP($C255,'[1]Preços Unitários'!$B$7:$H$507,4,1))</f>
        <v/>
      </c>
      <c r="G255" s="123" t="str">
        <f>IF($C255="","",VLOOKUP($C255,'[1]Preços Unitários'!$B$7:$H$507,5,1))</f>
        <v/>
      </c>
      <c r="H255" s="124" t="str">
        <f>IF($C255="","",VLOOKUP($C255,'[1]Preços Unitários'!$B$7:$H$507,7,1))</f>
        <v/>
      </c>
      <c r="I255" s="125"/>
      <c r="J255" s="126" t="str">
        <f t="shared" si="17"/>
        <v/>
      </c>
      <c r="K255" s="348"/>
      <c r="L255" s="351"/>
    </row>
    <row r="256" spans="2:12" ht="15.75" thickBot="1" x14ac:dyDescent="0.3">
      <c r="C256" s="127"/>
      <c r="D256" s="127"/>
      <c r="E256" s="127"/>
      <c r="H256" s="128"/>
      <c r="I256" s="129"/>
      <c r="J256" s="128"/>
    </row>
    <row r="257" spans="2:12" x14ac:dyDescent="0.25">
      <c r="B257" s="133" t="s">
        <v>830</v>
      </c>
      <c r="C257" s="96"/>
      <c r="D257" s="96"/>
      <c r="E257" s="96"/>
      <c r="F257" s="140" t="s">
        <v>18</v>
      </c>
      <c r="G257" s="98" t="s">
        <v>135</v>
      </c>
      <c r="H257" s="99" t="s">
        <v>131</v>
      </c>
      <c r="I257" s="100">
        <v>1</v>
      </c>
      <c r="J257" s="101">
        <f>ROUND(IF(SUM(J259:J268)="","",IF(H257="NOTURNO",(SUM(J259:J268))*1.25,SUM(J259:J268))),2)</f>
        <v>53.65</v>
      </c>
      <c r="K257" s="102" t="s">
        <v>1771</v>
      </c>
      <c r="L257" s="103" t="s">
        <v>1772</v>
      </c>
    </row>
    <row r="258" spans="2:12" ht="27" x14ac:dyDescent="0.25">
      <c r="B258" s="104"/>
      <c r="C258" s="105" t="s">
        <v>1773</v>
      </c>
      <c r="D258" s="105"/>
      <c r="E258" s="105"/>
      <c r="F258" s="106" t="s">
        <v>1776</v>
      </c>
      <c r="G258" s="107" t="s">
        <v>1777</v>
      </c>
      <c r="H258" s="108" t="s">
        <v>1778</v>
      </c>
      <c r="I258" s="109"/>
      <c r="J258" s="110"/>
      <c r="K258" s="111"/>
      <c r="L258" s="112"/>
    </row>
    <row r="259" spans="2:12" x14ac:dyDescent="0.25">
      <c r="B259" s="113"/>
      <c r="C259" s="119"/>
      <c r="D259" s="119"/>
      <c r="E259" s="119"/>
      <c r="F259" s="115" t="str">
        <f>IF($C259="","",VLOOKUP($C259,'[1]Preços Unitários'!$B$7:$H$507,4,1))</f>
        <v/>
      </c>
      <c r="G259" s="115" t="str">
        <f>IF($C259="","",VLOOKUP($C259,'[1]Preços Unitários'!$B$7:$H$507,5,1))</f>
        <v/>
      </c>
      <c r="H259" s="116" t="str">
        <f>IF($C259="","",VLOOKUP($C259,'[1]Preços Unitários'!$B$7:$H$507,7,1))</f>
        <v/>
      </c>
      <c r="I259" s="117"/>
      <c r="J259" s="118" t="str">
        <f t="shared" ref="J259:J269" si="18">IF(H259="","",I259*H259)</f>
        <v/>
      </c>
      <c r="K259" s="346" t="s">
        <v>1812</v>
      </c>
      <c r="L259" s="352" t="s">
        <v>1806</v>
      </c>
    </row>
    <row r="260" spans="2:12" x14ac:dyDescent="0.25">
      <c r="B260" s="113"/>
      <c r="C260" s="138" t="s">
        <v>1813</v>
      </c>
      <c r="D260" s="114">
        <f>VLOOKUP(C260,'[1]Preços Unitários'!$B$7:$E$413,2,TRUE)</f>
        <v>40201</v>
      </c>
      <c r="E260" s="114" t="str">
        <f>VLOOKUP(C260,'[1]Preços Unitários'!$B$7:$F$413,3,TRUE)</f>
        <v>CASAN</v>
      </c>
      <c r="F260" s="115" t="str">
        <f>IF($C260="","",VLOOKUP($C260,'[1]Preços Unitários'!$B$7:$H$507,4,1))</f>
        <v>ESCAVAÇÃO  MANUAL SOLO PROF. ATÉ 1,25 m</v>
      </c>
      <c r="G260" s="115" t="str">
        <f>IF($C260="","",VLOOKUP($C260,'[1]Preços Unitários'!$B$7:$H$507,5,1))</f>
        <v>m³</v>
      </c>
      <c r="H260" s="116">
        <f>IF($C260="","",VLOOKUP($C260,'[1]Preços Unitários'!$B$7:$H$507,7,1))</f>
        <v>53.649959688575372</v>
      </c>
      <c r="I260" s="117">
        <v>1</v>
      </c>
      <c r="J260" s="118">
        <f t="shared" si="18"/>
        <v>53.649959688575372</v>
      </c>
      <c r="K260" s="347"/>
      <c r="L260" s="353"/>
    </row>
    <row r="261" spans="2:12" x14ac:dyDescent="0.25">
      <c r="B261" s="113"/>
      <c r="C261" s="119"/>
      <c r="D261" s="119"/>
      <c r="E261" s="119"/>
      <c r="F261" s="115" t="str">
        <f>IF($C261="","",VLOOKUP($C261,'[1]Preços Unitários'!$B$7:$H$507,4,1))</f>
        <v/>
      </c>
      <c r="G261" s="115" t="str">
        <f>IF($C261="","",VLOOKUP($C261,'[1]Preços Unitários'!$B$7:$H$507,5,1))</f>
        <v/>
      </c>
      <c r="H261" s="116" t="str">
        <f>IF($C261="","",VLOOKUP($C261,'[1]Preços Unitários'!$B$7:$H$507,7,1))</f>
        <v/>
      </c>
      <c r="I261" s="117"/>
      <c r="J261" s="118" t="str">
        <f t="shared" si="18"/>
        <v/>
      </c>
      <c r="K261" s="347"/>
      <c r="L261" s="353"/>
    </row>
    <row r="262" spans="2:12" x14ac:dyDescent="0.25">
      <c r="B262" s="113"/>
      <c r="C262" s="119"/>
      <c r="D262" s="119"/>
      <c r="E262" s="119"/>
      <c r="F262" s="115" t="str">
        <f>IF($C262="","",VLOOKUP($C262,'[1]Preços Unitários'!$B$7:$H$507,4,1))</f>
        <v/>
      </c>
      <c r="G262" s="115" t="str">
        <f>IF($C262="","",VLOOKUP($C262,'[1]Preços Unitários'!$B$7:$H$507,5,1))</f>
        <v/>
      </c>
      <c r="H262" s="116" t="str">
        <f>IF($C262="","",VLOOKUP($C262,'[1]Preços Unitários'!$B$7:$H$507,7,1))</f>
        <v/>
      </c>
      <c r="I262" s="117"/>
      <c r="J262" s="118" t="str">
        <f t="shared" si="18"/>
        <v/>
      </c>
      <c r="K262" s="347"/>
      <c r="L262" s="353"/>
    </row>
    <row r="263" spans="2:12" x14ac:dyDescent="0.25">
      <c r="B263" s="113"/>
      <c r="C263" s="119"/>
      <c r="D263" s="119"/>
      <c r="E263" s="119"/>
      <c r="F263" s="115" t="str">
        <f>IF($C263="","",VLOOKUP($C263,'[1]Preços Unitários'!$B$7:$H$507,4,1))</f>
        <v/>
      </c>
      <c r="G263" s="115" t="str">
        <f>IF($C263="","",VLOOKUP($C263,'[1]Preços Unitários'!$B$7:$H$507,5,1))</f>
        <v/>
      </c>
      <c r="H263" s="116" t="str">
        <f>IF($C263="","",VLOOKUP($C263,'[1]Preços Unitários'!$B$7:$H$507,7,1))</f>
        <v/>
      </c>
      <c r="I263" s="117"/>
      <c r="J263" s="118" t="str">
        <f t="shared" si="18"/>
        <v/>
      </c>
      <c r="K263" s="347"/>
      <c r="L263" s="353"/>
    </row>
    <row r="264" spans="2:12" x14ac:dyDescent="0.25">
      <c r="B264" s="113"/>
      <c r="C264" s="119"/>
      <c r="D264" s="119"/>
      <c r="E264" s="119"/>
      <c r="F264" s="115" t="str">
        <f>IF($C264="","",VLOOKUP($C264,'[1]Preços Unitários'!$B$7:$H$507,4,1))</f>
        <v/>
      </c>
      <c r="G264" s="115" t="str">
        <f>IF($C264="","",VLOOKUP($C264,'[1]Preços Unitários'!$B$7:$H$507,5,1))</f>
        <v/>
      </c>
      <c r="H264" s="116" t="str">
        <f>IF($C264="","",VLOOKUP($C264,'[1]Preços Unitários'!$B$7:$H$507,7,1))</f>
        <v/>
      </c>
      <c r="I264" s="117"/>
      <c r="J264" s="118" t="str">
        <f t="shared" si="18"/>
        <v/>
      </c>
      <c r="K264" s="347"/>
      <c r="L264" s="353"/>
    </row>
    <row r="265" spans="2:12" x14ac:dyDescent="0.25">
      <c r="B265" s="113"/>
      <c r="C265" s="119"/>
      <c r="D265" s="119"/>
      <c r="E265" s="119"/>
      <c r="F265" s="115" t="str">
        <f>IF($C265="","",VLOOKUP($C265,'[1]Preços Unitários'!$B$7:$H$507,4,1))</f>
        <v/>
      </c>
      <c r="G265" s="115" t="str">
        <f>IF($C265="","",VLOOKUP($C265,'[1]Preços Unitários'!$B$7:$H$507,5,1))</f>
        <v/>
      </c>
      <c r="H265" s="116" t="str">
        <f>IF($C265="","",VLOOKUP($C265,'[1]Preços Unitários'!$B$7:$H$507,7,1))</f>
        <v/>
      </c>
      <c r="I265" s="117"/>
      <c r="J265" s="118" t="str">
        <f t="shared" si="18"/>
        <v/>
      </c>
      <c r="K265" s="347"/>
      <c r="L265" s="353"/>
    </row>
    <row r="266" spans="2:12" x14ac:dyDescent="0.25">
      <c r="B266" s="113"/>
      <c r="C266" s="119"/>
      <c r="D266" s="119"/>
      <c r="E266" s="119"/>
      <c r="F266" s="115" t="str">
        <f>IF($C266="","",VLOOKUP($C266,'[1]Preços Unitários'!$B$7:$H$507,4,1))</f>
        <v/>
      </c>
      <c r="G266" s="115" t="str">
        <f>IF($C266="","",VLOOKUP($C266,'[1]Preços Unitários'!$B$7:$H$507,5,1))</f>
        <v/>
      </c>
      <c r="H266" s="116" t="str">
        <f>IF($C266="","",VLOOKUP($C266,'[1]Preços Unitários'!$B$7:$H$507,7,1))</f>
        <v/>
      </c>
      <c r="I266" s="117"/>
      <c r="J266" s="118" t="str">
        <f t="shared" si="18"/>
        <v/>
      </c>
      <c r="K266" s="347"/>
      <c r="L266" s="353"/>
    </row>
    <row r="267" spans="2:12" x14ac:dyDescent="0.25">
      <c r="B267" s="113"/>
      <c r="C267" s="119"/>
      <c r="D267" s="119"/>
      <c r="E267" s="119"/>
      <c r="F267" s="115" t="str">
        <f>IF($C267="","",VLOOKUP($C267,'[1]Preços Unitários'!$B$7:$H$507,4,1))</f>
        <v/>
      </c>
      <c r="G267" s="115" t="str">
        <f>IF($C267="","",VLOOKUP($C267,'[1]Preços Unitários'!$B$7:$H$507,5,1))</f>
        <v/>
      </c>
      <c r="H267" s="116" t="str">
        <f>IF($C267="","",VLOOKUP($C267,'[1]Preços Unitários'!$B$7:$H$507,7,1))</f>
        <v/>
      </c>
      <c r="I267" s="120"/>
      <c r="J267" s="118" t="str">
        <f t="shared" si="18"/>
        <v/>
      </c>
      <c r="K267" s="347"/>
      <c r="L267" s="353"/>
    </row>
    <row r="268" spans="2:12" x14ac:dyDescent="0.25">
      <c r="B268" s="113"/>
      <c r="C268" s="119"/>
      <c r="D268" s="119"/>
      <c r="E268" s="119"/>
      <c r="F268" s="115" t="str">
        <f>IF($C268="","",VLOOKUP($C268,'[1]Preços Unitários'!$B$7:$H$507,4,1))</f>
        <v/>
      </c>
      <c r="G268" s="115" t="str">
        <f>IF($C268="","",VLOOKUP($C268,'[1]Preços Unitários'!$B$7:$H$507,5,1))</f>
        <v/>
      </c>
      <c r="H268" s="116" t="str">
        <f>IF($C268="","",VLOOKUP($C268,'[1]Preços Unitários'!$B$7:$H$507,7,1))</f>
        <v/>
      </c>
      <c r="I268" s="120"/>
      <c r="J268" s="118" t="str">
        <f t="shared" si="18"/>
        <v/>
      </c>
      <c r="K268" s="347"/>
      <c r="L268" s="353"/>
    </row>
    <row r="269" spans="2:12" ht="15.75" thickBot="1" x14ac:dyDescent="0.3">
      <c r="B269" s="121"/>
      <c r="C269" s="122"/>
      <c r="D269" s="122"/>
      <c r="E269" s="122"/>
      <c r="F269" s="123" t="str">
        <f>IF($C269="","",VLOOKUP($C269,'[1]Preços Unitários'!$B$7:$H$507,4,1))</f>
        <v/>
      </c>
      <c r="G269" s="123" t="str">
        <f>IF($C269="","",VLOOKUP($C269,'[1]Preços Unitários'!$B$7:$H$507,5,1))</f>
        <v/>
      </c>
      <c r="H269" s="124" t="str">
        <f>IF($C269="","",VLOOKUP($C269,'[1]Preços Unitários'!$B$7:$H$507,7,1))</f>
        <v/>
      </c>
      <c r="I269" s="125"/>
      <c r="J269" s="126" t="str">
        <f t="shared" si="18"/>
        <v/>
      </c>
      <c r="K269" s="348"/>
      <c r="L269" s="354"/>
    </row>
    <row r="270" spans="2:12" ht="15.75" thickBot="1" x14ac:dyDescent="0.3">
      <c r="C270" s="127"/>
      <c r="D270" s="127"/>
      <c r="E270" s="127"/>
      <c r="H270" s="128"/>
      <c r="I270" s="129"/>
      <c r="J270" s="128"/>
    </row>
    <row r="271" spans="2:12" x14ac:dyDescent="0.25">
      <c r="B271" s="133" t="s">
        <v>831</v>
      </c>
      <c r="C271" s="96"/>
      <c r="D271" s="96"/>
      <c r="E271" s="96"/>
      <c r="F271" s="140" t="s">
        <v>18</v>
      </c>
      <c r="G271" s="98" t="s">
        <v>135</v>
      </c>
      <c r="H271" s="135" t="s">
        <v>132</v>
      </c>
      <c r="I271" s="100">
        <v>1</v>
      </c>
      <c r="J271" s="101">
        <f>ROUND(IF(SUM(J273:J282)="","",IF(H271="NOTURNO",(SUM(J273:J282))*1.25,SUM(J273:J282))),2)</f>
        <v>67.06</v>
      </c>
      <c r="K271" s="102" t="s">
        <v>1771</v>
      </c>
      <c r="L271" s="103" t="s">
        <v>1772</v>
      </c>
    </row>
    <row r="272" spans="2:12" ht="27" x14ac:dyDescent="0.25">
      <c r="B272" s="104"/>
      <c r="C272" s="105" t="s">
        <v>1773</v>
      </c>
      <c r="D272" s="105"/>
      <c r="E272" s="105"/>
      <c r="F272" s="106" t="s">
        <v>1776</v>
      </c>
      <c r="G272" s="107" t="s">
        <v>1777</v>
      </c>
      <c r="H272" s="108" t="s">
        <v>1778</v>
      </c>
      <c r="I272" s="109"/>
      <c r="J272" s="110"/>
      <c r="K272" s="111"/>
      <c r="L272" s="112"/>
    </row>
    <row r="273" spans="2:12" x14ac:dyDescent="0.25">
      <c r="B273" s="113"/>
      <c r="C273" s="119"/>
      <c r="D273" s="119"/>
      <c r="E273" s="119"/>
      <c r="F273" s="115" t="str">
        <f>IF($C273="","",VLOOKUP($C273,'[1]Preços Unitários'!$B$7:$H$507,4,1))</f>
        <v/>
      </c>
      <c r="G273" s="115" t="str">
        <f>IF($C273="","",VLOOKUP($C273,'[1]Preços Unitários'!$B$7:$H$507,5,1))</f>
        <v/>
      </c>
      <c r="H273" s="116" t="str">
        <f>IF($C273="","",VLOOKUP($C273,'[1]Preços Unitários'!$B$7:$H$507,7,1))</f>
        <v/>
      </c>
      <c r="I273" s="117"/>
      <c r="J273" s="118" t="str">
        <f t="shared" ref="J273:J283" si="19">IF(H273="","",I273*H273)</f>
        <v/>
      </c>
      <c r="K273" s="346" t="s">
        <v>1812</v>
      </c>
      <c r="L273" s="352" t="s">
        <v>1806</v>
      </c>
    </row>
    <row r="274" spans="2:12" x14ac:dyDescent="0.25">
      <c r="B274" s="113"/>
      <c r="C274" s="138" t="s">
        <v>1813</v>
      </c>
      <c r="D274" s="114">
        <f>VLOOKUP(C274,'[1]Preços Unitários'!$B$7:$E$413,2,TRUE)</f>
        <v>40201</v>
      </c>
      <c r="E274" s="114" t="str">
        <f>VLOOKUP(C274,'[1]Preços Unitários'!$B$7:$F$413,3,TRUE)</f>
        <v>CASAN</v>
      </c>
      <c r="F274" s="115" t="str">
        <f>IF($C274="","",VLOOKUP($C274,'[1]Preços Unitários'!$B$7:$H$507,4,1))</f>
        <v>ESCAVAÇÃO  MANUAL SOLO PROF. ATÉ 1,25 m</v>
      </c>
      <c r="G274" s="115" t="str">
        <f>IF($C274="","",VLOOKUP($C274,'[1]Preços Unitários'!$B$7:$H$507,5,1))</f>
        <v>m³</v>
      </c>
      <c r="H274" s="116">
        <f>IF($C274="","",VLOOKUP($C274,'[1]Preços Unitários'!$B$7:$H$507,7,1))</f>
        <v>53.649959688575372</v>
      </c>
      <c r="I274" s="117">
        <v>1</v>
      </c>
      <c r="J274" s="118">
        <f t="shared" si="19"/>
        <v>53.649959688575372</v>
      </c>
      <c r="K274" s="347"/>
      <c r="L274" s="353"/>
    </row>
    <row r="275" spans="2:12" x14ac:dyDescent="0.25">
      <c r="B275" s="113"/>
      <c r="C275" s="119"/>
      <c r="D275" s="119"/>
      <c r="E275" s="119"/>
      <c r="F275" s="115" t="str">
        <f>IF($C275="","",VLOOKUP($C275,'[1]Preços Unitários'!$B$7:$H$507,4,1))</f>
        <v/>
      </c>
      <c r="G275" s="115" t="str">
        <f>IF($C275="","",VLOOKUP($C275,'[1]Preços Unitários'!$B$7:$H$507,5,1))</f>
        <v/>
      </c>
      <c r="H275" s="116" t="str">
        <f>IF($C275="","",VLOOKUP($C275,'[1]Preços Unitários'!$B$7:$H$507,7,1))</f>
        <v/>
      </c>
      <c r="I275" s="117"/>
      <c r="J275" s="118" t="str">
        <f t="shared" si="19"/>
        <v/>
      </c>
      <c r="K275" s="347"/>
      <c r="L275" s="353"/>
    </row>
    <row r="276" spans="2:12" x14ac:dyDescent="0.25">
      <c r="B276" s="113"/>
      <c r="C276" s="119"/>
      <c r="D276" s="119"/>
      <c r="E276" s="119"/>
      <c r="F276" s="115" t="str">
        <f>IF($C276="","",VLOOKUP($C276,'[1]Preços Unitários'!$B$7:$H$507,4,1))</f>
        <v/>
      </c>
      <c r="G276" s="115" t="str">
        <f>IF($C276="","",VLOOKUP($C276,'[1]Preços Unitários'!$B$7:$H$507,5,1))</f>
        <v/>
      </c>
      <c r="H276" s="116" t="str">
        <f>IF($C276="","",VLOOKUP($C276,'[1]Preços Unitários'!$B$7:$H$507,7,1))</f>
        <v/>
      </c>
      <c r="I276" s="117"/>
      <c r="J276" s="118" t="str">
        <f t="shared" si="19"/>
        <v/>
      </c>
      <c r="K276" s="347"/>
      <c r="L276" s="353"/>
    </row>
    <row r="277" spans="2:12" x14ac:dyDescent="0.25">
      <c r="B277" s="113"/>
      <c r="C277" s="119"/>
      <c r="D277" s="119"/>
      <c r="E277" s="119"/>
      <c r="F277" s="115" t="str">
        <f>IF($C277="","",VLOOKUP($C277,'[1]Preços Unitários'!$B$7:$H$507,4,1))</f>
        <v/>
      </c>
      <c r="G277" s="115" t="str">
        <f>IF($C277="","",VLOOKUP($C277,'[1]Preços Unitários'!$B$7:$H$507,5,1))</f>
        <v/>
      </c>
      <c r="H277" s="116" t="str">
        <f>IF($C277="","",VLOOKUP($C277,'[1]Preços Unitários'!$B$7:$H$507,7,1))</f>
        <v/>
      </c>
      <c r="I277" s="117"/>
      <c r="J277" s="118" t="str">
        <f t="shared" si="19"/>
        <v/>
      </c>
      <c r="K277" s="347"/>
      <c r="L277" s="353"/>
    </row>
    <row r="278" spans="2:12" x14ac:dyDescent="0.25">
      <c r="B278" s="113"/>
      <c r="C278" s="119"/>
      <c r="D278" s="119"/>
      <c r="E278" s="119"/>
      <c r="F278" s="115" t="str">
        <f>IF($C278="","",VLOOKUP($C278,'[1]Preços Unitários'!$B$7:$H$507,4,1))</f>
        <v/>
      </c>
      <c r="G278" s="115" t="str">
        <f>IF($C278="","",VLOOKUP($C278,'[1]Preços Unitários'!$B$7:$H$507,5,1))</f>
        <v/>
      </c>
      <c r="H278" s="116" t="str">
        <f>IF($C278="","",VLOOKUP($C278,'[1]Preços Unitários'!$B$7:$H$507,7,1))</f>
        <v/>
      </c>
      <c r="I278" s="117"/>
      <c r="J278" s="118" t="str">
        <f t="shared" si="19"/>
        <v/>
      </c>
      <c r="K278" s="347"/>
      <c r="L278" s="353"/>
    </row>
    <row r="279" spans="2:12" x14ac:dyDescent="0.25">
      <c r="B279" s="113"/>
      <c r="C279" s="119"/>
      <c r="D279" s="119"/>
      <c r="E279" s="119"/>
      <c r="F279" s="115" t="str">
        <f>IF($C279="","",VLOOKUP($C279,'[1]Preços Unitários'!$B$7:$H$507,4,1))</f>
        <v/>
      </c>
      <c r="G279" s="115" t="str">
        <f>IF($C279="","",VLOOKUP($C279,'[1]Preços Unitários'!$B$7:$H$507,5,1))</f>
        <v/>
      </c>
      <c r="H279" s="116" t="str">
        <f>IF($C279="","",VLOOKUP($C279,'[1]Preços Unitários'!$B$7:$H$507,7,1))</f>
        <v/>
      </c>
      <c r="I279" s="117"/>
      <c r="J279" s="118" t="str">
        <f t="shared" si="19"/>
        <v/>
      </c>
      <c r="K279" s="347"/>
      <c r="L279" s="353"/>
    </row>
    <row r="280" spans="2:12" x14ac:dyDescent="0.25">
      <c r="B280" s="113"/>
      <c r="C280" s="119"/>
      <c r="D280" s="119"/>
      <c r="E280" s="119"/>
      <c r="F280" s="115" t="str">
        <f>IF($C280="","",VLOOKUP($C280,'[1]Preços Unitários'!$B$7:$H$507,4,1))</f>
        <v/>
      </c>
      <c r="G280" s="115" t="str">
        <f>IF($C280="","",VLOOKUP($C280,'[1]Preços Unitários'!$B$7:$H$507,5,1))</f>
        <v/>
      </c>
      <c r="H280" s="116" t="str">
        <f>IF($C280="","",VLOOKUP($C280,'[1]Preços Unitários'!$B$7:$H$507,7,1))</f>
        <v/>
      </c>
      <c r="I280" s="117"/>
      <c r="J280" s="118" t="str">
        <f t="shared" si="19"/>
        <v/>
      </c>
      <c r="K280" s="347"/>
      <c r="L280" s="353"/>
    </row>
    <row r="281" spans="2:12" x14ac:dyDescent="0.25">
      <c r="B281" s="113"/>
      <c r="C281" s="119"/>
      <c r="D281" s="119"/>
      <c r="E281" s="119"/>
      <c r="F281" s="115" t="str">
        <f>IF($C281="","",VLOOKUP($C281,'[1]Preços Unitários'!$B$7:$H$507,4,1))</f>
        <v/>
      </c>
      <c r="G281" s="115" t="str">
        <f>IF($C281="","",VLOOKUP($C281,'[1]Preços Unitários'!$B$7:$H$507,5,1))</f>
        <v/>
      </c>
      <c r="H281" s="116" t="str">
        <f>IF($C281="","",VLOOKUP($C281,'[1]Preços Unitários'!$B$7:$H$507,7,1))</f>
        <v/>
      </c>
      <c r="I281" s="120"/>
      <c r="J281" s="118" t="str">
        <f t="shared" si="19"/>
        <v/>
      </c>
      <c r="K281" s="347"/>
      <c r="L281" s="353"/>
    </row>
    <row r="282" spans="2:12" x14ac:dyDescent="0.25">
      <c r="B282" s="113"/>
      <c r="C282" s="119"/>
      <c r="D282" s="119"/>
      <c r="E282" s="119"/>
      <c r="F282" s="115" t="str">
        <f>IF($C282="","",VLOOKUP($C282,'[1]Preços Unitários'!$B$7:$H$507,4,1))</f>
        <v/>
      </c>
      <c r="G282" s="115" t="str">
        <f>IF($C282="","",VLOOKUP($C282,'[1]Preços Unitários'!$B$7:$H$507,5,1))</f>
        <v/>
      </c>
      <c r="H282" s="116" t="str">
        <f>IF($C282="","",VLOOKUP($C282,'[1]Preços Unitários'!$B$7:$H$507,7,1))</f>
        <v/>
      </c>
      <c r="I282" s="120"/>
      <c r="J282" s="118" t="str">
        <f t="shared" si="19"/>
        <v/>
      </c>
      <c r="K282" s="347"/>
      <c r="L282" s="353"/>
    </row>
    <row r="283" spans="2:12" ht="15.75" thickBot="1" x14ac:dyDescent="0.3">
      <c r="B283" s="121"/>
      <c r="C283" s="122"/>
      <c r="D283" s="122"/>
      <c r="E283" s="122"/>
      <c r="F283" s="123" t="str">
        <f>IF($C283="","",VLOOKUP($C283,'[1]Preços Unitários'!$B$7:$H$507,4,1))</f>
        <v/>
      </c>
      <c r="G283" s="123" t="str">
        <f>IF($C283="","",VLOOKUP($C283,'[1]Preços Unitários'!$B$7:$H$507,5,1))</f>
        <v/>
      </c>
      <c r="H283" s="124" t="str">
        <f>IF($C283="","",VLOOKUP($C283,'[1]Preços Unitários'!$B$7:$H$507,7,1))</f>
        <v/>
      </c>
      <c r="I283" s="125"/>
      <c r="J283" s="126" t="str">
        <f t="shared" si="19"/>
        <v/>
      </c>
      <c r="K283" s="348"/>
      <c r="L283" s="354"/>
    </row>
    <row r="284" spans="2:12" ht="15.75" thickBot="1" x14ac:dyDescent="0.3">
      <c r="C284" s="127"/>
      <c r="D284" s="127"/>
      <c r="E284" s="127"/>
      <c r="H284" s="128"/>
      <c r="I284" s="129"/>
      <c r="J284" s="128"/>
    </row>
    <row r="285" spans="2:12" x14ac:dyDescent="0.25">
      <c r="B285" s="133" t="s">
        <v>832</v>
      </c>
      <c r="C285" s="96"/>
      <c r="D285" s="96"/>
      <c r="E285" s="96"/>
      <c r="F285" s="140" t="s">
        <v>19</v>
      </c>
      <c r="G285" s="98" t="s">
        <v>135</v>
      </c>
      <c r="H285" s="99" t="s">
        <v>131</v>
      </c>
      <c r="I285" s="100">
        <v>1</v>
      </c>
      <c r="J285" s="101">
        <f>ROUND(IF(SUM(J287:J296)="","",IF(H285="NOTURNO",(SUM(J287:J296))*1.25,SUM(J287:J296))),2)</f>
        <v>99.06</v>
      </c>
      <c r="K285" s="102" t="s">
        <v>1771</v>
      </c>
      <c r="L285" s="103" t="s">
        <v>1772</v>
      </c>
    </row>
    <row r="286" spans="2:12" ht="27" x14ac:dyDescent="0.25">
      <c r="B286" s="104"/>
      <c r="C286" s="105" t="s">
        <v>1773</v>
      </c>
      <c r="D286" s="105"/>
      <c r="E286" s="105"/>
      <c r="F286" s="106" t="s">
        <v>1776</v>
      </c>
      <c r="G286" s="107" t="s">
        <v>1777</v>
      </c>
      <c r="H286" s="108" t="s">
        <v>1778</v>
      </c>
      <c r="I286" s="109"/>
      <c r="J286" s="110"/>
      <c r="K286" s="111"/>
      <c r="L286" s="112"/>
    </row>
    <row r="287" spans="2:12" x14ac:dyDescent="0.25">
      <c r="B287" s="113"/>
      <c r="C287" s="119"/>
      <c r="D287" s="119"/>
      <c r="E287" s="119"/>
      <c r="F287" s="115" t="str">
        <f>IF($C287="","",VLOOKUP($C287,'[1]Preços Unitários'!$B$7:$H$507,4,1))</f>
        <v/>
      </c>
      <c r="G287" s="115" t="str">
        <f>IF($C287="","",VLOOKUP($C287,'[1]Preços Unitários'!$B$7:$H$507,5,1))</f>
        <v/>
      </c>
      <c r="H287" s="116" t="str">
        <f>IF($C287="","",VLOOKUP($C287,'[1]Preços Unitários'!$B$7:$H$507,7,1))</f>
        <v/>
      </c>
      <c r="I287" s="117"/>
      <c r="J287" s="118" t="str">
        <f t="shared" ref="J287:J297" si="20">IF(H287="","",I287*H287)</f>
        <v/>
      </c>
      <c r="K287" s="346" t="s">
        <v>1812</v>
      </c>
      <c r="L287" s="352" t="s">
        <v>1806</v>
      </c>
    </row>
    <row r="288" spans="2:12" ht="24.75" x14ac:dyDescent="0.25">
      <c r="B288" s="113"/>
      <c r="C288" s="138" t="s">
        <v>1814</v>
      </c>
      <c r="D288" s="114">
        <f>VLOOKUP(C288,'[1]Preços Unitários'!$B$7:$E$413,2,TRUE)</f>
        <v>40204</v>
      </c>
      <c r="E288" s="114" t="str">
        <f>VLOOKUP(C288,'[1]Preços Unitários'!$B$7:$F$413,3,TRUE)</f>
        <v>CASAN</v>
      </c>
      <c r="F288" s="115" t="str">
        <f>IF($C288="","",VLOOKUP($C288,'[1]Preços Unitários'!$B$7:$H$507,4,1))</f>
        <v>ESCAVAÇÃO MANUAL DE AREAS, VALAS, POÇOS E CAVAS EM SOLO NÃO ROCHOSO, COM PROFUND. DE 0,00 A 6,00 M</v>
      </c>
      <c r="G288" s="115" t="str">
        <f>IF($C288="","",VLOOKUP($C288,'[1]Preços Unitários'!$B$7:$H$507,5,1))</f>
        <v>m³</v>
      </c>
      <c r="H288" s="116">
        <f>IF($C288="","",VLOOKUP($C288,'[1]Preços Unitários'!$B$7:$H$507,7,1))</f>
        <v>99.055659090744797</v>
      </c>
      <c r="I288" s="117">
        <v>1</v>
      </c>
      <c r="J288" s="118">
        <f t="shared" si="20"/>
        <v>99.055659090744797</v>
      </c>
      <c r="K288" s="347"/>
      <c r="L288" s="353"/>
    </row>
    <row r="289" spans="2:12" x14ac:dyDescent="0.25">
      <c r="B289" s="113"/>
      <c r="C289" s="119"/>
      <c r="D289" s="119"/>
      <c r="E289" s="119"/>
      <c r="F289" s="115" t="str">
        <f>IF($C289="","",VLOOKUP($C289,'[1]Preços Unitários'!$B$7:$H$507,4,1))</f>
        <v/>
      </c>
      <c r="G289" s="115" t="str">
        <f>IF($C289="","",VLOOKUP($C289,'[1]Preços Unitários'!$B$7:$H$507,5,1))</f>
        <v/>
      </c>
      <c r="H289" s="116" t="str">
        <f>IF($C289="","",VLOOKUP($C289,'[1]Preços Unitários'!$B$7:$H$507,7,1))</f>
        <v/>
      </c>
      <c r="I289" s="117"/>
      <c r="J289" s="118" t="str">
        <f t="shared" si="20"/>
        <v/>
      </c>
      <c r="K289" s="347"/>
      <c r="L289" s="353"/>
    </row>
    <row r="290" spans="2:12" x14ac:dyDescent="0.25">
      <c r="B290" s="113"/>
      <c r="C290" s="119"/>
      <c r="D290" s="119"/>
      <c r="E290" s="119"/>
      <c r="F290" s="115" t="str">
        <f>IF($C290="","",VLOOKUP($C290,'[1]Preços Unitários'!$B$7:$H$507,4,1))</f>
        <v/>
      </c>
      <c r="G290" s="115" t="str">
        <f>IF($C290="","",VLOOKUP($C290,'[1]Preços Unitários'!$B$7:$H$507,5,1))</f>
        <v/>
      </c>
      <c r="H290" s="116" t="str">
        <f>IF($C290="","",VLOOKUP($C290,'[1]Preços Unitários'!$B$7:$H$507,7,1))</f>
        <v/>
      </c>
      <c r="I290" s="117"/>
      <c r="J290" s="118" t="str">
        <f t="shared" si="20"/>
        <v/>
      </c>
      <c r="K290" s="347"/>
      <c r="L290" s="353"/>
    </row>
    <row r="291" spans="2:12" x14ac:dyDescent="0.25">
      <c r="B291" s="113"/>
      <c r="C291" s="119"/>
      <c r="D291" s="119"/>
      <c r="E291" s="119"/>
      <c r="F291" s="115" t="str">
        <f>IF($C291="","",VLOOKUP($C291,'[1]Preços Unitários'!$B$7:$H$507,4,1))</f>
        <v/>
      </c>
      <c r="G291" s="115" t="str">
        <f>IF($C291="","",VLOOKUP($C291,'[1]Preços Unitários'!$B$7:$H$507,5,1))</f>
        <v/>
      </c>
      <c r="H291" s="116" t="str">
        <f>IF($C291="","",VLOOKUP($C291,'[1]Preços Unitários'!$B$7:$H$507,7,1))</f>
        <v/>
      </c>
      <c r="I291" s="117"/>
      <c r="J291" s="118" t="str">
        <f t="shared" si="20"/>
        <v/>
      </c>
      <c r="K291" s="347"/>
      <c r="L291" s="353"/>
    </row>
    <row r="292" spans="2:12" x14ac:dyDescent="0.25">
      <c r="B292" s="113"/>
      <c r="C292" s="119"/>
      <c r="D292" s="119"/>
      <c r="E292" s="119"/>
      <c r="F292" s="115" t="str">
        <f>IF($C292="","",VLOOKUP($C292,'[1]Preços Unitários'!$B$7:$H$507,4,1))</f>
        <v/>
      </c>
      <c r="G292" s="115" t="str">
        <f>IF($C292="","",VLOOKUP($C292,'[1]Preços Unitários'!$B$7:$H$507,5,1))</f>
        <v/>
      </c>
      <c r="H292" s="116" t="str">
        <f>IF($C292="","",VLOOKUP($C292,'[1]Preços Unitários'!$B$7:$H$507,7,1))</f>
        <v/>
      </c>
      <c r="I292" s="117"/>
      <c r="J292" s="118" t="str">
        <f t="shared" si="20"/>
        <v/>
      </c>
      <c r="K292" s="347"/>
      <c r="L292" s="353"/>
    </row>
    <row r="293" spans="2:12" x14ac:dyDescent="0.25">
      <c r="B293" s="113"/>
      <c r="C293" s="119"/>
      <c r="D293" s="119"/>
      <c r="E293" s="119"/>
      <c r="F293" s="115" t="str">
        <f>IF($C293="","",VLOOKUP($C293,'[1]Preços Unitários'!$B$7:$H$507,4,1))</f>
        <v/>
      </c>
      <c r="G293" s="115" t="str">
        <f>IF($C293="","",VLOOKUP($C293,'[1]Preços Unitários'!$B$7:$H$507,5,1))</f>
        <v/>
      </c>
      <c r="H293" s="116" t="str">
        <f>IF($C293="","",VLOOKUP($C293,'[1]Preços Unitários'!$B$7:$H$507,7,1))</f>
        <v/>
      </c>
      <c r="I293" s="117"/>
      <c r="J293" s="118" t="str">
        <f t="shared" si="20"/>
        <v/>
      </c>
      <c r="K293" s="347"/>
      <c r="L293" s="353"/>
    </row>
    <row r="294" spans="2:12" x14ac:dyDescent="0.25">
      <c r="B294" s="113"/>
      <c r="C294" s="119"/>
      <c r="D294" s="119"/>
      <c r="E294" s="119"/>
      <c r="F294" s="115" t="str">
        <f>IF($C294="","",VLOOKUP($C294,'[1]Preços Unitários'!$B$7:$H$507,4,1))</f>
        <v/>
      </c>
      <c r="G294" s="115" t="str">
        <f>IF($C294="","",VLOOKUP($C294,'[1]Preços Unitários'!$B$7:$H$507,5,1))</f>
        <v/>
      </c>
      <c r="H294" s="116" t="str">
        <f>IF($C294="","",VLOOKUP($C294,'[1]Preços Unitários'!$B$7:$H$507,7,1))</f>
        <v/>
      </c>
      <c r="I294" s="117"/>
      <c r="J294" s="118" t="str">
        <f t="shared" si="20"/>
        <v/>
      </c>
      <c r="K294" s="347"/>
      <c r="L294" s="353"/>
    </row>
    <row r="295" spans="2:12" x14ac:dyDescent="0.25">
      <c r="B295" s="113"/>
      <c r="C295" s="119"/>
      <c r="D295" s="119"/>
      <c r="E295" s="119"/>
      <c r="F295" s="115" t="str">
        <f>IF($C295="","",VLOOKUP($C295,'[1]Preços Unitários'!$B$7:$H$507,4,1))</f>
        <v/>
      </c>
      <c r="G295" s="115" t="str">
        <f>IF($C295="","",VLOOKUP($C295,'[1]Preços Unitários'!$B$7:$H$507,5,1))</f>
        <v/>
      </c>
      <c r="H295" s="116" t="str">
        <f>IF($C295="","",VLOOKUP($C295,'[1]Preços Unitários'!$B$7:$H$507,7,1))</f>
        <v/>
      </c>
      <c r="I295" s="120"/>
      <c r="J295" s="118" t="str">
        <f t="shared" si="20"/>
        <v/>
      </c>
      <c r="K295" s="347"/>
      <c r="L295" s="353"/>
    </row>
    <row r="296" spans="2:12" x14ac:dyDescent="0.25">
      <c r="B296" s="113"/>
      <c r="C296" s="119"/>
      <c r="D296" s="119"/>
      <c r="E296" s="119"/>
      <c r="F296" s="115" t="str">
        <f>IF($C296="","",VLOOKUP($C296,'[1]Preços Unitários'!$B$7:$H$507,4,1))</f>
        <v/>
      </c>
      <c r="G296" s="115" t="str">
        <f>IF($C296="","",VLOOKUP($C296,'[1]Preços Unitários'!$B$7:$H$507,5,1))</f>
        <v/>
      </c>
      <c r="H296" s="116" t="str">
        <f>IF($C296="","",VLOOKUP($C296,'[1]Preços Unitários'!$B$7:$H$507,7,1))</f>
        <v/>
      </c>
      <c r="I296" s="120"/>
      <c r="J296" s="118" t="str">
        <f t="shared" si="20"/>
        <v/>
      </c>
      <c r="K296" s="347"/>
      <c r="L296" s="353"/>
    </row>
    <row r="297" spans="2:12" ht="15.75" thickBot="1" x14ac:dyDescent="0.3">
      <c r="B297" s="121"/>
      <c r="C297" s="122"/>
      <c r="D297" s="122"/>
      <c r="E297" s="122"/>
      <c r="F297" s="123" t="str">
        <f>IF($C297="","",VLOOKUP($C297,'[1]Preços Unitários'!$B$7:$H$507,4,1))</f>
        <v/>
      </c>
      <c r="G297" s="123" t="str">
        <f>IF($C297="","",VLOOKUP($C297,'[1]Preços Unitários'!$B$7:$H$507,5,1))</f>
        <v/>
      </c>
      <c r="H297" s="124" t="str">
        <f>IF($C297="","",VLOOKUP($C297,'[1]Preços Unitários'!$B$7:$H$507,7,1))</f>
        <v/>
      </c>
      <c r="I297" s="125"/>
      <c r="J297" s="126" t="str">
        <f t="shared" si="20"/>
        <v/>
      </c>
      <c r="K297" s="348"/>
      <c r="L297" s="354"/>
    </row>
    <row r="298" spans="2:12" ht="15.75" thickBot="1" x14ac:dyDescent="0.3">
      <c r="C298" s="127"/>
      <c r="D298" s="127"/>
      <c r="E298" s="127"/>
      <c r="H298" s="128"/>
      <c r="I298" s="129"/>
      <c r="J298" s="128"/>
    </row>
    <row r="299" spans="2:12" x14ac:dyDescent="0.25">
      <c r="B299" s="133" t="s">
        <v>833</v>
      </c>
      <c r="C299" s="96"/>
      <c r="D299" s="96"/>
      <c r="E299" s="96"/>
      <c r="F299" s="140" t="s">
        <v>19</v>
      </c>
      <c r="G299" s="98" t="s">
        <v>135</v>
      </c>
      <c r="H299" s="135" t="s">
        <v>132</v>
      </c>
      <c r="I299" s="100">
        <v>1</v>
      </c>
      <c r="J299" s="101">
        <f>ROUND(IF(SUM(J301:J310)="","",IF(H299="NOTURNO",(SUM(J301:J310))*1.25,SUM(J301:J310))),2)</f>
        <v>123.82</v>
      </c>
      <c r="K299" s="102" t="s">
        <v>1771</v>
      </c>
      <c r="L299" s="103" t="s">
        <v>1772</v>
      </c>
    </row>
    <row r="300" spans="2:12" ht="27" x14ac:dyDescent="0.25">
      <c r="B300" s="104"/>
      <c r="C300" s="105" t="s">
        <v>1773</v>
      </c>
      <c r="D300" s="105"/>
      <c r="E300" s="105"/>
      <c r="F300" s="106" t="s">
        <v>1776</v>
      </c>
      <c r="G300" s="107" t="s">
        <v>1777</v>
      </c>
      <c r="H300" s="108" t="s">
        <v>1778</v>
      </c>
      <c r="I300" s="109"/>
      <c r="J300" s="110"/>
      <c r="K300" s="111"/>
      <c r="L300" s="112"/>
    </row>
    <row r="301" spans="2:12" x14ac:dyDescent="0.25">
      <c r="B301" s="113"/>
      <c r="C301" s="119"/>
      <c r="D301" s="119"/>
      <c r="E301" s="119"/>
      <c r="F301" s="115" t="str">
        <f>IF($C301="","",VLOOKUP($C301,'[1]Preços Unitários'!$B$7:$H$507,4,1))</f>
        <v/>
      </c>
      <c r="G301" s="115" t="str">
        <f>IF($C301="","",VLOOKUP($C301,'[1]Preços Unitários'!$B$7:$H$507,5,1))</f>
        <v/>
      </c>
      <c r="H301" s="116" t="str">
        <f>IF($C301="","",VLOOKUP($C301,'[1]Preços Unitários'!$B$7:$H$507,7,1))</f>
        <v/>
      </c>
      <c r="I301" s="117"/>
      <c r="J301" s="118" t="str">
        <f t="shared" ref="J301:J311" si="21">IF(H301="","",I301*H301)</f>
        <v/>
      </c>
      <c r="K301" s="346" t="s">
        <v>1812</v>
      </c>
      <c r="L301" s="352" t="s">
        <v>1806</v>
      </c>
    </row>
    <row r="302" spans="2:12" ht="24.75" x14ac:dyDescent="0.25">
      <c r="B302" s="113"/>
      <c r="C302" s="138" t="s">
        <v>1814</v>
      </c>
      <c r="D302" s="114">
        <f>VLOOKUP(C302,'[1]Preços Unitários'!$B$7:$E$413,2,TRUE)</f>
        <v>40204</v>
      </c>
      <c r="E302" s="114" t="str">
        <f>VLOOKUP(C302,'[1]Preços Unitários'!$B$7:$F$413,3,TRUE)</f>
        <v>CASAN</v>
      </c>
      <c r="F302" s="115" t="str">
        <f>IF($C302="","",VLOOKUP($C302,'[1]Preços Unitários'!$B$7:$H$507,4,1))</f>
        <v>ESCAVAÇÃO MANUAL DE AREAS, VALAS, POÇOS E CAVAS EM SOLO NÃO ROCHOSO, COM PROFUND. DE 0,00 A 6,00 M</v>
      </c>
      <c r="G302" s="115" t="str">
        <f>IF($C302="","",VLOOKUP($C302,'[1]Preços Unitários'!$B$7:$H$507,5,1))</f>
        <v>m³</v>
      </c>
      <c r="H302" s="116">
        <f>IF($C302="","",VLOOKUP($C302,'[1]Preços Unitários'!$B$7:$H$507,7,1))</f>
        <v>99.055659090744797</v>
      </c>
      <c r="I302" s="117">
        <v>1</v>
      </c>
      <c r="J302" s="118">
        <f t="shared" si="21"/>
        <v>99.055659090744797</v>
      </c>
      <c r="K302" s="347"/>
      <c r="L302" s="353"/>
    </row>
    <row r="303" spans="2:12" x14ac:dyDescent="0.25">
      <c r="B303" s="113"/>
      <c r="C303" s="119"/>
      <c r="D303" s="119"/>
      <c r="E303" s="119"/>
      <c r="F303" s="115" t="str">
        <f>IF($C303="","",VLOOKUP($C303,'[1]Preços Unitários'!$B$7:$H$507,4,1))</f>
        <v/>
      </c>
      <c r="G303" s="115" t="str">
        <f>IF($C303="","",VLOOKUP($C303,'[1]Preços Unitários'!$B$7:$H$507,5,1))</f>
        <v/>
      </c>
      <c r="H303" s="116" t="str">
        <f>IF($C303="","",VLOOKUP($C303,'[1]Preços Unitários'!$B$7:$H$507,7,1))</f>
        <v/>
      </c>
      <c r="I303" s="117"/>
      <c r="J303" s="118" t="str">
        <f t="shared" si="21"/>
        <v/>
      </c>
      <c r="K303" s="347"/>
      <c r="L303" s="353"/>
    </row>
    <row r="304" spans="2:12" x14ac:dyDescent="0.25">
      <c r="B304" s="113"/>
      <c r="C304" s="119"/>
      <c r="D304" s="119"/>
      <c r="E304" s="119"/>
      <c r="F304" s="115" t="str">
        <f>IF($C304="","",VLOOKUP($C304,'[1]Preços Unitários'!$B$7:$H$507,4,1))</f>
        <v/>
      </c>
      <c r="G304" s="115" t="str">
        <f>IF($C304="","",VLOOKUP($C304,'[1]Preços Unitários'!$B$7:$H$507,5,1))</f>
        <v/>
      </c>
      <c r="H304" s="116" t="str">
        <f>IF($C304="","",VLOOKUP($C304,'[1]Preços Unitários'!$B$7:$H$507,7,1))</f>
        <v/>
      </c>
      <c r="I304" s="117"/>
      <c r="J304" s="118" t="str">
        <f t="shared" si="21"/>
        <v/>
      </c>
      <c r="K304" s="347"/>
      <c r="L304" s="353"/>
    </row>
    <row r="305" spans="2:12" x14ac:dyDescent="0.25">
      <c r="B305" s="113"/>
      <c r="C305" s="119"/>
      <c r="D305" s="119"/>
      <c r="E305" s="119"/>
      <c r="F305" s="115" t="str">
        <f>IF($C305="","",VLOOKUP($C305,'[1]Preços Unitários'!$B$7:$H$507,4,1))</f>
        <v/>
      </c>
      <c r="G305" s="115" t="str">
        <f>IF($C305="","",VLOOKUP($C305,'[1]Preços Unitários'!$B$7:$H$507,5,1))</f>
        <v/>
      </c>
      <c r="H305" s="116" t="str">
        <f>IF($C305="","",VLOOKUP($C305,'[1]Preços Unitários'!$B$7:$H$507,7,1))</f>
        <v/>
      </c>
      <c r="I305" s="117"/>
      <c r="J305" s="118" t="str">
        <f t="shared" si="21"/>
        <v/>
      </c>
      <c r="K305" s="347"/>
      <c r="L305" s="353"/>
    </row>
    <row r="306" spans="2:12" x14ac:dyDescent="0.25">
      <c r="B306" s="113"/>
      <c r="C306" s="119"/>
      <c r="D306" s="119"/>
      <c r="E306" s="119"/>
      <c r="F306" s="115" t="str">
        <f>IF($C306="","",VLOOKUP($C306,'[1]Preços Unitários'!$B$7:$H$507,4,1))</f>
        <v/>
      </c>
      <c r="G306" s="115" t="str">
        <f>IF($C306="","",VLOOKUP($C306,'[1]Preços Unitários'!$B$7:$H$507,5,1))</f>
        <v/>
      </c>
      <c r="H306" s="116" t="str">
        <f>IF($C306="","",VLOOKUP($C306,'[1]Preços Unitários'!$B$7:$H$507,7,1))</f>
        <v/>
      </c>
      <c r="I306" s="117"/>
      <c r="J306" s="118" t="str">
        <f t="shared" si="21"/>
        <v/>
      </c>
      <c r="K306" s="347"/>
      <c r="L306" s="353"/>
    </row>
    <row r="307" spans="2:12" x14ac:dyDescent="0.25">
      <c r="B307" s="113"/>
      <c r="C307" s="119"/>
      <c r="D307" s="119"/>
      <c r="E307" s="119"/>
      <c r="F307" s="115" t="str">
        <f>IF($C307="","",VLOOKUP($C307,'[1]Preços Unitários'!$B$7:$H$507,4,1))</f>
        <v/>
      </c>
      <c r="G307" s="115" t="str">
        <f>IF($C307="","",VLOOKUP($C307,'[1]Preços Unitários'!$B$7:$H$507,5,1))</f>
        <v/>
      </c>
      <c r="H307" s="116" t="str">
        <f>IF($C307="","",VLOOKUP($C307,'[1]Preços Unitários'!$B$7:$H$507,7,1))</f>
        <v/>
      </c>
      <c r="I307" s="117"/>
      <c r="J307" s="118" t="str">
        <f t="shared" si="21"/>
        <v/>
      </c>
      <c r="K307" s="347"/>
      <c r="L307" s="353"/>
    </row>
    <row r="308" spans="2:12" x14ac:dyDescent="0.25">
      <c r="B308" s="113"/>
      <c r="C308" s="119"/>
      <c r="D308" s="119"/>
      <c r="E308" s="119"/>
      <c r="F308" s="115" t="str">
        <f>IF($C308="","",VLOOKUP($C308,'[1]Preços Unitários'!$B$7:$H$507,4,1))</f>
        <v/>
      </c>
      <c r="G308" s="115" t="str">
        <f>IF($C308="","",VLOOKUP($C308,'[1]Preços Unitários'!$B$7:$H$507,5,1))</f>
        <v/>
      </c>
      <c r="H308" s="116" t="str">
        <f>IF($C308="","",VLOOKUP($C308,'[1]Preços Unitários'!$B$7:$H$507,7,1))</f>
        <v/>
      </c>
      <c r="I308" s="117"/>
      <c r="J308" s="118" t="str">
        <f t="shared" si="21"/>
        <v/>
      </c>
      <c r="K308" s="347"/>
      <c r="L308" s="353"/>
    </row>
    <row r="309" spans="2:12" x14ac:dyDescent="0.25">
      <c r="B309" s="113"/>
      <c r="C309" s="119"/>
      <c r="D309" s="119"/>
      <c r="E309" s="119"/>
      <c r="F309" s="115" t="str">
        <f>IF($C309="","",VLOOKUP($C309,'[1]Preços Unitários'!$B$7:$H$507,4,1))</f>
        <v/>
      </c>
      <c r="G309" s="115" t="str">
        <f>IF($C309="","",VLOOKUP($C309,'[1]Preços Unitários'!$B$7:$H$507,5,1))</f>
        <v/>
      </c>
      <c r="H309" s="116" t="str">
        <f>IF($C309="","",VLOOKUP($C309,'[1]Preços Unitários'!$B$7:$H$507,7,1))</f>
        <v/>
      </c>
      <c r="I309" s="120"/>
      <c r="J309" s="118" t="str">
        <f t="shared" si="21"/>
        <v/>
      </c>
      <c r="K309" s="347"/>
      <c r="L309" s="353"/>
    </row>
    <row r="310" spans="2:12" x14ac:dyDescent="0.25">
      <c r="B310" s="113"/>
      <c r="C310" s="119"/>
      <c r="D310" s="119"/>
      <c r="E310" s="119"/>
      <c r="F310" s="115" t="str">
        <f>IF($C310="","",VLOOKUP($C310,'[1]Preços Unitários'!$B$7:$H$507,4,1))</f>
        <v/>
      </c>
      <c r="G310" s="115" t="str">
        <f>IF($C310="","",VLOOKUP($C310,'[1]Preços Unitários'!$B$7:$H$507,5,1))</f>
        <v/>
      </c>
      <c r="H310" s="116" t="str">
        <f>IF($C310="","",VLOOKUP($C310,'[1]Preços Unitários'!$B$7:$H$507,7,1))</f>
        <v/>
      </c>
      <c r="I310" s="120"/>
      <c r="J310" s="118" t="str">
        <f t="shared" si="21"/>
        <v/>
      </c>
      <c r="K310" s="347"/>
      <c r="L310" s="353"/>
    </row>
    <row r="311" spans="2:12" ht="15.75" thickBot="1" x14ac:dyDescent="0.3">
      <c r="B311" s="121"/>
      <c r="C311" s="122"/>
      <c r="D311" s="122"/>
      <c r="E311" s="122"/>
      <c r="F311" s="123" t="str">
        <f>IF($C311="","",VLOOKUP($C311,'[1]Preços Unitários'!$B$7:$H$507,4,1))</f>
        <v/>
      </c>
      <c r="G311" s="123" t="str">
        <f>IF($C311="","",VLOOKUP($C311,'[1]Preços Unitários'!$B$7:$H$507,5,1))</f>
        <v/>
      </c>
      <c r="H311" s="124" t="str">
        <f>IF($C311="","",VLOOKUP($C311,'[1]Preços Unitários'!$B$7:$H$507,7,1))</f>
        <v/>
      </c>
      <c r="I311" s="125"/>
      <c r="J311" s="126" t="str">
        <f t="shared" si="21"/>
        <v/>
      </c>
      <c r="K311" s="348"/>
      <c r="L311" s="354"/>
    </row>
    <row r="312" spans="2:12" ht="15.75" thickBot="1" x14ac:dyDescent="0.3">
      <c r="C312" s="127"/>
      <c r="D312" s="127"/>
      <c r="E312" s="127"/>
      <c r="H312" s="128"/>
      <c r="I312" s="129"/>
      <c r="J312" s="128"/>
    </row>
    <row r="313" spans="2:12" ht="25.5" x14ac:dyDescent="0.25">
      <c r="B313" s="133" t="s">
        <v>834</v>
      </c>
      <c r="C313" s="96"/>
      <c r="D313" s="96"/>
      <c r="E313" s="96"/>
      <c r="F313" s="97" t="s">
        <v>20</v>
      </c>
      <c r="G313" s="98" t="s">
        <v>135</v>
      </c>
      <c r="H313" s="135" t="s">
        <v>131</v>
      </c>
      <c r="I313" s="100">
        <v>1</v>
      </c>
      <c r="J313" s="101">
        <f>ROUND(IF(SUM(J315:J324)="","",IF(H313="NOTURNO",(SUM(J315:J324))*1.25,SUM(J315:J324))),2)</f>
        <v>12.45</v>
      </c>
      <c r="K313" s="102" t="s">
        <v>1771</v>
      </c>
      <c r="L313" s="103" t="s">
        <v>1772</v>
      </c>
    </row>
    <row r="314" spans="2:12" ht="27" x14ac:dyDescent="0.25">
      <c r="B314" s="104"/>
      <c r="C314" s="105" t="s">
        <v>1773</v>
      </c>
      <c r="D314" s="105"/>
      <c r="E314" s="105"/>
      <c r="F314" s="106" t="s">
        <v>1776</v>
      </c>
      <c r="G314" s="107" t="s">
        <v>1777</v>
      </c>
      <c r="H314" s="108" t="s">
        <v>1778</v>
      </c>
      <c r="I314" s="109"/>
      <c r="J314" s="110"/>
      <c r="K314" s="111"/>
      <c r="L314" s="112"/>
    </row>
    <row r="315" spans="2:12" x14ac:dyDescent="0.25">
      <c r="B315" s="113"/>
      <c r="C315" s="119"/>
      <c r="D315" s="119"/>
      <c r="E315" s="119"/>
      <c r="F315" s="115" t="str">
        <f>IF($C315="","",VLOOKUP($C315,'[1]Preços Unitários'!$B$7:$H$507,4,1))</f>
        <v/>
      </c>
      <c r="G315" s="115" t="str">
        <f>IF($C315="","",VLOOKUP($C315,'[1]Preços Unitários'!$B$7:$H$507,5,1))</f>
        <v/>
      </c>
      <c r="H315" s="116" t="str">
        <f>IF($C315="","",VLOOKUP($C315,'[1]Preços Unitários'!$B$7:$H$507,7,1))</f>
        <v/>
      </c>
      <c r="I315" s="117"/>
      <c r="J315" s="118" t="str">
        <f t="shared" ref="J315:J325" si="22">IF(H315="","",I315*H315)</f>
        <v/>
      </c>
      <c r="K315" s="346" t="s">
        <v>1815</v>
      </c>
      <c r="L315" s="349" t="s">
        <v>1816</v>
      </c>
    </row>
    <row r="316" spans="2:12" x14ac:dyDescent="0.25">
      <c r="B316" s="113"/>
      <c r="C316" s="138" t="s">
        <v>1817</v>
      </c>
      <c r="D316" s="114">
        <f>VLOOKUP(C316,'[1]Preços Unitários'!$B$7:$E$413,2,TRUE)</f>
        <v>40602</v>
      </c>
      <c r="E316" s="114" t="str">
        <f>VLOOKUP(C316,'[1]Preços Unitários'!$B$7:$F$413,3,TRUE)</f>
        <v>CASAN</v>
      </c>
      <c r="F316" s="115" t="str">
        <f>IF($C316="","",VLOOKUP($C316,'[1]Preços Unitários'!$B$7:$H$507,4,1))</f>
        <v>ATERRO/REATERRO DE VALAS, POÇOS E CAVAS COMPACTADO MECANICAMENTE</v>
      </c>
      <c r="G316" s="115" t="str">
        <f>IF($C316="","",VLOOKUP($C316,'[1]Preços Unitários'!$B$7:$H$507,5,1))</f>
        <v>m³</v>
      </c>
      <c r="H316" s="116">
        <f>IF($C316="","",VLOOKUP($C316,'[1]Preços Unitários'!$B$7:$H$507,7,1))</f>
        <v>12.453565387320189</v>
      </c>
      <c r="I316" s="117">
        <v>1</v>
      </c>
      <c r="J316" s="118">
        <f t="shared" si="22"/>
        <v>12.453565387320189</v>
      </c>
      <c r="K316" s="347"/>
      <c r="L316" s="350"/>
    </row>
    <row r="317" spans="2:12" x14ac:dyDescent="0.25">
      <c r="B317" s="113"/>
      <c r="C317" s="119"/>
      <c r="D317" s="119"/>
      <c r="E317" s="119"/>
      <c r="F317" s="115" t="str">
        <f>IF($C317="","",VLOOKUP($C317,'[1]Preços Unitários'!$B$7:$H$507,4,1))</f>
        <v/>
      </c>
      <c r="G317" s="115" t="str">
        <f>IF($C317="","",VLOOKUP($C317,'[1]Preços Unitários'!$B$7:$H$507,5,1))</f>
        <v/>
      </c>
      <c r="H317" s="116" t="str">
        <f>IF($C317="","",VLOOKUP($C317,'[1]Preços Unitários'!$B$7:$H$507,7,1))</f>
        <v/>
      </c>
      <c r="I317" s="117"/>
      <c r="J317" s="118" t="str">
        <f t="shared" si="22"/>
        <v/>
      </c>
      <c r="K317" s="347"/>
      <c r="L317" s="350"/>
    </row>
    <row r="318" spans="2:12" x14ac:dyDescent="0.25">
      <c r="B318" s="113"/>
      <c r="C318" s="119"/>
      <c r="D318" s="119"/>
      <c r="E318" s="119"/>
      <c r="F318" s="115" t="str">
        <f>IF($C318="","",VLOOKUP($C318,'[1]Preços Unitários'!$B$7:$H$507,4,1))</f>
        <v/>
      </c>
      <c r="G318" s="115" t="str">
        <f>IF($C318="","",VLOOKUP($C318,'[1]Preços Unitários'!$B$7:$H$507,5,1))</f>
        <v/>
      </c>
      <c r="H318" s="116" t="str">
        <f>IF($C318="","",VLOOKUP($C318,'[1]Preços Unitários'!$B$7:$H$507,7,1))</f>
        <v/>
      </c>
      <c r="I318" s="117"/>
      <c r="J318" s="118" t="str">
        <f t="shared" si="22"/>
        <v/>
      </c>
      <c r="K318" s="347"/>
      <c r="L318" s="350"/>
    </row>
    <row r="319" spans="2:12" x14ac:dyDescent="0.25">
      <c r="B319" s="113"/>
      <c r="C319" s="119"/>
      <c r="D319" s="119"/>
      <c r="E319" s="119"/>
      <c r="F319" s="115" t="str">
        <f>IF($C319="","",VLOOKUP($C319,'[1]Preços Unitários'!$B$7:$H$507,4,1))</f>
        <v/>
      </c>
      <c r="G319" s="115" t="str">
        <f>IF($C319="","",VLOOKUP($C319,'[1]Preços Unitários'!$B$7:$H$507,5,1))</f>
        <v/>
      </c>
      <c r="H319" s="116" t="str">
        <f>IF($C319="","",VLOOKUP($C319,'[1]Preços Unitários'!$B$7:$H$507,7,1))</f>
        <v/>
      </c>
      <c r="I319" s="117"/>
      <c r="J319" s="118" t="str">
        <f t="shared" si="22"/>
        <v/>
      </c>
      <c r="K319" s="347"/>
      <c r="L319" s="350"/>
    </row>
    <row r="320" spans="2:12" x14ac:dyDescent="0.25">
      <c r="B320" s="113"/>
      <c r="C320" s="119"/>
      <c r="D320" s="119"/>
      <c r="E320" s="119"/>
      <c r="F320" s="115" t="str">
        <f>IF($C320="","",VLOOKUP($C320,'[1]Preços Unitários'!$B$7:$H$507,4,1))</f>
        <v/>
      </c>
      <c r="G320" s="115" t="str">
        <f>IF($C320="","",VLOOKUP($C320,'[1]Preços Unitários'!$B$7:$H$507,5,1))</f>
        <v/>
      </c>
      <c r="H320" s="116" t="str">
        <f>IF($C320="","",VLOOKUP($C320,'[1]Preços Unitários'!$B$7:$H$507,7,1))</f>
        <v/>
      </c>
      <c r="I320" s="117"/>
      <c r="J320" s="118" t="str">
        <f t="shared" si="22"/>
        <v/>
      </c>
      <c r="K320" s="347"/>
      <c r="L320" s="350"/>
    </row>
    <row r="321" spans="2:12" x14ac:dyDescent="0.25">
      <c r="B321" s="113"/>
      <c r="C321" s="119"/>
      <c r="D321" s="119"/>
      <c r="E321" s="119"/>
      <c r="F321" s="115" t="str">
        <f>IF($C321="","",VLOOKUP($C321,'[1]Preços Unitários'!$B$7:$H$507,4,1))</f>
        <v/>
      </c>
      <c r="G321" s="115" t="str">
        <f>IF($C321="","",VLOOKUP($C321,'[1]Preços Unitários'!$B$7:$H$507,5,1))</f>
        <v/>
      </c>
      <c r="H321" s="116" t="str">
        <f>IF($C321="","",VLOOKUP($C321,'[1]Preços Unitários'!$B$7:$H$507,7,1))</f>
        <v/>
      </c>
      <c r="I321" s="117"/>
      <c r="J321" s="118" t="str">
        <f t="shared" si="22"/>
        <v/>
      </c>
      <c r="K321" s="347"/>
      <c r="L321" s="350"/>
    </row>
    <row r="322" spans="2:12" x14ac:dyDescent="0.25">
      <c r="B322" s="113"/>
      <c r="C322" s="119"/>
      <c r="D322" s="119"/>
      <c r="E322" s="119"/>
      <c r="F322" s="115" t="str">
        <f>IF($C322="","",VLOOKUP($C322,'[1]Preços Unitários'!$B$7:$H$507,4,1))</f>
        <v/>
      </c>
      <c r="G322" s="115" t="str">
        <f>IF($C322="","",VLOOKUP($C322,'[1]Preços Unitários'!$B$7:$H$507,5,1))</f>
        <v/>
      </c>
      <c r="H322" s="116" t="str">
        <f>IF($C322="","",VLOOKUP($C322,'[1]Preços Unitários'!$B$7:$H$507,7,1))</f>
        <v/>
      </c>
      <c r="I322" s="117"/>
      <c r="J322" s="118" t="str">
        <f t="shared" si="22"/>
        <v/>
      </c>
      <c r="K322" s="347"/>
      <c r="L322" s="350"/>
    </row>
    <row r="323" spans="2:12" x14ac:dyDescent="0.25">
      <c r="B323" s="113"/>
      <c r="C323" s="119"/>
      <c r="D323" s="119"/>
      <c r="E323" s="119"/>
      <c r="F323" s="115" t="str">
        <f>IF($C323="","",VLOOKUP($C323,'[1]Preços Unitários'!$B$7:$H$507,4,1))</f>
        <v/>
      </c>
      <c r="G323" s="115" t="str">
        <f>IF($C323="","",VLOOKUP($C323,'[1]Preços Unitários'!$B$7:$H$507,5,1))</f>
        <v/>
      </c>
      <c r="H323" s="116" t="str">
        <f>IF($C323="","",VLOOKUP($C323,'[1]Preços Unitários'!$B$7:$H$507,7,1))</f>
        <v/>
      </c>
      <c r="I323" s="120"/>
      <c r="J323" s="118" t="str">
        <f t="shared" si="22"/>
        <v/>
      </c>
      <c r="K323" s="347"/>
      <c r="L323" s="350"/>
    </row>
    <row r="324" spans="2:12" x14ac:dyDescent="0.25">
      <c r="B324" s="113"/>
      <c r="C324" s="119"/>
      <c r="D324" s="119"/>
      <c r="E324" s="119"/>
      <c r="F324" s="115" t="str">
        <f>IF($C324="","",VLOOKUP($C324,'[1]Preços Unitários'!$B$7:$H$507,4,1))</f>
        <v/>
      </c>
      <c r="G324" s="115" t="str">
        <f>IF($C324="","",VLOOKUP($C324,'[1]Preços Unitários'!$B$7:$H$507,5,1))</f>
        <v/>
      </c>
      <c r="H324" s="116" t="str">
        <f>IF($C324="","",VLOOKUP($C324,'[1]Preços Unitários'!$B$7:$H$507,7,1))</f>
        <v/>
      </c>
      <c r="I324" s="120"/>
      <c r="J324" s="118" t="str">
        <f t="shared" si="22"/>
        <v/>
      </c>
      <c r="K324" s="347"/>
      <c r="L324" s="350"/>
    </row>
    <row r="325" spans="2:12" ht="15.75" thickBot="1" x14ac:dyDescent="0.3">
      <c r="B325" s="121"/>
      <c r="C325" s="122"/>
      <c r="D325" s="122"/>
      <c r="E325" s="122"/>
      <c r="F325" s="123" t="str">
        <f>IF($C325="","",VLOOKUP($C325,'[1]Preços Unitários'!$B$7:$H$507,4,1))</f>
        <v/>
      </c>
      <c r="G325" s="123" t="str">
        <f>IF($C325="","",VLOOKUP($C325,'[1]Preços Unitários'!$B$7:$H$507,5,1))</f>
        <v/>
      </c>
      <c r="H325" s="124" t="str">
        <f>IF($C325="","",VLOOKUP($C325,'[1]Preços Unitários'!$B$7:$H$507,7,1))</f>
        <v/>
      </c>
      <c r="I325" s="125"/>
      <c r="J325" s="126" t="str">
        <f t="shared" si="22"/>
        <v/>
      </c>
      <c r="K325" s="348"/>
      <c r="L325" s="351"/>
    </row>
    <row r="326" spans="2:12" ht="15.75" thickBot="1" x14ac:dyDescent="0.3">
      <c r="C326" s="127"/>
      <c r="D326" s="127"/>
      <c r="E326" s="127"/>
      <c r="H326" s="128"/>
      <c r="I326" s="129"/>
      <c r="J326" s="128"/>
    </row>
    <row r="327" spans="2:12" ht="25.5" x14ac:dyDescent="0.25">
      <c r="B327" s="133" t="s">
        <v>835</v>
      </c>
      <c r="C327" s="96"/>
      <c r="D327" s="96"/>
      <c r="E327" s="96"/>
      <c r="F327" s="97" t="s">
        <v>20</v>
      </c>
      <c r="G327" s="98" t="s">
        <v>135</v>
      </c>
      <c r="H327" s="135" t="s">
        <v>132</v>
      </c>
      <c r="I327" s="100">
        <v>1</v>
      </c>
      <c r="J327" s="101">
        <f>ROUND(IF(SUM(J329:J338)="","",IF(H327="NOTURNO",(SUM(J329:J338))*1.25,SUM(J329:J338))),2)</f>
        <v>15.57</v>
      </c>
      <c r="K327" s="102" t="s">
        <v>1771</v>
      </c>
      <c r="L327" s="103" t="s">
        <v>1772</v>
      </c>
    </row>
    <row r="328" spans="2:12" ht="27" x14ac:dyDescent="0.25">
      <c r="B328" s="104"/>
      <c r="C328" s="105" t="s">
        <v>1773</v>
      </c>
      <c r="D328" s="105"/>
      <c r="E328" s="105"/>
      <c r="F328" s="106" t="s">
        <v>1776</v>
      </c>
      <c r="G328" s="107" t="s">
        <v>1777</v>
      </c>
      <c r="H328" s="108" t="s">
        <v>1778</v>
      </c>
      <c r="I328" s="109"/>
      <c r="J328" s="110"/>
      <c r="K328" s="111"/>
      <c r="L328" s="112"/>
    </row>
    <row r="329" spans="2:12" x14ac:dyDescent="0.25">
      <c r="B329" s="113"/>
      <c r="C329" s="119"/>
      <c r="D329" s="119"/>
      <c r="E329" s="119"/>
      <c r="F329" s="115" t="str">
        <f>IF($C329="","",VLOOKUP($C329,'[1]Preços Unitários'!$B$7:$H$507,4,1))</f>
        <v/>
      </c>
      <c r="G329" s="115" t="str">
        <f>IF($C329="","",VLOOKUP($C329,'[1]Preços Unitários'!$B$7:$H$507,5,1))</f>
        <v/>
      </c>
      <c r="H329" s="116" t="str">
        <f>IF($C329="","",VLOOKUP($C329,'[1]Preços Unitários'!$B$7:$H$507,7,1))</f>
        <v/>
      </c>
      <c r="I329" s="117"/>
      <c r="J329" s="118" t="str">
        <f t="shared" ref="J329:J339" si="23">IF(H329="","",I329*H329)</f>
        <v/>
      </c>
      <c r="K329" s="346" t="s">
        <v>1815</v>
      </c>
      <c r="L329" s="349" t="s">
        <v>1818</v>
      </c>
    </row>
    <row r="330" spans="2:12" x14ac:dyDescent="0.25">
      <c r="B330" s="113"/>
      <c r="C330" s="138" t="s">
        <v>1817</v>
      </c>
      <c r="D330" s="114">
        <f>VLOOKUP(C330,'[1]Preços Unitários'!$B$7:$E$413,2,TRUE)</f>
        <v>40602</v>
      </c>
      <c r="E330" s="114" t="str">
        <f>VLOOKUP(C330,'[1]Preços Unitários'!$B$7:$F$413,3,TRUE)</f>
        <v>CASAN</v>
      </c>
      <c r="F330" s="115" t="str">
        <f>IF($C330="","",VLOOKUP($C330,'[1]Preços Unitários'!$B$7:$H$507,4,1))</f>
        <v>ATERRO/REATERRO DE VALAS, POÇOS E CAVAS COMPACTADO MECANICAMENTE</v>
      </c>
      <c r="G330" s="115" t="str">
        <f>IF($C330="","",VLOOKUP($C330,'[1]Preços Unitários'!$B$7:$H$507,5,1))</f>
        <v>m³</v>
      </c>
      <c r="H330" s="116">
        <f>IF($C330="","",VLOOKUP($C330,'[1]Preços Unitários'!$B$7:$H$507,7,1))</f>
        <v>12.453565387320189</v>
      </c>
      <c r="I330" s="117">
        <v>1</v>
      </c>
      <c r="J330" s="118">
        <f t="shared" si="23"/>
        <v>12.453565387320189</v>
      </c>
      <c r="K330" s="347"/>
      <c r="L330" s="350"/>
    </row>
    <row r="331" spans="2:12" x14ac:dyDescent="0.25">
      <c r="B331" s="113"/>
      <c r="C331" s="119"/>
      <c r="D331" s="119"/>
      <c r="E331" s="119"/>
      <c r="F331" s="115" t="str">
        <f>IF($C331="","",VLOOKUP($C331,'[1]Preços Unitários'!$B$7:$H$507,4,1))</f>
        <v/>
      </c>
      <c r="G331" s="115" t="str">
        <f>IF($C331="","",VLOOKUP($C331,'[1]Preços Unitários'!$B$7:$H$507,5,1))</f>
        <v/>
      </c>
      <c r="H331" s="116" t="str">
        <f>IF($C331="","",VLOOKUP($C331,'[1]Preços Unitários'!$B$7:$H$507,7,1))</f>
        <v/>
      </c>
      <c r="I331" s="117"/>
      <c r="J331" s="118" t="str">
        <f t="shared" si="23"/>
        <v/>
      </c>
      <c r="K331" s="347"/>
      <c r="L331" s="350"/>
    </row>
    <row r="332" spans="2:12" x14ac:dyDescent="0.25">
      <c r="B332" s="113"/>
      <c r="C332" s="119"/>
      <c r="D332" s="119"/>
      <c r="E332" s="119"/>
      <c r="F332" s="115" t="str">
        <f>IF($C332="","",VLOOKUP($C332,'[1]Preços Unitários'!$B$7:$H$507,4,1))</f>
        <v/>
      </c>
      <c r="G332" s="115" t="str">
        <f>IF($C332="","",VLOOKUP($C332,'[1]Preços Unitários'!$B$7:$H$507,5,1))</f>
        <v/>
      </c>
      <c r="H332" s="116" t="str">
        <f>IF($C332="","",VLOOKUP($C332,'[1]Preços Unitários'!$B$7:$H$507,7,1))</f>
        <v/>
      </c>
      <c r="I332" s="117"/>
      <c r="J332" s="118" t="str">
        <f t="shared" si="23"/>
        <v/>
      </c>
      <c r="K332" s="347"/>
      <c r="L332" s="350"/>
    </row>
    <row r="333" spans="2:12" x14ac:dyDescent="0.25">
      <c r="B333" s="113"/>
      <c r="C333" s="119"/>
      <c r="D333" s="119"/>
      <c r="E333" s="119"/>
      <c r="F333" s="115" t="str">
        <f>IF($C333="","",VLOOKUP($C333,'[1]Preços Unitários'!$B$7:$H$507,4,1))</f>
        <v/>
      </c>
      <c r="G333" s="115" t="str">
        <f>IF($C333="","",VLOOKUP($C333,'[1]Preços Unitários'!$B$7:$H$507,5,1))</f>
        <v/>
      </c>
      <c r="H333" s="116" t="str">
        <f>IF($C333="","",VLOOKUP($C333,'[1]Preços Unitários'!$B$7:$H$507,7,1))</f>
        <v/>
      </c>
      <c r="I333" s="117"/>
      <c r="J333" s="118" t="str">
        <f t="shared" si="23"/>
        <v/>
      </c>
      <c r="K333" s="347"/>
      <c r="L333" s="350"/>
    </row>
    <row r="334" spans="2:12" x14ac:dyDescent="0.25">
      <c r="B334" s="113"/>
      <c r="C334" s="119"/>
      <c r="D334" s="119"/>
      <c r="E334" s="119"/>
      <c r="F334" s="115" t="str">
        <f>IF($C334="","",VLOOKUP($C334,'[1]Preços Unitários'!$B$7:$H$507,4,1))</f>
        <v/>
      </c>
      <c r="G334" s="115" t="str">
        <f>IF($C334="","",VLOOKUP($C334,'[1]Preços Unitários'!$B$7:$H$507,5,1))</f>
        <v/>
      </c>
      <c r="H334" s="116" t="str">
        <f>IF($C334="","",VLOOKUP($C334,'[1]Preços Unitários'!$B$7:$H$507,7,1))</f>
        <v/>
      </c>
      <c r="I334" s="117"/>
      <c r="J334" s="118" t="str">
        <f t="shared" si="23"/>
        <v/>
      </c>
      <c r="K334" s="347"/>
      <c r="L334" s="350"/>
    </row>
    <row r="335" spans="2:12" x14ac:dyDescent="0.25">
      <c r="B335" s="113"/>
      <c r="C335" s="119"/>
      <c r="D335" s="119"/>
      <c r="E335" s="119"/>
      <c r="F335" s="115" t="str">
        <f>IF($C335="","",VLOOKUP($C335,'[1]Preços Unitários'!$B$7:$H$507,4,1))</f>
        <v/>
      </c>
      <c r="G335" s="115" t="str">
        <f>IF($C335="","",VLOOKUP($C335,'[1]Preços Unitários'!$B$7:$H$507,5,1))</f>
        <v/>
      </c>
      <c r="H335" s="116" t="str">
        <f>IF($C335="","",VLOOKUP($C335,'[1]Preços Unitários'!$B$7:$H$507,7,1))</f>
        <v/>
      </c>
      <c r="I335" s="117"/>
      <c r="J335" s="118" t="str">
        <f t="shared" si="23"/>
        <v/>
      </c>
      <c r="K335" s="347"/>
      <c r="L335" s="350"/>
    </row>
    <row r="336" spans="2:12" x14ac:dyDescent="0.25">
      <c r="B336" s="113"/>
      <c r="C336" s="119"/>
      <c r="D336" s="119"/>
      <c r="E336" s="119"/>
      <c r="F336" s="115" t="str">
        <f>IF($C336="","",VLOOKUP($C336,'[1]Preços Unitários'!$B$7:$H$507,4,1))</f>
        <v/>
      </c>
      <c r="G336" s="115" t="str">
        <f>IF($C336="","",VLOOKUP($C336,'[1]Preços Unitários'!$B$7:$H$507,5,1))</f>
        <v/>
      </c>
      <c r="H336" s="116" t="str">
        <f>IF($C336="","",VLOOKUP($C336,'[1]Preços Unitários'!$B$7:$H$507,7,1))</f>
        <v/>
      </c>
      <c r="I336" s="117"/>
      <c r="J336" s="118" t="str">
        <f t="shared" si="23"/>
        <v/>
      </c>
      <c r="K336" s="347"/>
      <c r="L336" s="350"/>
    </row>
    <row r="337" spans="2:12" x14ac:dyDescent="0.25">
      <c r="B337" s="113"/>
      <c r="C337" s="119"/>
      <c r="D337" s="119"/>
      <c r="E337" s="119"/>
      <c r="F337" s="115" t="str">
        <f>IF($C337="","",VLOOKUP($C337,'[1]Preços Unitários'!$B$7:$H$507,4,1))</f>
        <v/>
      </c>
      <c r="G337" s="115" t="str">
        <f>IF($C337="","",VLOOKUP($C337,'[1]Preços Unitários'!$B$7:$H$507,5,1))</f>
        <v/>
      </c>
      <c r="H337" s="116" t="str">
        <f>IF($C337="","",VLOOKUP($C337,'[1]Preços Unitários'!$B$7:$H$507,7,1))</f>
        <v/>
      </c>
      <c r="I337" s="120"/>
      <c r="J337" s="118" t="str">
        <f t="shared" si="23"/>
        <v/>
      </c>
      <c r="K337" s="347"/>
      <c r="L337" s="350"/>
    </row>
    <row r="338" spans="2:12" x14ac:dyDescent="0.25">
      <c r="B338" s="113"/>
      <c r="C338" s="119"/>
      <c r="D338" s="119"/>
      <c r="E338" s="119"/>
      <c r="F338" s="115" t="str">
        <f>IF($C338="","",VLOOKUP($C338,'[1]Preços Unitários'!$B$7:$H$507,4,1))</f>
        <v/>
      </c>
      <c r="G338" s="115" t="str">
        <f>IF($C338="","",VLOOKUP($C338,'[1]Preços Unitários'!$B$7:$H$507,5,1))</f>
        <v/>
      </c>
      <c r="H338" s="116" t="str">
        <f>IF($C338="","",VLOOKUP($C338,'[1]Preços Unitários'!$B$7:$H$507,7,1))</f>
        <v/>
      </c>
      <c r="I338" s="120"/>
      <c r="J338" s="118" t="str">
        <f t="shared" si="23"/>
        <v/>
      </c>
      <c r="K338" s="347"/>
      <c r="L338" s="350"/>
    </row>
    <row r="339" spans="2:12" ht="15.75" thickBot="1" x14ac:dyDescent="0.3">
      <c r="B339" s="121"/>
      <c r="C339" s="122"/>
      <c r="D339" s="122"/>
      <c r="E339" s="122"/>
      <c r="F339" s="123" t="str">
        <f>IF($C339="","",VLOOKUP($C339,'[1]Preços Unitários'!$B$7:$H$507,4,1))</f>
        <v/>
      </c>
      <c r="G339" s="123" t="str">
        <f>IF($C339="","",VLOOKUP($C339,'[1]Preços Unitários'!$B$7:$H$507,5,1))</f>
        <v/>
      </c>
      <c r="H339" s="124" t="str">
        <f>IF($C339="","",VLOOKUP($C339,'[1]Preços Unitários'!$B$7:$H$507,7,1))</f>
        <v/>
      </c>
      <c r="I339" s="125"/>
      <c r="J339" s="126" t="str">
        <f t="shared" si="23"/>
        <v/>
      </c>
      <c r="K339" s="348"/>
      <c r="L339" s="351"/>
    </row>
    <row r="340" spans="2:12" ht="15.75" thickBot="1" x14ac:dyDescent="0.3">
      <c r="C340" s="127"/>
      <c r="D340" s="127"/>
      <c r="E340" s="127"/>
      <c r="H340" s="128"/>
      <c r="I340" s="129"/>
      <c r="J340" s="128"/>
    </row>
    <row r="341" spans="2:12" ht="25.5" x14ac:dyDescent="0.25">
      <c r="B341" s="133" t="s">
        <v>836</v>
      </c>
      <c r="C341" s="96"/>
      <c r="D341" s="96"/>
      <c r="E341" s="96"/>
      <c r="F341" s="97" t="s">
        <v>21</v>
      </c>
      <c r="G341" s="98" t="s">
        <v>135</v>
      </c>
      <c r="H341" s="135" t="s">
        <v>131</v>
      </c>
      <c r="I341" s="100">
        <v>1</v>
      </c>
      <c r="J341" s="101">
        <f>ROUND(IF(SUM(J343:J352)="","",IF(H341="NOTURNO",(SUM(J343:J352))*1.25,SUM(J343:J352))),2)</f>
        <v>166.23</v>
      </c>
      <c r="K341" s="102" t="s">
        <v>1771</v>
      </c>
      <c r="L341" s="103" t="s">
        <v>1772</v>
      </c>
    </row>
    <row r="342" spans="2:12" ht="27" x14ac:dyDescent="0.25">
      <c r="B342" s="104"/>
      <c r="C342" s="105" t="s">
        <v>1773</v>
      </c>
      <c r="D342" s="105"/>
      <c r="E342" s="105"/>
      <c r="F342" s="106" t="s">
        <v>1776</v>
      </c>
      <c r="G342" s="107" t="s">
        <v>1777</v>
      </c>
      <c r="H342" s="108" t="s">
        <v>1778</v>
      </c>
      <c r="I342" s="109"/>
      <c r="J342" s="110"/>
      <c r="K342" s="111"/>
      <c r="L342" s="112"/>
    </row>
    <row r="343" spans="2:12" x14ac:dyDescent="0.25">
      <c r="B343" s="113"/>
      <c r="C343" s="119"/>
      <c r="D343" s="119"/>
      <c r="E343" s="119"/>
      <c r="F343" s="115" t="str">
        <f>IF($C343="","",VLOOKUP($C343,'[1]Preços Unitários'!$B$7:$H$507,4,1))</f>
        <v/>
      </c>
      <c r="G343" s="115" t="str">
        <f>IF($C343="","",VLOOKUP($C343,'[1]Preços Unitários'!$B$7:$H$507,5,1))</f>
        <v/>
      </c>
      <c r="H343" s="116" t="str">
        <f>IF($C343="","",VLOOKUP($C343,'[1]Preços Unitários'!$B$7:$H$507,7,1))</f>
        <v/>
      </c>
      <c r="I343" s="117"/>
      <c r="J343" s="118" t="str">
        <f t="shared" ref="J343:J353" si="24">IF(H343="","",I343*H343)</f>
        <v/>
      </c>
      <c r="K343" s="346" t="s">
        <v>1819</v>
      </c>
      <c r="L343" s="349" t="s">
        <v>1820</v>
      </c>
    </row>
    <row r="344" spans="2:12" ht="24.75" x14ac:dyDescent="0.25">
      <c r="B344" s="113"/>
      <c r="C344" s="114" t="s">
        <v>1821</v>
      </c>
      <c r="D344" s="114">
        <f>VLOOKUP(C344,'[1]Preços Unitários'!$B$7:$E$413,2,TRUE)</f>
        <v>40607</v>
      </c>
      <c r="E344" s="114" t="str">
        <f>VLOOKUP(C344,'[1]Preços Unitários'!$B$7:$F$413,3,TRUE)</f>
        <v>CASAN</v>
      </c>
      <c r="F344" s="115" t="str">
        <f>IF($C344="","",VLOOKUP($C344,'[1]Preços Unitários'!$B$7:$H$507,4,1))</f>
        <v>ATERRO/REATERRO DE VALAS, POÇOS E CAVAS, COM FORN. DE AREIA/PÓ DE PEDRA, G.C.&gt;=100%, SEM TRANSPORTE</v>
      </c>
      <c r="G344" s="115" t="str">
        <f>IF($C344="","",VLOOKUP($C344,'[1]Preços Unitários'!$B$7:$H$507,5,1))</f>
        <v>m³</v>
      </c>
      <c r="H344" s="116">
        <f>IF($C344="","",VLOOKUP($C344,'[1]Preços Unitários'!$B$7:$H$507,7,1))</f>
        <v>130.86206508996054</v>
      </c>
      <c r="I344" s="117">
        <v>1</v>
      </c>
      <c r="J344" s="118">
        <f t="shared" si="24"/>
        <v>130.86206508996054</v>
      </c>
      <c r="K344" s="347"/>
      <c r="L344" s="350"/>
    </row>
    <row r="345" spans="2:12" x14ac:dyDescent="0.25">
      <c r="B345" s="113"/>
      <c r="C345" s="114" t="s">
        <v>1822</v>
      </c>
      <c r="D345" s="114">
        <f>VLOOKUP(C345,'[1]Preços Unitários'!$B$7:$E$413,2,TRUE)</f>
        <v>40608</v>
      </c>
      <c r="E345" s="114" t="str">
        <f>VLOOKUP(C345,'[1]Preços Unitários'!$B$7:$F$413,3,TRUE)</f>
        <v>CASAN</v>
      </c>
      <c r="F345" s="115" t="str">
        <f>IF($C345="","",VLOOKUP($C345,'[1]Preços Unitários'!$B$7:$H$507,4,1))</f>
        <v>TRANSPORTE DE AREIA / PÓ DE PEDRA PARA ATERRO</v>
      </c>
      <c r="G345" s="115" t="str">
        <f>IF($C345="","",VLOOKUP($C345,'[1]Preços Unitários'!$B$7:$H$507,5,1))</f>
        <v>m³xKm</v>
      </c>
      <c r="H345" s="116">
        <f>IF($C345="","",VLOOKUP($C345,'[1]Preços Unitários'!$B$7:$H$507,7,1))</f>
        <v>1.7684062849994668</v>
      </c>
      <c r="I345" s="117">
        <v>20</v>
      </c>
      <c r="J345" s="118">
        <f t="shared" si="24"/>
        <v>35.368125699989335</v>
      </c>
      <c r="K345" s="347"/>
      <c r="L345" s="350"/>
    </row>
    <row r="346" spans="2:12" x14ac:dyDescent="0.25">
      <c r="B346" s="113"/>
      <c r="C346" s="119"/>
      <c r="D346" s="119"/>
      <c r="E346" s="119"/>
      <c r="F346" s="115" t="str">
        <f>IF($C346="","",VLOOKUP($C346,'[1]Preços Unitários'!$B$7:$H$507,4,1))</f>
        <v/>
      </c>
      <c r="G346" s="115" t="str">
        <f>IF($C346="","",VLOOKUP($C346,'[1]Preços Unitários'!$B$7:$H$507,5,1))</f>
        <v/>
      </c>
      <c r="H346" s="116" t="str">
        <f>IF($C346="","",VLOOKUP($C346,'[1]Preços Unitários'!$B$7:$H$507,7,1))</f>
        <v/>
      </c>
      <c r="I346" s="117"/>
      <c r="J346" s="118" t="str">
        <f t="shared" si="24"/>
        <v/>
      </c>
      <c r="K346" s="347"/>
      <c r="L346" s="350"/>
    </row>
    <row r="347" spans="2:12" x14ac:dyDescent="0.25">
      <c r="B347" s="113"/>
      <c r="C347" s="119"/>
      <c r="D347" s="119"/>
      <c r="E347" s="119"/>
      <c r="F347" s="115" t="str">
        <f>IF($C347="","",VLOOKUP($C347,'[1]Preços Unitários'!$B$7:$H$507,4,1))</f>
        <v/>
      </c>
      <c r="G347" s="115" t="str">
        <f>IF($C347="","",VLOOKUP($C347,'[1]Preços Unitários'!$B$7:$H$507,5,1))</f>
        <v/>
      </c>
      <c r="H347" s="116" t="str">
        <f>IF($C347="","",VLOOKUP($C347,'[1]Preços Unitários'!$B$7:$H$507,7,1))</f>
        <v/>
      </c>
      <c r="I347" s="117"/>
      <c r="J347" s="118" t="str">
        <f t="shared" si="24"/>
        <v/>
      </c>
      <c r="K347" s="347"/>
      <c r="L347" s="350"/>
    </row>
    <row r="348" spans="2:12" x14ac:dyDescent="0.25">
      <c r="B348" s="113"/>
      <c r="C348" s="119"/>
      <c r="D348" s="119"/>
      <c r="E348" s="119"/>
      <c r="F348" s="115" t="str">
        <f>IF($C348="","",VLOOKUP($C348,'[1]Preços Unitários'!$B$7:$H$507,4,1))</f>
        <v/>
      </c>
      <c r="G348" s="115" t="str">
        <f>IF($C348="","",VLOOKUP($C348,'[1]Preços Unitários'!$B$7:$H$507,5,1))</f>
        <v/>
      </c>
      <c r="H348" s="116" t="str">
        <f>IF($C348="","",VLOOKUP($C348,'[1]Preços Unitários'!$B$7:$H$507,7,1))</f>
        <v/>
      </c>
      <c r="I348" s="117"/>
      <c r="J348" s="118" t="str">
        <f t="shared" si="24"/>
        <v/>
      </c>
      <c r="K348" s="347"/>
      <c r="L348" s="350"/>
    </row>
    <row r="349" spans="2:12" x14ac:dyDescent="0.25">
      <c r="B349" s="113"/>
      <c r="C349" s="119"/>
      <c r="D349" s="119"/>
      <c r="E349" s="119"/>
      <c r="F349" s="115" t="str">
        <f>IF($C349="","",VLOOKUP($C349,'[1]Preços Unitários'!$B$7:$H$507,4,1))</f>
        <v/>
      </c>
      <c r="G349" s="115" t="str">
        <f>IF($C349="","",VLOOKUP($C349,'[1]Preços Unitários'!$B$7:$H$507,5,1))</f>
        <v/>
      </c>
      <c r="H349" s="116" t="str">
        <f>IF($C349="","",VLOOKUP($C349,'[1]Preços Unitários'!$B$7:$H$507,7,1))</f>
        <v/>
      </c>
      <c r="I349" s="117"/>
      <c r="J349" s="118" t="str">
        <f t="shared" si="24"/>
        <v/>
      </c>
      <c r="K349" s="347"/>
      <c r="L349" s="350"/>
    </row>
    <row r="350" spans="2:12" x14ac:dyDescent="0.25">
      <c r="B350" s="113"/>
      <c r="C350" s="119"/>
      <c r="D350" s="119"/>
      <c r="E350" s="119"/>
      <c r="F350" s="115" t="str">
        <f>IF($C350="","",VLOOKUP($C350,'[1]Preços Unitários'!$B$7:$H$507,4,1))</f>
        <v/>
      </c>
      <c r="G350" s="115" t="str">
        <f>IF($C350="","",VLOOKUP($C350,'[1]Preços Unitários'!$B$7:$H$507,5,1))</f>
        <v/>
      </c>
      <c r="H350" s="116" t="str">
        <f>IF($C350="","",VLOOKUP($C350,'[1]Preços Unitários'!$B$7:$H$507,7,1))</f>
        <v/>
      </c>
      <c r="I350" s="117"/>
      <c r="J350" s="118" t="str">
        <f t="shared" si="24"/>
        <v/>
      </c>
      <c r="K350" s="347"/>
      <c r="L350" s="350"/>
    </row>
    <row r="351" spans="2:12" x14ac:dyDescent="0.25">
      <c r="B351" s="113"/>
      <c r="C351" s="119"/>
      <c r="D351" s="119"/>
      <c r="E351" s="119"/>
      <c r="F351" s="115" t="str">
        <f>IF($C351="","",VLOOKUP($C351,'[1]Preços Unitários'!$B$7:$H$507,4,1))</f>
        <v/>
      </c>
      <c r="G351" s="115" t="str">
        <f>IF($C351="","",VLOOKUP($C351,'[1]Preços Unitários'!$B$7:$H$507,5,1))</f>
        <v/>
      </c>
      <c r="H351" s="116" t="str">
        <f>IF($C351="","",VLOOKUP($C351,'[1]Preços Unitários'!$B$7:$H$507,7,1))</f>
        <v/>
      </c>
      <c r="I351" s="120"/>
      <c r="J351" s="118" t="str">
        <f t="shared" si="24"/>
        <v/>
      </c>
      <c r="K351" s="347"/>
      <c r="L351" s="350"/>
    </row>
    <row r="352" spans="2:12" x14ac:dyDescent="0.25">
      <c r="B352" s="113"/>
      <c r="C352" s="119"/>
      <c r="D352" s="119"/>
      <c r="E352" s="119"/>
      <c r="F352" s="115" t="str">
        <f>IF($C352="","",VLOOKUP($C352,'[1]Preços Unitários'!$B$7:$H$507,4,1))</f>
        <v/>
      </c>
      <c r="G352" s="115" t="str">
        <f>IF($C352="","",VLOOKUP($C352,'[1]Preços Unitários'!$B$7:$H$507,5,1))</f>
        <v/>
      </c>
      <c r="H352" s="116" t="str">
        <f>IF($C352="","",VLOOKUP($C352,'[1]Preços Unitários'!$B$7:$H$507,7,1))</f>
        <v/>
      </c>
      <c r="I352" s="120"/>
      <c r="J352" s="118" t="str">
        <f t="shared" si="24"/>
        <v/>
      </c>
      <c r="K352" s="347"/>
      <c r="L352" s="350"/>
    </row>
    <row r="353" spans="2:12" ht="15.75" thickBot="1" x14ac:dyDescent="0.3">
      <c r="B353" s="121"/>
      <c r="C353" s="122"/>
      <c r="D353" s="122"/>
      <c r="E353" s="122"/>
      <c r="F353" s="123" t="str">
        <f>IF($C353="","",VLOOKUP($C353,'[1]Preços Unitários'!$B$7:$H$507,4,1))</f>
        <v/>
      </c>
      <c r="G353" s="123" t="str">
        <f>IF($C353="","",VLOOKUP($C353,'[1]Preços Unitários'!$B$7:$H$507,5,1))</f>
        <v/>
      </c>
      <c r="H353" s="124" t="str">
        <f>IF($C353="","",VLOOKUP($C353,'[1]Preços Unitários'!$B$7:$H$507,7,1))</f>
        <v/>
      </c>
      <c r="I353" s="125"/>
      <c r="J353" s="126" t="str">
        <f t="shared" si="24"/>
        <v/>
      </c>
      <c r="K353" s="348"/>
      <c r="L353" s="351"/>
    </row>
    <row r="354" spans="2:12" ht="15.75" thickBot="1" x14ac:dyDescent="0.3">
      <c r="C354" s="127"/>
      <c r="D354" s="127"/>
      <c r="E354" s="127"/>
      <c r="H354" s="128"/>
      <c r="I354" s="129"/>
      <c r="J354" s="128"/>
    </row>
    <row r="355" spans="2:12" ht="25.5" x14ac:dyDescent="0.25">
      <c r="B355" s="133" t="s">
        <v>837</v>
      </c>
      <c r="C355" s="96"/>
      <c r="D355" s="96"/>
      <c r="E355" s="96"/>
      <c r="F355" s="97" t="s">
        <v>21</v>
      </c>
      <c r="G355" s="98" t="s">
        <v>135</v>
      </c>
      <c r="H355" s="135" t="s">
        <v>132</v>
      </c>
      <c r="I355" s="100">
        <v>1</v>
      </c>
      <c r="J355" s="101">
        <f>ROUND(IF(SUM(J357:J366)="","",IF(H355="NOTURNO",(SUM(J357:J366))*1.25,SUM(J357:J366))),2)</f>
        <v>207.79</v>
      </c>
      <c r="K355" s="102" t="s">
        <v>1771</v>
      </c>
      <c r="L355" s="103" t="s">
        <v>1772</v>
      </c>
    </row>
    <row r="356" spans="2:12" ht="27" x14ac:dyDescent="0.25">
      <c r="B356" s="104"/>
      <c r="C356" s="105" t="s">
        <v>1773</v>
      </c>
      <c r="D356" s="105"/>
      <c r="E356" s="105"/>
      <c r="F356" s="106" t="s">
        <v>1776</v>
      </c>
      <c r="G356" s="107" t="s">
        <v>1777</v>
      </c>
      <c r="H356" s="108" t="s">
        <v>1778</v>
      </c>
      <c r="I356" s="109"/>
      <c r="J356" s="110"/>
      <c r="K356" s="111"/>
      <c r="L356" s="112"/>
    </row>
    <row r="357" spans="2:12" x14ac:dyDescent="0.25">
      <c r="B357" s="113"/>
      <c r="C357" s="119"/>
      <c r="D357" s="119"/>
      <c r="E357" s="119"/>
      <c r="F357" s="115" t="str">
        <f>IF($C357="","",VLOOKUP($C357,'[1]Preços Unitários'!$B$7:$H$507,4,1))</f>
        <v/>
      </c>
      <c r="G357" s="115" t="str">
        <f>IF($C357="","",VLOOKUP($C357,'[1]Preços Unitários'!$B$7:$H$507,5,1))</f>
        <v/>
      </c>
      <c r="H357" s="116" t="str">
        <f>IF($C357="","",VLOOKUP($C357,'[1]Preços Unitários'!$B$7:$H$507,7,1))</f>
        <v/>
      </c>
      <c r="I357" s="117"/>
      <c r="J357" s="118" t="str">
        <f t="shared" ref="J357:J367" si="25">IF(H357="","",I357*H357)</f>
        <v/>
      </c>
      <c r="K357" s="346" t="s">
        <v>1819</v>
      </c>
      <c r="L357" s="352" t="s">
        <v>1820</v>
      </c>
    </row>
    <row r="358" spans="2:12" ht="24.75" x14ac:dyDescent="0.25">
      <c r="B358" s="113"/>
      <c r="C358" s="114" t="s">
        <v>1821</v>
      </c>
      <c r="D358" s="114">
        <f>VLOOKUP(C358,'[1]Preços Unitários'!$B$7:$E$413,2,TRUE)</f>
        <v>40607</v>
      </c>
      <c r="E358" s="114" t="str">
        <f>VLOOKUP(C358,'[1]Preços Unitários'!$B$7:$F$413,3,TRUE)</f>
        <v>CASAN</v>
      </c>
      <c r="F358" s="115" t="str">
        <f>IF($C358="","",VLOOKUP($C358,'[1]Preços Unitários'!$B$7:$H$507,4,1))</f>
        <v>ATERRO/REATERRO DE VALAS, POÇOS E CAVAS, COM FORN. DE AREIA/PÓ DE PEDRA, G.C.&gt;=100%, SEM TRANSPORTE</v>
      </c>
      <c r="G358" s="115" t="str">
        <f>IF($C358="","",VLOOKUP($C358,'[1]Preços Unitários'!$B$7:$H$507,5,1))</f>
        <v>m³</v>
      </c>
      <c r="H358" s="116">
        <f>IF($C358="","",VLOOKUP($C358,'[1]Preços Unitários'!$B$7:$H$507,7,1))</f>
        <v>130.86206508996054</v>
      </c>
      <c r="I358" s="117">
        <v>1</v>
      </c>
      <c r="J358" s="118">
        <f t="shared" si="25"/>
        <v>130.86206508996054</v>
      </c>
      <c r="K358" s="347"/>
      <c r="L358" s="353"/>
    </row>
    <row r="359" spans="2:12" x14ac:dyDescent="0.25">
      <c r="B359" s="113"/>
      <c r="C359" s="114" t="s">
        <v>1822</v>
      </c>
      <c r="D359" s="114">
        <f>VLOOKUP(C359,'[1]Preços Unitários'!$B$7:$E$413,2,TRUE)</f>
        <v>40608</v>
      </c>
      <c r="E359" s="114" t="str">
        <f>VLOOKUP(C359,'[1]Preços Unitários'!$B$7:$F$413,3,TRUE)</f>
        <v>CASAN</v>
      </c>
      <c r="F359" s="115" t="str">
        <f>IF($C359="","",VLOOKUP($C359,'[1]Preços Unitários'!$B$7:$H$507,4,1))</f>
        <v>TRANSPORTE DE AREIA / PÓ DE PEDRA PARA ATERRO</v>
      </c>
      <c r="G359" s="115" t="str">
        <f>IF($C359="","",VLOOKUP($C359,'[1]Preços Unitários'!$B$7:$H$507,5,1))</f>
        <v>m³xKm</v>
      </c>
      <c r="H359" s="116">
        <f>IF($C359="","",VLOOKUP($C359,'[1]Preços Unitários'!$B$7:$H$507,7,1))</f>
        <v>1.7684062849994668</v>
      </c>
      <c r="I359" s="117">
        <v>20</v>
      </c>
      <c r="J359" s="118">
        <f t="shared" si="25"/>
        <v>35.368125699989335</v>
      </c>
      <c r="K359" s="347"/>
      <c r="L359" s="353"/>
    </row>
    <row r="360" spans="2:12" x14ac:dyDescent="0.25">
      <c r="B360" s="113"/>
      <c r="C360" s="119"/>
      <c r="D360" s="119"/>
      <c r="E360" s="119"/>
      <c r="F360" s="115" t="str">
        <f>IF($C360="","",VLOOKUP($C360,'[1]Preços Unitários'!$B$7:$H$507,4,1))</f>
        <v/>
      </c>
      <c r="G360" s="115" t="str">
        <f>IF($C360="","",VLOOKUP($C360,'[1]Preços Unitários'!$B$7:$H$507,5,1))</f>
        <v/>
      </c>
      <c r="H360" s="116" t="str">
        <f>IF($C360="","",VLOOKUP($C360,'[1]Preços Unitários'!$B$7:$H$507,7,1))</f>
        <v/>
      </c>
      <c r="I360" s="117"/>
      <c r="J360" s="118" t="str">
        <f t="shared" si="25"/>
        <v/>
      </c>
      <c r="K360" s="347"/>
      <c r="L360" s="353"/>
    </row>
    <row r="361" spans="2:12" x14ac:dyDescent="0.25">
      <c r="B361" s="113"/>
      <c r="C361" s="119"/>
      <c r="D361" s="119"/>
      <c r="E361" s="119"/>
      <c r="F361" s="115" t="str">
        <f>IF($C361="","",VLOOKUP($C361,'[1]Preços Unitários'!$B$7:$H$507,4,1))</f>
        <v/>
      </c>
      <c r="G361" s="115" t="str">
        <f>IF($C361="","",VLOOKUP($C361,'[1]Preços Unitários'!$B$7:$H$507,5,1))</f>
        <v/>
      </c>
      <c r="H361" s="116" t="str">
        <f>IF($C361="","",VLOOKUP($C361,'[1]Preços Unitários'!$B$7:$H$507,7,1))</f>
        <v/>
      </c>
      <c r="I361" s="117"/>
      <c r="J361" s="118" t="str">
        <f t="shared" si="25"/>
        <v/>
      </c>
      <c r="K361" s="347"/>
      <c r="L361" s="353"/>
    </row>
    <row r="362" spans="2:12" x14ac:dyDescent="0.25">
      <c r="B362" s="113"/>
      <c r="C362" s="119"/>
      <c r="D362" s="119"/>
      <c r="E362" s="119"/>
      <c r="F362" s="115" t="str">
        <f>IF($C362="","",VLOOKUP($C362,'[1]Preços Unitários'!$B$7:$H$507,4,1))</f>
        <v/>
      </c>
      <c r="G362" s="115" t="str">
        <f>IF($C362="","",VLOOKUP($C362,'[1]Preços Unitários'!$B$7:$H$507,5,1))</f>
        <v/>
      </c>
      <c r="H362" s="116" t="str">
        <f>IF($C362="","",VLOOKUP($C362,'[1]Preços Unitários'!$B$7:$H$507,7,1))</f>
        <v/>
      </c>
      <c r="I362" s="117"/>
      <c r="J362" s="118" t="str">
        <f t="shared" si="25"/>
        <v/>
      </c>
      <c r="K362" s="347"/>
      <c r="L362" s="353"/>
    </row>
    <row r="363" spans="2:12" x14ac:dyDescent="0.25">
      <c r="B363" s="113"/>
      <c r="C363" s="119"/>
      <c r="D363" s="119"/>
      <c r="E363" s="119"/>
      <c r="F363" s="115" t="str">
        <f>IF($C363="","",VLOOKUP($C363,'[1]Preços Unitários'!$B$7:$H$507,4,1))</f>
        <v/>
      </c>
      <c r="G363" s="115" t="str">
        <f>IF($C363="","",VLOOKUP($C363,'[1]Preços Unitários'!$B$7:$H$507,5,1))</f>
        <v/>
      </c>
      <c r="H363" s="116" t="str">
        <f>IF($C363="","",VLOOKUP($C363,'[1]Preços Unitários'!$B$7:$H$507,7,1))</f>
        <v/>
      </c>
      <c r="I363" s="117"/>
      <c r="J363" s="118" t="str">
        <f t="shared" si="25"/>
        <v/>
      </c>
      <c r="K363" s="347"/>
      <c r="L363" s="353"/>
    </row>
    <row r="364" spans="2:12" x14ac:dyDescent="0.25">
      <c r="B364" s="113"/>
      <c r="C364" s="119"/>
      <c r="D364" s="119"/>
      <c r="E364" s="119"/>
      <c r="F364" s="115" t="str">
        <f>IF($C364="","",VLOOKUP($C364,'[1]Preços Unitários'!$B$7:$H$507,4,1))</f>
        <v/>
      </c>
      <c r="G364" s="115" t="str">
        <f>IF($C364="","",VLOOKUP($C364,'[1]Preços Unitários'!$B$7:$H$507,5,1))</f>
        <v/>
      </c>
      <c r="H364" s="116" t="str">
        <f>IF($C364="","",VLOOKUP($C364,'[1]Preços Unitários'!$B$7:$H$507,7,1))</f>
        <v/>
      </c>
      <c r="I364" s="117"/>
      <c r="J364" s="118" t="str">
        <f t="shared" si="25"/>
        <v/>
      </c>
      <c r="K364" s="347"/>
      <c r="L364" s="353"/>
    </row>
    <row r="365" spans="2:12" x14ac:dyDescent="0.25">
      <c r="B365" s="113"/>
      <c r="C365" s="119"/>
      <c r="D365" s="119"/>
      <c r="E365" s="119"/>
      <c r="F365" s="115" t="str">
        <f>IF($C365="","",VLOOKUP($C365,'[1]Preços Unitários'!$B$7:$H$507,4,1))</f>
        <v/>
      </c>
      <c r="G365" s="115" t="str">
        <f>IF($C365="","",VLOOKUP($C365,'[1]Preços Unitários'!$B$7:$H$507,5,1))</f>
        <v/>
      </c>
      <c r="H365" s="116" t="str">
        <f>IF($C365="","",VLOOKUP($C365,'[1]Preços Unitários'!$B$7:$H$507,7,1))</f>
        <v/>
      </c>
      <c r="I365" s="120"/>
      <c r="J365" s="118" t="str">
        <f t="shared" si="25"/>
        <v/>
      </c>
      <c r="K365" s="347"/>
      <c r="L365" s="353"/>
    </row>
    <row r="366" spans="2:12" x14ac:dyDescent="0.25">
      <c r="B366" s="113"/>
      <c r="C366" s="119"/>
      <c r="D366" s="119"/>
      <c r="E366" s="119"/>
      <c r="F366" s="115" t="str">
        <f>IF($C366="","",VLOOKUP($C366,'[1]Preços Unitários'!$B$7:$H$507,4,1))</f>
        <v/>
      </c>
      <c r="G366" s="115" t="str">
        <f>IF($C366="","",VLOOKUP($C366,'[1]Preços Unitários'!$B$7:$H$507,5,1))</f>
        <v/>
      </c>
      <c r="H366" s="116" t="str">
        <f>IF($C366="","",VLOOKUP($C366,'[1]Preços Unitários'!$B$7:$H$507,7,1))</f>
        <v/>
      </c>
      <c r="I366" s="120"/>
      <c r="J366" s="118" t="str">
        <f t="shared" si="25"/>
        <v/>
      </c>
      <c r="K366" s="347"/>
      <c r="L366" s="353"/>
    </row>
    <row r="367" spans="2:12" ht="15.75" thickBot="1" x14ac:dyDescent="0.3">
      <c r="B367" s="121"/>
      <c r="C367" s="122"/>
      <c r="D367" s="122"/>
      <c r="E367" s="122"/>
      <c r="F367" s="123" t="str">
        <f>IF($C367="","",VLOOKUP($C367,'[1]Preços Unitários'!$B$7:$H$507,4,1))</f>
        <v/>
      </c>
      <c r="G367" s="123" t="str">
        <f>IF($C367="","",VLOOKUP($C367,'[1]Preços Unitários'!$B$7:$H$507,5,1))</f>
        <v/>
      </c>
      <c r="H367" s="124" t="str">
        <f>IF($C367="","",VLOOKUP($C367,'[1]Preços Unitários'!$B$7:$H$507,7,1))</f>
        <v/>
      </c>
      <c r="I367" s="125"/>
      <c r="J367" s="126" t="str">
        <f t="shared" si="25"/>
        <v/>
      </c>
      <c r="K367" s="348"/>
      <c r="L367" s="354"/>
    </row>
    <row r="368" spans="2:12" ht="15.75" thickBot="1" x14ac:dyDescent="0.3">
      <c r="C368" s="127"/>
      <c r="D368" s="127"/>
      <c r="E368" s="127"/>
      <c r="H368" s="128"/>
      <c r="I368" s="129"/>
      <c r="J368" s="128"/>
    </row>
    <row r="369" spans="2:12" ht="25.5" x14ac:dyDescent="0.25">
      <c r="B369" s="133" t="s">
        <v>838</v>
      </c>
      <c r="C369" s="96"/>
      <c r="D369" s="96"/>
      <c r="E369" s="96"/>
      <c r="F369" s="140" t="s">
        <v>22</v>
      </c>
      <c r="G369" s="98" t="s">
        <v>135</v>
      </c>
      <c r="H369" s="99" t="s">
        <v>131</v>
      </c>
      <c r="I369" s="100">
        <v>1</v>
      </c>
      <c r="J369" s="101">
        <f>ROUND(IF(SUM(J371:J380)="","",IF(H369="NOTURNO",(SUM(J371:J380))*1.25,SUM(J371:J380))),2)</f>
        <v>55.36</v>
      </c>
      <c r="K369" s="102" t="s">
        <v>1771</v>
      </c>
      <c r="L369" s="103" t="s">
        <v>1772</v>
      </c>
    </row>
    <row r="370" spans="2:12" ht="27" x14ac:dyDescent="0.25">
      <c r="B370" s="104"/>
      <c r="C370" s="105" t="s">
        <v>1773</v>
      </c>
      <c r="D370" s="105"/>
      <c r="E370" s="105"/>
      <c r="F370" s="106" t="s">
        <v>1776</v>
      </c>
      <c r="G370" s="107" t="s">
        <v>1777</v>
      </c>
      <c r="H370" s="108" t="s">
        <v>1778</v>
      </c>
      <c r="I370" s="109"/>
      <c r="J370" s="110"/>
      <c r="K370" s="111"/>
      <c r="L370" s="112"/>
    </row>
    <row r="371" spans="2:12" x14ac:dyDescent="0.25">
      <c r="B371" s="113"/>
      <c r="C371" s="119"/>
      <c r="D371" s="119"/>
      <c r="E371" s="119"/>
      <c r="F371" s="115" t="str">
        <f>IF($C371="","",VLOOKUP($C371,'[1]Preços Unitários'!$B$7:$H$507,4,1))</f>
        <v/>
      </c>
      <c r="G371" s="115" t="str">
        <f>IF($C371="","",VLOOKUP($C371,'[1]Preços Unitários'!$B$7:$H$507,5,1))</f>
        <v/>
      </c>
      <c r="H371" s="116" t="str">
        <f>IF($C371="","",VLOOKUP($C371,'[1]Preços Unitários'!$B$7:$H$507,7,1))</f>
        <v/>
      </c>
      <c r="I371" s="117"/>
      <c r="J371" s="118" t="str">
        <f t="shared" ref="J371:J381" si="26">IF(H371="","",I371*H371)</f>
        <v/>
      </c>
      <c r="K371" s="346" t="s">
        <v>1823</v>
      </c>
      <c r="L371" s="349" t="s">
        <v>1824</v>
      </c>
    </row>
    <row r="372" spans="2:12" x14ac:dyDescent="0.25">
      <c r="B372" s="113"/>
      <c r="C372" s="114" t="s">
        <v>1825</v>
      </c>
      <c r="D372" s="114">
        <f>VLOOKUP(C372,'[1]Preços Unitários'!$B$7:$E$413,2,TRUE)</f>
        <v>40802</v>
      </c>
      <c r="E372" s="114" t="str">
        <f>VLOOKUP(C372,'[1]Preços Unitários'!$B$7:$F$413,3,TRUE)</f>
        <v>CASAN</v>
      </c>
      <c r="F372" s="115" t="str">
        <f>IF($C372="","",VLOOKUP($C372,'[1]Preços Unitários'!$B$7:$H$507,4,1))</f>
        <v>CARGA E DESCARGA - AREIA, SOLO,ROCHA</v>
      </c>
      <c r="G372" s="115" t="str">
        <f>IF($C372="","",VLOOKUP($C372,'[1]Preços Unitários'!$B$7:$H$507,5,1))</f>
        <v>m³</v>
      </c>
      <c r="H372" s="116">
        <f>IF($C372="","",VLOOKUP($C372,'[1]Preços Unitários'!$B$7:$H$507,7,1))</f>
        <v>2.6526094274992</v>
      </c>
      <c r="I372" s="117">
        <v>1.28</v>
      </c>
      <c r="J372" s="118">
        <f t="shared" si="26"/>
        <v>3.3953400671989762</v>
      </c>
      <c r="K372" s="347"/>
      <c r="L372" s="350"/>
    </row>
    <row r="373" spans="2:12" x14ac:dyDescent="0.25">
      <c r="B373" s="113"/>
      <c r="C373" s="114" t="s">
        <v>1826</v>
      </c>
      <c r="D373" s="114">
        <f>VLOOKUP(C373,'[1]Preços Unitários'!$B$7:$E$413,2,TRUE)</f>
        <v>40805</v>
      </c>
      <c r="E373" s="114" t="str">
        <f>VLOOKUP(C373,'[1]Preços Unitários'!$B$7:$F$413,3,TRUE)</f>
        <v>CASAN</v>
      </c>
      <c r="F373" s="115" t="str">
        <f>IF($C373="","",VLOOKUP($C373,'[1]Preços Unitários'!$B$7:$H$507,4,1))</f>
        <v>TRANSPORTE DE MATERIAL ESCAVADO - AREIA, SOLO,ROCHA</v>
      </c>
      <c r="G373" s="115" t="str">
        <f>IF($C373="","",VLOOKUP($C373,'[1]Preços Unitários'!$B$7:$H$507,5,1))</f>
        <v>m³xKm</v>
      </c>
      <c r="H373" s="116">
        <f>IF($C373="","",VLOOKUP($C373,'[1]Preços Unitários'!$B$7:$H$507,7,1))</f>
        <v>2.0299311581331905</v>
      </c>
      <c r="I373" s="117">
        <f>I372*20</f>
        <v>25.6</v>
      </c>
      <c r="J373" s="118">
        <f t="shared" si="26"/>
        <v>51.966237648209678</v>
      </c>
      <c r="K373" s="347"/>
      <c r="L373" s="350"/>
    </row>
    <row r="374" spans="2:12" x14ac:dyDescent="0.25">
      <c r="B374" s="113"/>
      <c r="C374" s="119"/>
      <c r="D374" s="119"/>
      <c r="E374" s="119"/>
      <c r="F374" s="115" t="str">
        <f>IF($C374="","",VLOOKUP($C374,'[1]Preços Unitários'!$B$7:$H$507,4,1))</f>
        <v/>
      </c>
      <c r="G374" s="115" t="str">
        <f>IF($C374="","",VLOOKUP($C374,'[1]Preços Unitários'!$B$7:$H$507,5,1))</f>
        <v/>
      </c>
      <c r="H374" s="116" t="str">
        <f>IF($C374="","",VLOOKUP($C374,'[1]Preços Unitários'!$B$7:$H$507,7,1))</f>
        <v/>
      </c>
      <c r="I374" s="117"/>
      <c r="J374" s="118" t="str">
        <f t="shared" si="26"/>
        <v/>
      </c>
      <c r="K374" s="347"/>
      <c r="L374" s="350"/>
    </row>
    <row r="375" spans="2:12" x14ac:dyDescent="0.25">
      <c r="B375" s="113"/>
      <c r="C375" s="119"/>
      <c r="D375" s="119"/>
      <c r="E375" s="119"/>
      <c r="F375" s="115" t="str">
        <f>IF($C375="","",VLOOKUP($C375,'[1]Preços Unitários'!$B$7:$H$507,4,1))</f>
        <v/>
      </c>
      <c r="G375" s="115" t="str">
        <f>IF($C375="","",VLOOKUP($C375,'[1]Preços Unitários'!$B$7:$H$507,5,1))</f>
        <v/>
      </c>
      <c r="H375" s="116" t="str">
        <f>IF($C375="","",VLOOKUP($C375,'[1]Preços Unitários'!$B$7:$H$507,7,1))</f>
        <v/>
      </c>
      <c r="I375" s="117"/>
      <c r="J375" s="118" t="str">
        <f t="shared" si="26"/>
        <v/>
      </c>
      <c r="K375" s="347"/>
      <c r="L375" s="350"/>
    </row>
    <row r="376" spans="2:12" x14ac:dyDescent="0.25">
      <c r="B376" s="113"/>
      <c r="C376" s="119"/>
      <c r="D376" s="119"/>
      <c r="E376" s="119"/>
      <c r="F376" s="115" t="str">
        <f>IF($C376="","",VLOOKUP($C376,'[1]Preços Unitários'!$B$7:$H$507,4,1))</f>
        <v/>
      </c>
      <c r="G376" s="115" t="str">
        <f>IF($C376="","",VLOOKUP($C376,'[1]Preços Unitários'!$B$7:$H$507,5,1))</f>
        <v/>
      </c>
      <c r="H376" s="116" t="str">
        <f>IF($C376="","",VLOOKUP($C376,'[1]Preços Unitários'!$B$7:$H$507,7,1))</f>
        <v/>
      </c>
      <c r="I376" s="117"/>
      <c r="J376" s="118" t="str">
        <f t="shared" si="26"/>
        <v/>
      </c>
      <c r="K376" s="347"/>
      <c r="L376" s="350"/>
    </row>
    <row r="377" spans="2:12" x14ac:dyDescent="0.25">
      <c r="B377" s="113"/>
      <c r="C377" s="119"/>
      <c r="D377" s="119"/>
      <c r="E377" s="119"/>
      <c r="F377" s="115" t="str">
        <f>IF($C377="","",VLOOKUP($C377,'[1]Preços Unitários'!$B$7:$H$507,4,1))</f>
        <v/>
      </c>
      <c r="G377" s="115" t="str">
        <f>IF($C377="","",VLOOKUP($C377,'[1]Preços Unitários'!$B$7:$H$507,5,1))</f>
        <v/>
      </c>
      <c r="H377" s="116" t="str">
        <f>IF($C377="","",VLOOKUP($C377,'[1]Preços Unitários'!$B$7:$H$507,7,1))</f>
        <v/>
      </c>
      <c r="I377" s="117"/>
      <c r="J377" s="118" t="str">
        <f t="shared" si="26"/>
        <v/>
      </c>
      <c r="K377" s="347"/>
      <c r="L377" s="350"/>
    </row>
    <row r="378" spans="2:12" x14ac:dyDescent="0.25">
      <c r="B378" s="113"/>
      <c r="C378" s="119"/>
      <c r="D378" s="119"/>
      <c r="E378" s="119"/>
      <c r="F378" s="115" t="str">
        <f>IF($C378="","",VLOOKUP($C378,'[1]Preços Unitários'!$B$7:$H$507,4,1))</f>
        <v/>
      </c>
      <c r="G378" s="115" t="str">
        <f>IF($C378="","",VLOOKUP($C378,'[1]Preços Unitários'!$B$7:$H$507,5,1))</f>
        <v/>
      </c>
      <c r="H378" s="116" t="str">
        <f>IF($C378="","",VLOOKUP($C378,'[1]Preços Unitários'!$B$7:$H$507,7,1))</f>
        <v/>
      </c>
      <c r="I378" s="117"/>
      <c r="J378" s="118" t="str">
        <f t="shared" si="26"/>
        <v/>
      </c>
      <c r="K378" s="347"/>
      <c r="L378" s="350"/>
    </row>
    <row r="379" spans="2:12" x14ac:dyDescent="0.25">
      <c r="B379" s="113"/>
      <c r="C379" s="119"/>
      <c r="D379" s="119"/>
      <c r="E379" s="119"/>
      <c r="F379" s="115" t="str">
        <f>IF($C379="","",VLOOKUP($C379,'[1]Preços Unitários'!$B$7:$H$507,4,1))</f>
        <v/>
      </c>
      <c r="G379" s="115" t="str">
        <f>IF($C379="","",VLOOKUP($C379,'[1]Preços Unitários'!$B$7:$H$507,5,1))</f>
        <v/>
      </c>
      <c r="H379" s="116" t="str">
        <f>IF($C379="","",VLOOKUP($C379,'[1]Preços Unitários'!$B$7:$H$507,7,1))</f>
        <v/>
      </c>
      <c r="I379" s="120"/>
      <c r="J379" s="118" t="str">
        <f t="shared" si="26"/>
        <v/>
      </c>
      <c r="K379" s="347"/>
      <c r="L379" s="350"/>
    </row>
    <row r="380" spans="2:12" x14ac:dyDescent="0.25">
      <c r="B380" s="113"/>
      <c r="C380" s="119"/>
      <c r="D380" s="119"/>
      <c r="E380" s="119"/>
      <c r="F380" s="115" t="str">
        <f>IF($C380="","",VLOOKUP($C380,'[1]Preços Unitários'!$B$7:$H$507,4,1))</f>
        <v/>
      </c>
      <c r="G380" s="115" t="str">
        <f>IF($C380="","",VLOOKUP($C380,'[1]Preços Unitários'!$B$7:$H$507,5,1))</f>
        <v/>
      </c>
      <c r="H380" s="116" t="str">
        <f>IF($C380="","",VLOOKUP($C380,'[1]Preços Unitários'!$B$7:$H$507,7,1))</f>
        <v/>
      </c>
      <c r="I380" s="120"/>
      <c r="J380" s="118" t="str">
        <f t="shared" si="26"/>
        <v/>
      </c>
      <c r="K380" s="347"/>
      <c r="L380" s="350"/>
    </row>
    <row r="381" spans="2:12" ht="15.75" thickBot="1" x14ac:dyDescent="0.3">
      <c r="B381" s="121"/>
      <c r="C381" s="122"/>
      <c r="D381" s="122"/>
      <c r="E381" s="122"/>
      <c r="F381" s="123" t="str">
        <f>IF($C381="","",VLOOKUP($C381,'[1]Preços Unitários'!$B$7:$H$507,4,1))</f>
        <v/>
      </c>
      <c r="G381" s="123" t="str">
        <f>IF($C381="","",VLOOKUP($C381,'[1]Preços Unitários'!$B$7:$H$507,5,1))</f>
        <v/>
      </c>
      <c r="H381" s="124" t="str">
        <f>IF($C381="","",VLOOKUP($C381,'[1]Preços Unitários'!$B$7:$H$507,7,1))</f>
        <v/>
      </c>
      <c r="I381" s="125"/>
      <c r="J381" s="126" t="str">
        <f t="shared" si="26"/>
        <v/>
      </c>
      <c r="K381" s="348"/>
      <c r="L381" s="351"/>
    </row>
    <row r="382" spans="2:12" ht="15.75" thickBot="1" x14ac:dyDescent="0.3">
      <c r="C382" s="127"/>
      <c r="D382" s="127"/>
      <c r="E382" s="127"/>
      <c r="H382" s="128"/>
      <c r="I382" s="129"/>
      <c r="J382" s="128"/>
    </row>
    <row r="383" spans="2:12" ht="25.5" x14ac:dyDescent="0.25">
      <c r="B383" s="133" t="s">
        <v>839</v>
      </c>
      <c r="C383" s="96"/>
      <c r="D383" s="96"/>
      <c r="E383" s="96"/>
      <c r="F383" s="140" t="s">
        <v>23</v>
      </c>
      <c r="G383" s="98" t="s">
        <v>135</v>
      </c>
      <c r="H383" s="99" t="s">
        <v>132</v>
      </c>
      <c r="I383" s="100">
        <v>1</v>
      </c>
      <c r="J383" s="101">
        <f>ROUND(IF(SUM(J385:J394)="","",IF(H383="NOTURNO",(SUM(J385:J394))*1.25,SUM(J385:J394))),2)</f>
        <v>69.2</v>
      </c>
      <c r="K383" s="102" t="s">
        <v>1771</v>
      </c>
      <c r="L383" s="103" t="s">
        <v>1772</v>
      </c>
    </row>
    <row r="384" spans="2:12" ht="27" x14ac:dyDescent="0.25">
      <c r="B384" s="104"/>
      <c r="C384" s="105" t="s">
        <v>1773</v>
      </c>
      <c r="D384" s="105"/>
      <c r="E384" s="105"/>
      <c r="F384" s="106" t="s">
        <v>1776</v>
      </c>
      <c r="G384" s="107" t="s">
        <v>1777</v>
      </c>
      <c r="H384" s="108" t="s">
        <v>1778</v>
      </c>
      <c r="I384" s="109"/>
      <c r="J384" s="110"/>
      <c r="K384" s="111"/>
      <c r="L384" s="112"/>
    </row>
    <row r="385" spans="2:12" x14ac:dyDescent="0.25">
      <c r="B385" s="113"/>
      <c r="C385" s="119"/>
      <c r="D385" s="119"/>
      <c r="E385" s="119"/>
      <c r="F385" s="115" t="str">
        <f>IF($C385="","",VLOOKUP($C385,'[1]Preços Unitários'!$B$7:$H$507,4,1))</f>
        <v/>
      </c>
      <c r="G385" s="115" t="str">
        <f>IF($C385="","",VLOOKUP($C385,'[1]Preços Unitários'!$B$7:$H$507,5,1))</f>
        <v/>
      </c>
      <c r="H385" s="116" t="str">
        <f>IF($C385="","",VLOOKUP($C385,'[1]Preços Unitários'!$B$7:$H$507,7,1))</f>
        <v/>
      </c>
      <c r="I385" s="117"/>
      <c r="J385" s="118" t="str">
        <f t="shared" ref="J385:J395" si="27">IF(H385="","",I385*H385)</f>
        <v/>
      </c>
      <c r="K385" s="346" t="s">
        <v>1823</v>
      </c>
      <c r="L385" s="352" t="s">
        <v>1824</v>
      </c>
    </row>
    <row r="386" spans="2:12" x14ac:dyDescent="0.25">
      <c r="B386" s="113"/>
      <c r="C386" s="114" t="s">
        <v>1825</v>
      </c>
      <c r="D386" s="114">
        <f>VLOOKUP(C386,'[1]Preços Unitários'!$B$7:$E$413,2,TRUE)</f>
        <v>40802</v>
      </c>
      <c r="E386" s="114" t="str">
        <f>VLOOKUP(C386,'[1]Preços Unitários'!$B$7:$F$413,3,TRUE)</f>
        <v>CASAN</v>
      </c>
      <c r="F386" s="115" t="str">
        <f>IF($C386="","",VLOOKUP($C386,'[1]Preços Unitários'!$B$7:$H$507,4,1))</f>
        <v>CARGA E DESCARGA - AREIA, SOLO,ROCHA</v>
      </c>
      <c r="G386" s="115" t="str">
        <f>IF($C386="","",VLOOKUP($C386,'[1]Preços Unitários'!$B$7:$H$507,5,1))</f>
        <v>m³</v>
      </c>
      <c r="H386" s="116">
        <f>IF($C386="","",VLOOKUP($C386,'[1]Preços Unitários'!$B$7:$H$507,7,1))</f>
        <v>2.6526094274992</v>
      </c>
      <c r="I386" s="117">
        <v>1.28</v>
      </c>
      <c r="J386" s="118">
        <f t="shared" si="27"/>
        <v>3.3953400671989762</v>
      </c>
      <c r="K386" s="347"/>
      <c r="L386" s="353"/>
    </row>
    <row r="387" spans="2:12" x14ac:dyDescent="0.25">
      <c r="B387" s="113"/>
      <c r="C387" s="114" t="s">
        <v>1826</v>
      </c>
      <c r="D387" s="114">
        <f>VLOOKUP(C387,'[1]Preços Unitários'!$B$7:$E$413,2,TRUE)</f>
        <v>40805</v>
      </c>
      <c r="E387" s="114" t="str">
        <f>VLOOKUP(C387,'[1]Preços Unitários'!$B$7:$F$413,3,TRUE)</f>
        <v>CASAN</v>
      </c>
      <c r="F387" s="115" t="str">
        <f>IF($C387="","",VLOOKUP($C387,'[1]Preços Unitários'!$B$7:$H$507,4,1))</f>
        <v>TRANSPORTE DE MATERIAL ESCAVADO - AREIA, SOLO,ROCHA</v>
      </c>
      <c r="G387" s="115" t="str">
        <f>IF($C387="","",VLOOKUP($C387,'[1]Preços Unitários'!$B$7:$H$507,5,1))</f>
        <v>m³xKm</v>
      </c>
      <c r="H387" s="116">
        <f>IF($C387="","",VLOOKUP($C387,'[1]Preços Unitários'!$B$7:$H$507,7,1))</f>
        <v>2.0299311581331905</v>
      </c>
      <c r="I387" s="117">
        <f>I386*20</f>
        <v>25.6</v>
      </c>
      <c r="J387" s="118">
        <f t="shared" si="27"/>
        <v>51.966237648209678</v>
      </c>
      <c r="K387" s="347"/>
      <c r="L387" s="353"/>
    </row>
    <row r="388" spans="2:12" x14ac:dyDescent="0.25">
      <c r="B388" s="113"/>
      <c r="C388" s="119"/>
      <c r="D388" s="119"/>
      <c r="E388" s="119"/>
      <c r="F388" s="115" t="str">
        <f>IF($C388="","",VLOOKUP($C388,'[1]Preços Unitários'!$B$7:$H$507,4,1))</f>
        <v/>
      </c>
      <c r="G388" s="115" t="str">
        <f>IF($C388="","",VLOOKUP($C388,'[1]Preços Unitários'!$B$7:$H$507,5,1))</f>
        <v/>
      </c>
      <c r="H388" s="116" t="str">
        <f>IF($C388="","",VLOOKUP($C388,'[1]Preços Unitários'!$B$7:$H$507,7,1))</f>
        <v/>
      </c>
      <c r="I388" s="117"/>
      <c r="J388" s="118" t="str">
        <f t="shared" si="27"/>
        <v/>
      </c>
      <c r="K388" s="347"/>
      <c r="L388" s="353"/>
    </row>
    <row r="389" spans="2:12" x14ac:dyDescent="0.25">
      <c r="B389" s="113"/>
      <c r="C389" s="119"/>
      <c r="D389" s="119"/>
      <c r="E389" s="119"/>
      <c r="F389" s="115" t="str">
        <f>IF($C389="","",VLOOKUP($C389,'[1]Preços Unitários'!$B$7:$H$507,4,1))</f>
        <v/>
      </c>
      <c r="G389" s="115" t="str">
        <f>IF($C389="","",VLOOKUP($C389,'[1]Preços Unitários'!$B$7:$H$507,5,1))</f>
        <v/>
      </c>
      <c r="H389" s="116" t="str">
        <f>IF($C389="","",VLOOKUP($C389,'[1]Preços Unitários'!$B$7:$H$507,7,1))</f>
        <v/>
      </c>
      <c r="I389" s="117"/>
      <c r="J389" s="118" t="str">
        <f t="shared" si="27"/>
        <v/>
      </c>
      <c r="K389" s="347"/>
      <c r="L389" s="353"/>
    </row>
    <row r="390" spans="2:12" x14ac:dyDescent="0.25">
      <c r="B390" s="113"/>
      <c r="C390" s="119"/>
      <c r="D390" s="119"/>
      <c r="E390" s="119"/>
      <c r="F390" s="115" t="str">
        <f>IF($C390="","",VLOOKUP($C390,'[1]Preços Unitários'!$B$7:$H$507,4,1))</f>
        <v/>
      </c>
      <c r="G390" s="115" t="str">
        <f>IF($C390="","",VLOOKUP($C390,'[1]Preços Unitários'!$B$7:$H$507,5,1))</f>
        <v/>
      </c>
      <c r="H390" s="116" t="str">
        <f>IF($C390="","",VLOOKUP($C390,'[1]Preços Unitários'!$B$7:$H$507,7,1))</f>
        <v/>
      </c>
      <c r="I390" s="117"/>
      <c r="J390" s="118" t="str">
        <f t="shared" si="27"/>
        <v/>
      </c>
      <c r="K390" s="347"/>
      <c r="L390" s="353"/>
    </row>
    <row r="391" spans="2:12" x14ac:dyDescent="0.25">
      <c r="B391" s="113"/>
      <c r="C391" s="119"/>
      <c r="D391" s="119"/>
      <c r="E391" s="119"/>
      <c r="F391" s="115" t="str">
        <f>IF($C391="","",VLOOKUP($C391,'[1]Preços Unitários'!$B$7:$H$507,4,1))</f>
        <v/>
      </c>
      <c r="G391" s="115" t="str">
        <f>IF($C391="","",VLOOKUP($C391,'[1]Preços Unitários'!$B$7:$H$507,5,1))</f>
        <v/>
      </c>
      <c r="H391" s="116" t="str">
        <f>IF($C391="","",VLOOKUP($C391,'[1]Preços Unitários'!$B$7:$H$507,7,1))</f>
        <v/>
      </c>
      <c r="I391" s="117"/>
      <c r="J391" s="118" t="str">
        <f t="shared" si="27"/>
        <v/>
      </c>
      <c r="K391" s="347"/>
      <c r="L391" s="353"/>
    </row>
    <row r="392" spans="2:12" x14ac:dyDescent="0.25">
      <c r="B392" s="113"/>
      <c r="C392" s="119"/>
      <c r="D392" s="119"/>
      <c r="E392" s="119"/>
      <c r="F392" s="115" t="str">
        <f>IF($C392="","",VLOOKUP($C392,'[1]Preços Unitários'!$B$7:$H$507,4,1))</f>
        <v/>
      </c>
      <c r="G392" s="115" t="str">
        <f>IF($C392="","",VLOOKUP($C392,'[1]Preços Unitários'!$B$7:$H$507,5,1))</f>
        <v/>
      </c>
      <c r="H392" s="116" t="str">
        <f>IF($C392="","",VLOOKUP($C392,'[1]Preços Unitários'!$B$7:$H$507,7,1))</f>
        <v/>
      </c>
      <c r="I392" s="117"/>
      <c r="J392" s="118" t="str">
        <f t="shared" si="27"/>
        <v/>
      </c>
      <c r="K392" s="347"/>
      <c r="L392" s="353"/>
    </row>
    <row r="393" spans="2:12" x14ac:dyDescent="0.25">
      <c r="B393" s="113"/>
      <c r="C393" s="119"/>
      <c r="D393" s="119"/>
      <c r="E393" s="119"/>
      <c r="F393" s="115" t="str">
        <f>IF($C393="","",VLOOKUP($C393,'[1]Preços Unitários'!$B$7:$H$507,4,1))</f>
        <v/>
      </c>
      <c r="G393" s="115" t="str">
        <f>IF($C393="","",VLOOKUP($C393,'[1]Preços Unitários'!$B$7:$H$507,5,1))</f>
        <v/>
      </c>
      <c r="H393" s="116" t="str">
        <f>IF($C393="","",VLOOKUP($C393,'[1]Preços Unitários'!$B$7:$H$507,7,1))</f>
        <v/>
      </c>
      <c r="I393" s="120"/>
      <c r="J393" s="118" t="str">
        <f t="shared" si="27"/>
        <v/>
      </c>
      <c r="K393" s="347"/>
      <c r="L393" s="353"/>
    </row>
    <row r="394" spans="2:12" x14ac:dyDescent="0.25">
      <c r="B394" s="113"/>
      <c r="C394" s="119"/>
      <c r="D394" s="119"/>
      <c r="E394" s="119"/>
      <c r="F394" s="115" t="str">
        <f>IF($C394="","",VLOOKUP($C394,'[1]Preços Unitários'!$B$7:$H$507,4,1))</f>
        <v/>
      </c>
      <c r="G394" s="115" t="str">
        <f>IF($C394="","",VLOOKUP($C394,'[1]Preços Unitários'!$B$7:$H$507,5,1))</f>
        <v/>
      </c>
      <c r="H394" s="116" t="str">
        <f>IF($C394="","",VLOOKUP($C394,'[1]Preços Unitários'!$B$7:$H$507,7,1))</f>
        <v/>
      </c>
      <c r="I394" s="120"/>
      <c r="J394" s="118" t="str">
        <f t="shared" si="27"/>
        <v/>
      </c>
      <c r="K394" s="347"/>
      <c r="L394" s="353"/>
    </row>
    <row r="395" spans="2:12" ht="15.75" thickBot="1" x14ac:dyDescent="0.3">
      <c r="B395" s="121"/>
      <c r="C395" s="122"/>
      <c r="D395" s="122"/>
      <c r="E395" s="122"/>
      <c r="F395" s="123" t="str">
        <f>IF($C395="","",VLOOKUP($C395,'[1]Preços Unitários'!$B$7:$H$507,4,1))</f>
        <v/>
      </c>
      <c r="G395" s="123" t="str">
        <f>IF($C395="","",VLOOKUP($C395,'[1]Preços Unitários'!$B$7:$H$507,5,1))</f>
        <v/>
      </c>
      <c r="H395" s="124" t="str">
        <f>IF($C395="","",VLOOKUP($C395,'[1]Preços Unitários'!$B$7:$H$507,7,1))</f>
        <v/>
      </c>
      <c r="I395" s="125"/>
      <c r="J395" s="126" t="str">
        <f t="shared" si="27"/>
        <v/>
      </c>
      <c r="K395" s="348"/>
      <c r="L395" s="354"/>
    </row>
    <row r="396" spans="2:12" ht="15.75" thickBot="1" x14ac:dyDescent="0.3">
      <c r="C396" s="127"/>
      <c r="D396" s="127"/>
      <c r="E396" s="127"/>
      <c r="H396" s="128"/>
      <c r="I396" s="129"/>
      <c r="J396" s="128"/>
    </row>
    <row r="397" spans="2:12" x14ac:dyDescent="0.25">
      <c r="B397" s="133" t="s">
        <v>840</v>
      </c>
      <c r="C397" s="96"/>
      <c r="D397" s="96"/>
      <c r="E397" s="96"/>
      <c r="F397" s="140" t="s">
        <v>24</v>
      </c>
      <c r="G397" s="98" t="s">
        <v>135</v>
      </c>
      <c r="H397" s="99" t="s">
        <v>131</v>
      </c>
      <c r="I397" s="100">
        <v>1</v>
      </c>
      <c r="J397" s="101">
        <f>ROUND(IF(SUM(J399:J408)="","",IF(H397="NOTURNO",(SUM(J399:J408))*1.25,SUM(J399:J408))),2)</f>
        <v>182.9</v>
      </c>
      <c r="K397" s="102" t="s">
        <v>1771</v>
      </c>
      <c r="L397" s="103" t="s">
        <v>1772</v>
      </c>
    </row>
    <row r="398" spans="2:12" ht="27" x14ac:dyDescent="0.25">
      <c r="B398" s="104"/>
      <c r="C398" s="105" t="s">
        <v>1773</v>
      </c>
      <c r="D398" s="105"/>
      <c r="E398" s="105"/>
      <c r="F398" s="106" t="s">
        <v>1776</v>
      </c>
      <c r="G398" s="107" t="s">
        <v>1777</v>
      </c>
      <c r="H398" s="108" t="s">
        <v>1778</v>
      </c>
      <c r="I398" s="109"/>
      <c r="J398" s="110"/>
      <c r="K398" s="111"/>
      <c r="L398" s="112"/>
    </row>
    <row r="399" spans="2:12" x14ac:dyDescent="0.25">
      <c r="B399" s="113"/>
      <c r="C399" s="119"/>
      <c r="D399" s="119"/>
      <c r="E399" s="119"/>
      <c r="F399" s="115" t="str">
        <f>IF($C399="","",VLOOKUP($C399,'[1]Preços Unitários'!$B$7:$H$507,4,1))</f>
        <v/>
      </c>
      <c r="G399" s="115" t="str">
        <f>IF($C399="","",VLOOKUP($C399,'[1]Preços Unitários'!$B$7:$H$507,5,1))</f>
        <v/>
      </c>
      <c r="H399" s="116" t="str">
        <f>IF($C399="","",VLOOKUP($C399,'[1]Preços Unitários'!$B$7:$H$507,7,1))</f>
        <v/>
      </c>
      <c r="I399" s="117"/>
      <c r="J399" s="118" t="str">
        <f t="shared" ref="J399:J409" si="28">IF(H399="","",I399*H399)</f>
        <v/>
      </c>
      <c r="K399" s="346" t="s">
        <v>1827</v>
      </c>
      <c r="L399" s="349" t="s">
        <v>1828</v>
      </c>
    </row>
    <row r="400" spans="2:12" x14ac:dyDescent="0.25">
      <c r="B400" s="113"/>
      <c r="C400" s="141" t="s">
        <v>1829</v>
      </c>
      <c r="D400" s="114">
        <f>VLOOKUP(C400,'[1]Preços Unitários'!$B$7:$E$413,2,TRUE)</f>
        <v>88242</v>
      </c>
      <c r="E400" s="114" t="str">
        <f>VLOOKUP(C400,'[1]Preços Unitários'!$B$7:$F$413,3,TRUE)</f>
        <v>SINAPI</v>
      </c>
      <c r="F400" s="115" t="str">
        <f>IF($C400="","",VLOOKUP($C400,'[1]Preços Unitários'!$B$7:$H$507,4,1))</f>
        <v>AJUDANTE DE PEDREIRO</v>
      </c>
      <c r="G400" s="115" t="str">
        <f>IF($C400="","",VLOOKUP($C400,'[1]Preços Unitários'!$B$7:$H$507,5,1))</f>
        <v>h</v>
      </c>
      <c r="H400" s="116">
        <f>IF($C400="","",VLOOKUP($C400,'[1]Preços Unitários'!$B$7:$H$507,7,1))</f>
        <v>30.411606675835905</v>
      </c>
      <c r="I400" s="117">
        <v>0.5</v>
      </c>
      <c r="J400" s="118">
        <f t="shared" si="28"/>
        <v>15.205803337917953</v>
      </c>
      <c r="K400" s="347"/>
      <c r="L400" s="350"/>
    </row>
    <row r="401" spans="2:12" x14ac:dyDescent="0.25">
      <c r="B401" s="113"/>
      <c r="C401" s="114" t="s">
        <v>1830</v>
      </c>
      <c r="D401" s="114">
        <f>VLOOKUP(C401,'[1]Preços Unitários'!$B$7:$E$413,2,TRUE)</f>
        <v>4718</v>
      </c>
      <c r="E401" s="114" t="str">
        <f>VLOOKUP(C401,'[1]Preços Unitários'!$B$7:$F$413,3,TRUE)</f>
        <v>SINAPI</v>
      </c>
      <c r="F401" s="115" t="str">
        <f>IF($C401="","",VLOOKUP($C401,'[1]Preços Unitários'!$B$7:$H$507,4,1))</f>
        <v>BRITA 2</v>
      </c>
      <c r="G401" s="115" t="str">
        <f>IF($C401="","",VLOOKUP($C401,'[1]Preços Unitários'!$B$7:$H$507,5,1))</f>
        <v>m³</v>
      </c>
      <c r="H401" s="116">
        <f>IF($C401="","",VLOOKUP($C401,'[1]Preços Unitários'!$B$7:$H$507,7,1))</f>
        <v>124.44067541255835</v>
      </c>
      <c r="I401" s="117">
        <v>1</v>
      </c>
      <c r="J401" s="118">
        <f t="shared" si="28"/>
        <v>124.44067541255835</v>
      </c>
      <c r="K401" s="347"/>
      <c r="L401" s="350"/>
    </row>
    <row r="402" spans="2:12" x14ac:dyDescent="0.25">
      <c r="B402" s="113"/>
      <c r="C402" s="114" t="s">
        <v>1825</v>
      </c>
      <c r="D402" s="114">
        <f>VLOOKUP(C402,'[1]Preços Unitários'!$B$7:$E$413,2,TRUE)</f>
        <v>40802</v>
      </c>
      <c r="E402" s="114" t="str">
        <f>VLOOKUP(C402,'[1]Preços Unitários'!$B$7:$F$413,3,TRUE)</f>
        <v>CASAN</v>
      </c>
      <c r="F402" s="115" t="str">
        <f>IF($C402="","",VLOOKUP($C402,'[1]Preços Unitários'!$B$7:$H$507,4,1))</f>
        <v>CARGA E DESCARGA - AREIA, SOLO,ROCHA</v>
      </c>
      <c r="G402" s="115" t="str">
        <f>IF($C402="","",VLOOKUP($C402,'[1]Preços Unitários'!$B$7:$H$507,5,1))</f>
        <v>m³</v>
      </c>
      <c r="H402" s="116">
        <f>IF($C402="","",VLOOKUP($C402,'[1]Preços Unitários'!$B$7:$H$507,7,1))</f>
        <v>2.6526094274992</v>
      </c>
      <c r="I402" s="117">
        <v>1</v>
      </c>
      <c r="J402" s="118">
        <f t="shared" si="28"/>
        <v>2.6526094274992</v>
      </c>
      <c r="K402" s="347"/>
      <c r="L402" s="350"/>
    </row>
    <row r="403" spans="2:12" x14ac:dyDescent="0.25">
      <c r="B403" s="113"/>
      <c r="C403" s="114" t="s">
        <v>1826</v>
      </c>
      <c r="D403" s="114">
        <f>VLOOKUP(C403,'[1]Preços Unitários'!$B$7:$E$413,2,TRUE)</f>
        <v>40805</v>
      </c>
      <c r="E403" s="114" t="str">
        <f>VLOOKUP(C403,'[1]Preços Unitários'!$B$7:$F$413,3,TRUE)</f>
        <v>CASAN</v>
      </c>
      <c r="F403" s="115" t="str">
        <f>IF($C403="","",VLOOKUP($C403,'[1]Preços Unitários'!$B$7:$H$507,4,1))</f>
        <v>TRANSPORTE DE MATERIAL ESCAVADO - AREIA, SOLO,ROCHA</v>
      </c>
      <c r="G403" s="115" t="str">
        <f>IF($C403="","",VLOOKUP($C403,'[1]Preços Unitários'!$B$7:$H$507,5,1))</f>
        <v>m³xKm</v>
      </c>
      <c r="H403" s="116">
        <f>IF($C403="","",VLOOKUP($C403,'[1]Preços Unitários'!$B$7:$H$507,7,1))</f>
        <v>2.0299311581331905</v>
      </c>
      <c r="I403" s="117">
        <v>20</v>
      </c>
      <c r="J403" s="118">
        <f t="shared" si="28"/>
        <v>40.598623162663813</v>
      </c>
      <c r="K403" s="347"/>
      <c r="L403" s="350"/>
    </row>
    <row r="404" spans="2:12" x14ac:dyDescent="0.25">
      <c r="B404" s="113"/>
      <c r="C404" s="119"/>
      <c r="D404" s="119"/>
      <c r="E404" s="119"/>
      <c r="F404" s="115" t="str">
        <f>IF($C404="","",VLOOKUP($C404,'[1]Preços Unitários'!$B$7:$H$507,4,1))</f>
        <v/>
      </c>
      <c r="G404" s="115" t="str">
        <f>IF($C404="","",VLOOKUP($C404,'[1]Preços Unitários'!$B$7:$H$507,5,1))</f>
        <v/>
      </c>
      <c r="H404" s="116" t="str">
        <f>IF($C404="","",VLOOKUP($C404,'[1]Preços Unitários'!$B$7:$H$507,7,1))</f>
        <v/>
      </c>
      <c r="I404" s="117"/>
      <c r="J404" s="118" t="str">
        <f t="shared" si="28"/>
        <v/>
      </c>
      <c r="K404" s="347"/>
      <c r="L404" s="350"/>
    </row>
    <row r="405" spans="2:12" x14ac:dyDescent="0.25">
      <c r="B405" s="113"/>
      <c r="C405" s="119"/>
      <c r="D405" s="119"/>
      <c r="E405" s="119"/>
      <c r="F405" s="115" t="str">
        <f>IF($C405="","",VLOOKUP($C405,'[1]Preços Unitários'!$B$7:$H$507,4,1))</f>
        <v/>
      </c>
      <c r="G405" s="115" t="str">
        <f>IF($C405="","",VLOOKUP($C405,'[1]Preços Unitários'!$B$7:$H$507,5,1))</f>
        <v/>
      </c>
      <c r="H405" s="116" t="str">
        <f>IF($C405="","",VLOOKUP($C405,'[1]Preços Unitários'!$B$7:$H$507,7,1))</f>
        <v/>
      </c>
      <c r="I405" s="117"/>
      <c r="J405" s="118" t="str">
        <f t="shared" si="28"/>
        <v/>
      </c>
      <c r="K405" s="347"/>
      <c r="L405" s="350"/>
    </row>
    <row r="406" spans="2:12" x14ac:dyDescent="0.25">
      <c r="B406" s="113"/>
      <c r="C406" s="119"/>
      <c r="D406" s="119"/>
      <c r="E406" s="119"/>
      <c r="F406" s="115" t="str">
        <f>IF($C406="","",VLOOKUP($C406,'[1]Preços Unitários'!$B$7:$H$507,4,1))</f>
        <v/>
      </c>
      <c r="G406" s="115" t="str">
        <f>IF($C406="","",VLOOKUP($C406,'[1]Preços Unitários'!$B$7:$H$507,5,1))</f>
        <v/>
      </c>
      <c r="H406" s="116" t="str">
        <f>IF($C406="","",VLOOKUP($C406,'[1]Preços Unitários'!$B$7:$H$507,7,1))</f>
        <v/>
      </c>
      <c r="I406" s="117"/>
      <c r="J406" s="118" t="str">
        <f t="shared" si="28"/>
        <v/>
      </c>
      <c r="K406" s="347"/>
      <c r="L406" s="350"/>
    </row>
    <row r="407" spans="2:12" x14ac:dyDescent="0.25">
      <c r="B407" s="113"/>
      <c r="C407" s="119"/>
      <c r="D407" s="119"/>
      <c r="E407" s="119"/>
      <c r="F407" s="115" t="str">
        <f>IF($C407="","",VLOOKUP($C407,'[1]Preços Unitários'!$B$7:$H$507,4,1))</f>
        <v/>
      </c>
      <c r="G407" s="115" t="str">
        <f>IF($C407="","",VLOOKUP($C407,'[1]Preços Unitários'!$B$7:$H$507,5,1))</f>
        <v/>
      </c>
      <c r="H407" s="116" t="str">
        <f>IF($C407="","",VLOOKUP($C407,'[1]Preços Unitários'!$B$7:$H$507,7,1))</f>
        <v/>
      </c>
      <c r="I407" s="120"/>
      <c r="J407" s="118" t="str">
        <f t="shared" si="28"/>
        <v/>
      </c>
      <c r="K407" s="347"/>
      <c r="L407" s="350"/>
    </row>
    <row r="408" spans="2:12" x14ac:dyDescent="0.25">
      <c r="B408" s="113"/>
      <c r="C408" s="119"/>
      <c r="D408" s="119"/>
      <c r="E408" s="119"/>
      <c r="F408" s="115" t="str">
        <f>IF($C408="","",VLOOKUP($C408,'[1]Preços Unitários'!$B$7:$H$507,4,1))</f>
        <v/>
      </c>
      <c r="G408" s="115" t="str">
        <f>IF($C408="","",VLOOKUP($C408,'[1]Preços Unitários'!$B$7:$H$507,5,1))</f>
        <v/>
      </c>
      <c r="H408" s="116" t="str">
        <f>IF($C408="","",VLOOKUP($C408,'[1]Preços Unitários'!$B$7:$H$507,7,1))</f>
        <v/>
      </c>
      <c r="I408" s="120"/>
      <c r="J408" s="118" t="str">
        <f t="shared" si="28"/>
        <v/>
      </c>
      <c r="K408" s="347"/>
      <c r="L408" s="350"/>
    </row>
    <row r="409" spans="2:12" ht="15.75" thickBot="1" x14ac:dyDescent="0.3">
      <c r="B409" s="121"/>
      <c r="C409" s="122"/>
      <c r="D409" s="122"/>
      <c r="E409" s="122"/>
      <c r="F409" s="123" t="str">
        <f>IF($C409="","",VLOOKUP($C409,'[1]Preços Unitários'!$B$7:$H$507,4,1))</f>
        <v/>
      </c>
      <c r="G409" s="123" t="str">
        <f>IF($C409="","",VLOOKUP($C409,'[1]Preços Unitários'!$B$7:$H$507,5,1))</f>
        <v/>
      </c>
      <c r="H409" s="124" t="str">
        <f>IF($C409="","",VLOOKUP($C409,'[1]Preços Unitários'!$B$7:$H$507,7,1))</f>
        <v/>
      </c>
      <c r="I409" s="125"/>
      <c r="J409" s="126" t="str">
        <f t="shared" si="28"/>
        <v/>
      </c>
      <c r="K409" s="348"/>
      <c r="L409" s="351"/>
    </row>
    <row r="410" spans="2:12" ht="15.75" thickBot="1" x14ac:dyDescent="0.3">
      <c r="C410" s="127"/>
      <c r="D410" s="127"/>
      <c r="E410" s="127"/>
      <c r="H410" s="128"/>
      <c r="I410" s="129"/>
      <c r="J410" s="128"/>
    </row>
    <row r="411" spans="2:12" x14ac:dyDescent="0.25">
      <c r="B411" s="133" t="s">
        <v>841</v>
      </c>
      <c r="C411" s="96"/>
      <c r="D411" s="96"/>
      <c r="E411" s="96"/>
      <c r="F411" s="140" t="s">
        <v>24</v>
      </c>
      <c r="G411" s="98" t="s">
        <v>135</v>
      </c>
      <c r="H411" s="99" t="s">
        <v>132</v>
      </c>
      <c r="I411" s="100">
        <v>1</v>
      </c>
      <c r="J411" s="101">
        <f>ROUND(IF(SUM(J413:J422)="","",IF(H411="NOTURNO",(SUM(J413:J422))*1.25,SUM(J413:J422))),2)</f>
        <v>228.62</v>
      </c>
      <c r="K411" s="102" t="s">
        <v>1771</v>
      </c>
      <c r="L411" s="103" t="s">
        <v>1772</v>
      </c>
    </row>
    <row r="412" spans="2:12" ht="27" x14ac:dyDescent="0.25">
      <c r="B412" s="104"/>
      <c r="C412" s="105" t="s">
        <v>1773</v>
      </c>
      <c r="D412" s="105"/>
      <c r="E412" s="105"/>
      <c r="F412" s="106" t="s">
        <v>1776</v>
      </c>
      <c r="G412" s="107" t="s">
        <v>1777</v>
      </c>
      <c r="H412" s="108" t="s">
        <v>1778</v>
      </c>
      <c r="I412" s="109"/>
      <c r="J412" s="110"/>
      <c r="K412" s="111"/>
      <c r="L412" s="112"/>
    </row>
    <row r="413" spans="2:12" x14ac:dyDescent="0.25">
      <c r="B413" s="113"/>
      <c r="C413" s="141"/>
      <c r="D413" s="141"/>
      <c r="E413" s="141"/>
      <c r="F413" s="115" t="str">
        <f>IF($C413="","",VLOOKUP($C413,'[1]Preços Unitários'!$B$7:$H$507,4,1))</f>
        <v/>
      </c>
      <c r="G413" s="115" t="str">
        <f>IF($C413="","",VLOOKUP($C413,'[1]Preços Unitários'!$B$7:$H$507,5,1))</f>
        <v/>
      </c>
      <c r="H413" s="116" t="str">
        <f>IF($C413="","",VLOOKUP($C413,'[1]Preços Unitários'!$B$7:$H$507,7,1))</f>
        <v/>
      </c>
      <c r="I413" s="117"/>
      <c r="J413" s="118" t="str">
        <f t="shared" ref="J413:J423" si="29">IF(H413="","",I413*H413)</f>
        <v/>
      </c>
      <c r="K413" s="346" t="s">
        <v>1827</v>
      </c>
      <c r="L413" s="352" t="s">
        <v>1828</v>
      </c>
    </row>
    <row r="414" spans="2:12" x14ac:dyDescent="0.25">
      <c r="B414" s="113"/>
      <c r="C414" s="141" t="s">
        <v>1829</v>
      </c>
      <c r="D414" s="114">
        <f>VLOOKUP(C414,'[1]Preços Unitários'!$B$7:$E$413,2,TRUE)</f>
        <v>88242</v>
      </c>
      <c r="E414" s="114" t="str">
        <f>VLOOKUP(C414,'[1]Preços Unitários'!$B$7:$F$413,3,TRUE)</f>
        <v>SINAPI</v>
      </c>
      <c r="F414" s="115" t="str">
        <f>IF($C414="","",VLOOKUP($C414,'[1]Preços Unitários'!$B$7:$H$507,4,1))</f>
        <v>AJUDANTE DE PEDREIRO</v>
      </c>
      <c r="G414" s="115" t="str">
        <f>IF($C414="","",VLOOKUP($C414,'[1]Preços Unitários'!$B$7:$H$507,5,1))</f>
        <v>h</v>
      </c>
      <c r="H414" s="116">
        <f>IF($C414="","",VLOOKUP($C414,'[1]Preços Unitários'!$B$7:$H$507,7,1))</f>
        <v>30.411606675835905</v>
      </c>
      <c r="I414" s="117">
        <v>0.5</v>
      </c>
      <c r="J414" s="118">
        <f t="shared" si="29"/>
        <v>15.205803337917953</v>
      </c>
      <c r="K414" s="347"/>
      <c r="L414" s="353"/>
    </row>
    <row r="415" spans="2:12" x14ac:dyDescent="0.25">
      <c r="B415" s="113"/>
      <c r="C415" s="114" t="s">
        <v>1830</v>
      </c>
      <c r="D415" s="114">
        <f>VLOOKUP(C415,'[1]Preços Unitários'!$B$7:$E$413,2,TRUE)</f>
        <v>4718</v>
      </c>
      <c r="E415" s="114" t="str">
        <f>VLOOKUP(C415,'[1]Preços Unitários'!$B$7:$F$413,3,TRUE)</f>
        <v>SINAPI</v>
      </c>
      <c r="F415" s="115" t="str">
        <f>IF($C415="","",VLOOKUP($C415,'[1]Preços Unitários'!$B$7:$H$507,4,1))</f>
        <v>BRITA 2</v>
      </c>
      <c r="G415" s="115" t="str">
        <f>IF($C415="","",VLOOKUP($C415,'[1]Preços Unitários'!$B$7:$H$507,5,1))</f>
        <v>m³</v>
      </c>
      <c r="H415" s="116">
        <f>IF($C415="","",VLOOKUP($C415,'[1]Preços Unitários'!$B$7:$H$507,7,1))</f>
        <v>124.44067541255835</v>
      </c>
      <c r="I415" s="117">
        <v>1</v>
      </c>
      <c r="J415" s="118">
        <f t="shared" si="29"/>
        <v>124.44067541255835</v>
      </c>
      <c r="K415" s="347"/>
      <c r="L415" s="353"/>
    </row>
    <row r="416" spans="2:12" x14ac:dyDescent="0.25">
      <c r="B416" s="113"/>
      <c r="C416" s="114" t="s">
        <v>1825</v>
      </c>
      <c r="D416" s="114">
        <f>VLOOKUP(C416,'[1]Preços Unitários'!$B$7:$E$413,2,TRUE)</f>
        <v>40802</v>
      </c>
      <c r="E416" s="114" t="str">
        <f>VLOOKUP(C416,'[1]Preços Unitários'!$B$7:$F$413,3,TRUE)</f>
        <v>CASAN</v>
      </c>
      <c r="F416" s="115" t="str">
        <f>IF($C416="","",VLOOKUP($C416,'[1]Preços Unitários'!$B$7:$H$507,4,1))</f>
        <v>CARGA E DESCARGA - AREIA, SOLO,ROCHA</v>
      </c>
      <c r="G416" s="115" t="str">
        <f>IF($C416="","",VLOOKUP($C416,'[1]Preços Unitários'!$B$7:$H$507,5,1))</f>
        <v>m³</v>
      </c>
      <c r="H416" s="116">
        <f>IF($C416="","",VLOOKUP($C416,'[1]Preços Unitários'!$B$7:$H$507,7,1))</f>
        <v>2.6526094274992</v>
      </c>
      <c r="I416" s="117">
        <v>1</v>
      </c>
      <c r="J416" s="118">
        <f t="shared" si="29"/>
        <v>2.6526094274992</v>
      </c>
      <c r="K416" s="347"/>
      <c r="L416" s="353"/>
    </row>
    <row r="417" spans="2:12" x14ac:dyDescent="0.25">
      <c r="B417" s="113"/>
      <c r="C417" s="114" t="s">
        <v>1826</v>
      </c>
      <c r="D417" s="114">
        <f>VLOOKUP(C417,'[1]Preços Unitários'!$B$7:$E$413,2,TRUE)</f>
        <v>40805</v>
      </c>
      <c r="E417" s="114" t="str">
        <f>VLOOKUP(C417,'[1]Preços Unitários'!$B$7:$F$413,3,TRUE)</f>
        <v>CASAN</v>
      </c>
      <c r="F417" s="115" t="str">
        <f>IF($C417="","",VLOOKUP($C417,'[1]Preços Unitários'!$B$7:$H$507,4,1))</f>
        <v>TRANSPORTE DE MATERIAL ESCAVADO - AREIA, SOLO,ROCHA</v>
      </c>
      <c r="G417" s="115" t="str">
        <f>IF($C417="","",VLOOKUP($C417,'[1]Preços Unitários'!$B$7:$H$507,5,1))</f>
        <v>m³xKm</v>
      </c>
      <c r="H417" s="116">
        <f>IF($C417="","",VLOOKUP($C417,'[1]Preços Unitários'!$B$7:$H$507,7,1))</f>
        <v>2.0299311581331905</v>
      </c>
      <c r="I417" s="117">
        <v>20</v>
      </c>
      <c r="J417" s="118">
        <f t="shared" si="29"/>
        <v>40.598623162663813</v>
      </c>
      <c r="K417" s="347"/>
      <c r="L417" s="353"/>
    </row>
    <row r="418" spans="2:12" x14ac:dyDescent="0.25">
      <c r="B418" s="113"/>
      <c r="C418" s="119"/>
      <c r="D418" s="119"/>
      <c r="E418" s="119"/>
      <c r="F418" s="115" t="str">
        <f>IF($C418="","",VLOOKUP($C418,'[1]Preços Unitários'!$B$7:$H$507,4,1))</f>
        <v/>
      </c>
      <c r="G418" s="115" t="str">
        <f>IF($C418="","",VLOOKUP($C418,'[1]Preços Unitários'!$B$7:$H$507,5,1))</f>
        <v/>
      </c>
      <c r="H418" s="116" t="str">
        <f>IF($C418="","",VLOOKUP($C418,'[1]Preços Unitários'!$B$7:$H$507,7,1))</f>
        <v/>
      </c>
      <c r="I418" s="117"/>
      <c r="J418" s="118" t="str">
        <f t="shared" si="29"/>
        <v/>
      </c>
      <c r="K418" s="347"/>
      <c r="L418" s="353"/>
    </row>
    <row r="419" spans="2:12" x14ac:dyDescent="0.25">
      <c r="B419" s="113"/>
      <c r="C419" s="119"/>
      <c r="D419" s="119"/>
      <c r="E419" s="119"/>
      <c r="F419" s="115" t="str">
        <f>IF($C419="","",VLOOKUP($C419,'[1]Preços Unitários'!$B$7:$H$507,4,1))</f>
        <v/>
      </c>
      <c r="G419" s="115" t="str">
        <f>IF($C419="","",VLOOKUP($C419,'[1]Preços Unitários'!$B$7:$H$507,5,1))</f>
        <v/>
      </c>
      <c r="H419" s="116" t="str">
        <f>IF($C419="","",VLOOKUP($C419,'[1]Preços Unitários'!$B$7:$H$507,7,1))</f>
        <v/>
      </c>
      <c r="I419" s="117"/>
      <c r="J419" s="118" t="str">
        <f t="shared" si="29"/>
        <v/>
      </c>
      <c r="K419" s="347"/>
      <c r="L419" s="353"/>
    </row>
    <row r="420" spans="2:12" x14ac:dyDescent="0.25">
      <c r="B420" s="113"/>
      <c r="C420" s="119"/>
      <c r="D420" s="119"/>
      <c r="E420" s="119"/>
      <c r="F420" s="115" t="str">
        <f>IF($C420="","",VLOOKUP($C420,'[1]Preços Unitários'!$B$7:$H$507,4,1))</f>
        <v/>
      </c>
      <c r="G420" s="115" t="str">
        <f>IF($C420="","",VLOOKUP($C420,'[1]Preços Unitários'!$B$7:$H$507,5,1))</f>
        <v/>
      </c>
      <c r="H420" s="116" t="str">
        <f>IF($C420="","",VLOOKUP($C420,'[1]Preços Unitários'!$B$7:$H$507,7,1))</f>
        <v/>
      </c>
      <c r="I420" s="117"/>
      <c r="J420" s="118" t="str">
        <f t="shared" si="29"/>
        <v/>
      </c>
      <c r="K420" s="347"/>
      <c r="L420" s="353"/>
    </row>
    <row r="421" spans="2:12" x14ac:dyDescent="0.25">
      <c r="B421" s="113"/>
      <c r="C421" s="119"/>
      <c r="D421" s="119"/>
      <c r="E421" s="119"/>
      <c r="F421" s="115" t="str">
        <f>IF($C421="","",VLOOKUP($C421,'[1]Preços Unitários'!$B$7:$H$507,4,1))</f>
        <v/>
      </c>
      <c r="G421" s="115" t="str">
        <f>IF($C421="","",VLOOKUP($C421,'[1]Preços Unitários'!$B$7:$H$507,5,1))</f>
        <v/>
      </c>
      <c r="H421" s="116" t="str">
        <f>IF($C421="","",VLOOKUP($C421,'[1]Preços Unitários'!$B$7:$H$507,7,1))</f>
        <v/>
      </c>
      <c r="I421" s="120"/>
      <c r="J421" s="118" t="str">
        <f t="shared" si="29"/>
        <v/>
      </c>
      <c r="K421" s="347"/>
      <c r="L421" s="353"/>
    </row>
    <row r="422" spans="2:12" x14ac:dyDescent="0.25">
      <c r="B422" s="113"/>
      <c r="C422" s="119"/>
      <c r="D422" s="119"/>
      <c r="E422" s="119"/>
      <c r="F422" s="115" t="str">
        <f>IF($C422="","",VLOOKUP($C422,'[1]Preços Unitários'!$B$7:$H$507,4,1))</f>
        <v/>
      </c>
      <c r="G422" s="115" t="str">
        <f>IF($C422="","",VLOOKUP($C422,'[1]Preços Unitários'!$B$7:$H$507,5,1))</f>
        <v/>
      </c>
      <c r="H422" s="116" t="str">
        <f>IF($C422="","",VLOOKUP($C422,'[1]Preços Unitários'!$B$7:$H$507,7,1))</f>
        <v/>
      </c>
      <c r="I422" s="120"/>
      <c r="J422" s="118" t="str">
        <f t="shared" si="29"/>
        <v/>
      </c>
      <c r="K422" s="347"/>
      <c r="L422" s="353"/>
    </row>
    <row r="423" spans="2:12" ht="15.75" thickBot="1" x14ac:dyDescent="0.3">
      <c r="B423" s="121"/>
      <c r="C423" s="122"/>
      <c r="D423" s="122"/>
      <c r="E423" s="122"/>
      <c r="F423" s="123" t="str">
        <f>IF($C423="","",VLOOKUP($C423,'[1]Preços Unitários'!$B$7:$H$507,4,1))</f>
        <v/>
      </c>
      <c r="G423" s="123" t="str">
        <f>IF($C423="","",VLOOKUP($C423,'[1]Preços Unitários'!$B$7:$H$507,5,1))</f>
        <v/>
      </c>
      <c r="H423" s="124" t="str">
        <f>IF($C423="","",VLOOKUP($C423,'[1]Preços Unitários'!$B$7:$H$507,7,1))</f>
        <v/>
      </c>
      <c r="I423" s="125"/>
      <c r="J423" s="126" t="str">
        <f t="shared" si="29"/>
        <v/>
      </c>
      <c r="K423" s="348"/>
      <c r="L423" s="354"/>
    </row>
    <row r="424" spans="2:12" ht="15.75" thickBot="1" x14ac:dyDescent="0.3">
      <c r="C424" s="127"/>
      <c r="D424" s="127"/>
      <c r="E424" s="127"/>
      <c r="H424" s="128"/>
      <c r="I424" s="129"/>
      <c r="J424" s="128"/>
    </row>
    <row r="425" spans="2:12" x14ac:dyDescent="0.25">
      <c r="B425" s="133" t="s">
        <v>842</v>
      </c>
      <c r="C425" s="96"/>
      <c r="D425" s="96"/>
      <c r="E425" s="96"/>
      <c r="F425" s="140" t="s">
        <v>25</v>
      </c>
      <c r="G425" s="98" t="s">
        <v>136</v>
      </c>
      <c r="H425" s="99" t="s">
        <v>131</v>
      </c>
      <c r="I425" s="100">
        <v>1</v>
      </c>
      <c r="J425" s="101">
        <f>ROUND(IF(SUM(J427:J436)="","",IF(H425="NOTURNO",(SUM(J427:J436))*1.25,SUM(J427:J436))),2)</f>
        <v>11.43</v>
      </c>
      <c r="K425" s="102" t="s">
        <v>1771</v>
      </c>
      <c r="L425" s="103" t="s">
        <v>1772</v>
      </c>
    </row>
    <row r="426" spans="2:12" ht="27" x14ac:dyDescent="0.25">
      <c r="B426" s="104"/>
      <c r="C426" s="105" t="s">
        <v>1773</v>
      </c>
      <c r="D426" s="105"/>
      <c r="E426" s="105"/>
      <c r="F426" s="106" t="s">
        <v>1776</v>
      </c>
      <c r="G426" s="107" t="s">
        <v>1777</v>
      </c>
      <c r="H426" s="108" t="s">
        <v>1778</v>
      </c>
      <c r="I426" s="109"/>
      <c r="J426" s="110"/>
      <c r="K426" s="111"/>
      <c r="L426" s="112"/>
    </row>
    <row r="427" spans="2:12" x14ac:dyDescent="0.25">
      <c r="B427" s="113"/>
      <c r="C427" s="119"/>
      <c r="D427" s="119"/>
      <c r="E427" s="119"/>
      <c r="F427" s="115" t="str">
        <f>IF($C427="","",VLOOKUP($C427,'[1]Preços Unitários'!$B$7:$H$507,4,1))</f>
        <v/>
      </c>
      <c r="G427" s="115" t="str">
        <f>IF($C427="","",VLOOKUP($C427,'[1]Preços Unitários'!$B$7:$H$507,5,1))</f>
        <v/>
      </c>
      <c r="H427" s="116" t="str">
        <f>IF($C427="","",VLOOKUP($C427,'[1]Preços Unitários'!$B$7:$H$507,7,1))</f>
        <v/>
      </c>
      <c r="I427" s="117"/>
      <c r="J427" s="118" t="str">
        <f t="shared" ref="J427:J437" si="30">IF(H427="","",I427*H427)</f>
        <v/>
      </c>
      <c r="K427" s="346" t="s">
        <v>1831</v>
      </c>
      <c r="L427" s="349" t="s">
        <v>1832</v>
      </c>
    </row>
    <row r="428" spans="2:12" x14ac:dyDescent="0.25">
      <c r="B428" s="113"/>
      <c r="C428" s="138" t="s">
        <v>1833</v>
      </c>
      <c r="D428" s="114">
        <f>VLOOKUP(C428,'[1]Preços Unitários'!$B$7:$E$413,2,TRUE)</f>
        <v>50101</v>
      </c>
      <c r="E428" s="114" t="str">
        <f>VLOOKUP(C428,'[1]Preços Unitários'!$B$7:$F$413,3,TRUE)</f>
        <v>CASAN</v>
      </c>
      <c r="F428" s="115" t="str">
        <f>IF($C428="","",VLOOKUP($C428,'[1]Preços Unitários'!$B$7:$H$507,4,1))</f>
        <v>PONTALETEAMENTO</v>
      </c>
      <c r="G428" s="115" t="str">
        <f>IF($C428="","",VLOOKUP($C428,'[1]Preços Unitários'!$B$7:$H$507,5,1))</f>
        <v>m²</v>
      </c>
      <c r="H428" s="116">
        <f>IF($C428="","",VLOOKUP($C428,'[1]Preços Unitários'!$B$7:$H$507,7,1))</f>
        <v>11.432373025559933</v>
      </c>
      <c r="I428" s="117">
        <v>1</v>
      </c>
      <c r="J428" s="118">
        <f t="shared" si="30"/>
        <v>11.432373025559933</v>
      </c>
      <c r="K428" s="347"/>
      <c r="L428" s="350"/>
    </row>
    <row r="429" spans="2:12" x14ac:dyDescent="0.25">
      <c r="B429" s="113"/>
      <c r="C429" s="119"/>
      <c r="D429" s="119"/>
      <c r="E429" s="119"/>
      <c r="F429" s="115" t="str">
        <f>IF($C429="","",VLOOKUP($C429,'[1]Preços Unitários'!$B$7:$H$507,4,1))</f>
        <v/>
      </c>
      <c r="G429" s="115" t="str">
        <f>IF($C429="","",VLOOKUP($C429,'[1]Preços Unitários'!$B$7:$H$507,5,1))</f>
        <v/>
      </c>
      <c r="H429" s="116" t="str">
        <f>IF($C429="","",VLOOKUP($C429,'[1]Preços Unitários'!$B$7:$H$507,7,1))</f>
        <v/>
      </c>
      <c r="I429" s="117"/>
      <c r="J429" s="118" t="str">
        <f t="shared" si="30"/>
        <v/>
      </c>
      <c r="K429" s="347"/>
      <c r="L429" s="350"/>
    </row>
    <row r="430" spans="2:12" x14ac:dyDescent="0.25">
      <c r="B430" s="113"/>
      <c r="C430" s="119"/>
      <c r="D430" s="119"/>
      <c r="E430" s="119"/>
      <c r="F430" s="115" t="str">
        <f>IF($C430="","",VLOOKUP($C430,'[1]Preços Unitários'!$B$7:$H$507,4,1))</f>
        <v/>
      </c>
      <c r="G430" s="115" t="str">
        <f>IF($C430="","",VLOOKUP($C430,'[1]Preços Unitários'!$B$7:$H$507,5,1))</f>
        <v/>
      </c>
      <c r="H430" s="116" t="str">
        <f>IF($C430="","",VLOOKUP($C430,'[1]Preços Unitários'!$B$7:$H$507,7,1))</f>
        <v/>
      </c>
      <c r="I430" s="117"/>
      <c r="J430" s="118" t="str">
        <f t="shared" si="30"/>
        <v/>
      </c>
      <c r="K430" s="347"/>
      <c r="L430" s="350"/>
    </row>
    <row r="431" spans="2:12" x14ac:dyDescent="0.25">
      <c r="B431" s="113"/>
      <c r="C431" s="119"/>
      <c r="D431" s="119"/>
      <c r="E431" s="119"/>
      <c r="F431" s="115" t="str">
        <f>IF($C431="","",VLOOKUP($C431,'[1]Preços Unitários'!$B$7:$H$507,4,1))</f>
        <v/>
      </c>
      <c r="G431" s="115" t="str">
        <f>IF($C431="","",VLOOKUP($C431,'[1]Preços Unitários'!$B$7:$H$507,5,1))</f>
        <v/>
      </c>
      <c r="H431" s="116" t="str">
        <f>IF($C431="","",VLOOKUP($C431,'[1]Preços Unitários'!$B$7:$H$507,7,1))</f>
        <v/>
      </c>
      <c r="I431" s="117"/>
      <c r="J431" s="118" t="str">
        <f t="shared" si="30"/>
        <v/>
      </c>
      <c r="K431" s="347"/>
      <c r="L431" s="350"/>
    </row>
    <row r="432" spans="2:12" x14ac:dyDescent="0.25">
      <c r="B432" s="113"/>
      <c r="C432" s="119"/>
      <c r="D432" s="119"/>
      <c r="E432" s="119"/>
      <c r="F432" s="115" t="str">
        <f>IF($C432="","",VLOOKUP($C432,'[1]Preços Unitários'!$B$7:$H$507,4,1))</f>
        <v/>
      </c>
      <c r="G432" s="115" t="str">
        <f>IF($C432="","",VLOOKUP($C432,'[1]Preços Unitários'!$B$7:$H$507,5,1))</f>
        <v/>
      </c>
      <c r="H432" s="116" t="str">
        <f>IF($C432="","",VLOOKUP($C432,'[1]Preços Unitários'!$B$7:$H$507,7,1))</f>
        <v/>
      </c>
      <c r="I432" s="117"/>
      <c r="J432" s="118" t="str">
        <f t="shared" si="30"/>
        <v/>
      </c>
      <c r="K432" s="347"/>
      <c r="L432" s="350"/>
    </row>
    <row r="433" spans="2:12" x14ac:dyDescent="0.25">
      <c r="B433" s="113"/>
      <c r="C433" s="119"/>
      <c r="D433" s="119"/>
      <c r="E433" s="119"/>
      <c r="F433" s="115" t="str">
        <f>IF($C433="","",VLOOKUP($C433,'[1]Preços Unitários'!$B$7:$H$507,4,1))</f>
        <v/>
      </c>
      <c r="G433" s="115" t="str">
        <f>IF($C433="","",VLOOKUP($C433,'[1]Preços Unitários'!$B$7:$H$507,5,1))</f>
        <v/>
      </c>
      <c r="H433" s="116" t="str">
        <f>IF($C433="","",VLOOKUP($C433,'[1]Preços Unitários'!$B$7:$H$507,7,1))</f>
        <v/>
      </c>
      <c r="I433" s="117"/>
      <c r="J433" s="118" t="str">
        <f t="shared" si="30"/>
        <v/>
      </c>
      <c r="K433" s="347"/>
      <c r="L433" s="350"/>
    </row>
    <row r="434" spans="2:12" x14ac:dyDescent="0.25">
      <c r="B434" s="113"/>
      <c r="C434" s="119"/>
      <c r="D434" s="119"/>
      <c r="E434" s="119"/>
      <c r="F434" s="115" t="str">
        <f>IF($C434="","",VLOOKUP($C434,'[1]Preços Unitários'!$B$7:$H$507,4,1))</f>
        <v/>
      </c>
      <c r="G434" s="115" t="str">
        <f>IF($C434="","",VLOOKUP($C434,'[1]Preços Unitários'!$B$7:$H$507,5,1))</f>
        <v/>
      </c>
      <c r="H434" s="116" t="str">
        <f>IF($C434="","",VLOOKUP($C434,'[1]Preços Unitários'!$B$7:$H$507,7,1))</f>
        <v/>
      </c>
      <c r="I434" s="117"/>
      <c r="J434" s="118" t="str">
        <f t="shared" si="30"/>
        <v/>
      </c>
      <c r="K434" s="347"/>
      <c r="L434" s="350"/>
    </row>
    <row r="435" spans="2:12" x14ac:dyDescent="0.25">
      <c r="B435" s="113"/>
      <c r="C435" s="119"/>
      <c r="D435" s="119"/>
      <c r="E435" s="119"/>
      <c r="F435" s="115" t="str">
        <f>IF($C435="","",VLOOKUP($C435,'[1]Preços Unitários'!$B$7:$H$507,4,1))</f>
        <v/>
      </c>
      <c r="G435" s="115" t="str">
        <f>IF($C435="","",VLOOKUP($C435,'[1]Preços Unitários'!$B$7:$H$507,5,1))</f>
        <v/>
      </c>
      <c r="H435" s="116" t="str">
        <f>IF($C435="","",VLOOKUP($C435,'[1]Preços Unitários'!$B$7:$H$507,7,1))</f>
        <v/>
      </c>
      <c r="I435" s="120"/>
      <c r="J435" s="118" t="str">
        <f t="shared" si="30"/>
        <v/>
      </c>
      <c r="K435" s="347"/>
      <c r="L435" s="350"/>
    </row>
    <row r="436" spans="2:12" x14ac:dyDescent="0.25">
      <c r="B436" s="113"/>
      <c r="C436" s="119"/>
      <c r="D436" s="119"/>
      <c r="E436" s="119"/>
      <c r="F436" s="115" t="str">
        <f>IF($C436="","",VLOOKUP($C436,'[1]Preços Unitários'!$B$7:$H$507,4,1))</f>
        <v/>
      </c>
      <c r="G436" s="115" t="str">
        <f>IF($C436="","",VLOOKUP($C436,'[1]Preços Unitários'!$B$7:$H$507,5,1))</f>
        <v/>
      </c>
      <c r="H436" s="116" t="str">
        <f>IF($C436="","",VLOOKUP($C436,'[1]Preços Unitários'!$B$7:$H$507,7,1))</f>
        <v/>
      </c>
      <c r="I436" s="120"/>
      <c r="J436" s="118" t="str">
        <f t="shared" si="30"/>
        <v/>
      </c>
      <c r="K436" s="347"/>
      <c r="L436" s="350"/>
    </row>
    <row r="437" spans="2:12" ht="15.75" thickBot="1" x14ac:dyDescent="0.3">
      <c r="B437" s="121"/>
      <c r="C437" s="122"/>
      <c r="D437" s="122"/>
      <c r="E437" s="122"/>
      <c r="F437" s="123" t="str">
        <f>IF($C437="","",VLOOKUP($C437,'[1]Preços Unitários'!$B$7:$H$507,4,1))</f>
        <v/>
      </c>
      <c r="G437" s="123" t="str">
        <f>IF($C437="","",VLOOKUP($C437,'[1]Preços Unitários'!$B$7:$H$507,5,1))</f>
        <v/>
      </c>
      <c r="H437" s="124" t="str">
        <f>IF($C437="","",VLOOKUP($C437,'[1]Preços Unitários'!$B$7:$H$507,7,1))</f>
        <v/>
      </c>
      <c r="I437" s="125"/>
      <c r="J437" s="126" t="str">
        <f t="shared" si="30"/>
        <v/>
      </c>
      <c r="K437" s="348"/>
      <c r="L437" s="351"/>
    </row>
    <row r="438" spans="2:12" ht="15.75" thickBot="1" x14ac:dyDescent="0.3">
      <c r="C438" s="127"/>
      <c r="D438" s="127"/>
      <c r="E438" s="127"/>
      <c r="H438" s="128"/>
      <c r="I438" s="129"/>
      <c r="J438" s="128"/>
    </row>
    <row r="439" spans="2:12" x14ac:dyDescent="0.25">
      <c r="B439" s="133" t="s">
        <v>843</v>
      </c>
      <c r="C439" s="96"/>
      <c r="D439" s="96"/>
      <c r="E439" s="96"/>
      <c r="F439" s="140" t="s">
        <v>25</v>
      </c>
      <c r="G439" s="98" t="s">
        <v>136</v>
      </c>
      <c r="H439" s="99" t="s">
        <v>132</v>
      </c>
      <c r="I439" s="100">
        <v>1</v>
      </c>
      <c r="J439" s="101">
        <f>ROUND(IF(SUM(J441:J450)="","",IF(H439="NOTURNO",(SUM(J441:J450))*1.25,SUM(J441:J450))),2)</f>
        <v>14.29</v>
      </c>
      <c r="K439" s="102" t="s">
        <v>1771</v>
      </c>
      <c r="L439" s="103" t="s">
        <v>1772</v>
      </c>
    </row>
    <row r="440" spans="2:12" ht="27" x14ac:dyDescent="0.25">
      <c r="B440" s="104"/>
      <c r="C440" s="105" t="s">
        <v>1773</v>
      </c>
      <c r="D440" s="105"/>
      <c r="E440" s="105"/>
      <c r="F440" s="106" t="s">
        <v>1776</v>
      </c>
      <c r="G440" s="107" t="s">
        <v>1777</v>
      </c>
      <c r="H440" s="108" t="s">
        <v>1778</v>
      </c>
      <c r="I440" s="109"/>
      <c r="J440" s="110"/>
      <c r="K440" s="111"/>
      <c r="L440" s="112"/>
    </row>
    <row r="441" spans="2:12" x14ac:dyDescent="0.25">
      <c r="B441" s="113"/>
      <c r="C441" s="119"/>
      <c r="D441" s="119"/>
      <c r="E441" s="119"/>
      <c r="F441" s="115" t="str">
        <f>IF($C441="","",VLOOKUP($C441,'[1]Preços Unitários'!$B$7:$H$507,4,1))</f>
        <v/>
      </c>
      <c r="G441" s="115" t="str">
        <f>IF($C441="","",VLOOKUP($C441,'[1]Preços Unitários'!$B$7:$H$507,5,1))</f>
        <v/>
      </c>
      <c r="H441" s="116" t="str">
        <f>IF($C441="","",VLOOKUP($C441,'[1]Preços Unitários'!$B$7:$H$507,7,1))</f>
        <v/>
      </c>
      <c r="I441" s="117"/>
      <c r="J441" s="118" t="str">
        <f t="shared" ref="J441:J451" si="31">IF(H441="","",I441*H441)</f>
        <v/>
      </c>
      <c r="K441" s="346" t="s">
        <v>1834</v>
      </c>
      <c r="L441" s="352" t="s">
        <v>1832</v>
      </c>
    </row>
    <row r="442" spans="2:12" x14ac:dyDescent="0.25">
      <c r="B442" s="113"/>
      <c r="C442" s="138" t="s">
        <v>1833</v>
      </c>
      <c r="D442" s="114">
        <f>VLOOKUP(C442,'[1]Preços Unitários'!$B$7:$E$413,2,TRUE)</f>
        <v>50101</v>
      </c>
      <c r="E442" s="114" t="str">
        <f>VLOOKUP(C442,'[1]Preços Unitários'!$B$7:$F$413,3,TRUE)</f>
        <v>CASAN</v>
      </c>
      <c r="F442" s="115" t="str">
        <f>IF($C442="","",VLOOKUP($C442,'[1]Preços Unitários'!$B$7:$H$507,4,1))</f>
        <v>PONTALETEAMENTO</v>
      </c>
      <c r="G442" s="115" t="str">
        <f>IF($C442="","",VLOOKUP($C442,'[1]Preços Unitários'!$B$7:$H$507,5,1))</f>
        <v>m²</v>
      </c>
      <c r="H442" s="116">
        <f>IF($C442="","",VLOOKUP($C442,'[1]Preços Unitários'!$B$7:$H$507,7,1))</f>
        <v>11.432373025559933</v>
      </c>
      <c r="I442" s="117">
        <v>1</v>
      </c>
      <c r="J442" s="118">
        <f t="shared" si="31"/>
        <v>11.432373025559933</v>
      </c>
      <c r="K442" s="347"/>
      <c r="L442" s="353"/>
    </row>
    <row r="443" spans="2:12" x14ac:dyDescent="0.25">
      <c r="B443" s="113"/>
      <c r="C443" s="119"/>
      <c r="D443" s="119"/>
      <c r="E443" s="119"/>
      <c r="F443" s="115" t="str">
        <f>IF($C443="","",VLOOKUP($C443,'[1]Preços Unitários'!$B$7:$H$507,4,1))</f>
        <v/>
      </c>
      <c r="G443" s="115" t="str">
        <f>IF($C443="","",VLOOKUP($C443,'[1]Preços Unitários'!$B$7:$H$507,5,1))</f>
        <v/>
      </c>
      <c r="H443" s="116" t="str">
        <f>IF($C443="","",VLOOKUP($C443,'[1]Preços Unitários'!$B$7:$H$507,7,1))</f>
        <v/>
      </c>
      <c r="I443" s="117"/>
      <c r="J443" s="118" t="str">
        <f t="shared" si="31"/>
        <v/>
      </c>
      <c r="K443" s="347"/>
      <c r="L443" s="353"/>
    </row>
    <row r="444" spans="2:12" x14ac:dyDescent="0.25">
      <c r="B444" s="113"/>
      <c r="C444" s="119"/>
      <c r="D444" s="119"/>
      <c r="E444" s="119"/>
      <c r="F444" s="115" t="str">
        <f>IF($C444="","",VLOOKUP($C444,'[1]Preços Unitários'!$B$7:$H$507,4,1))</f>
        <v/>
      </c>
      <c r="G444" s="115" t="str">
        <f>IF($C444="","",VLOOKUP($C444,'[1]Preços Unitários'!$B$7:$H$507,5,1))</f>
        <v/>
      </c>
      <c r="H444" s="116" t="str">
        <f>IF($C444="","",VLOOKUP($C444,'[1]Preços Unitários'!$B$7:$H$507,7,1))</f>
        <v/>
      </c>
      <c r="I444" s="117"/>
      <c r="J444" s="118" t="str">
        <f t="shared" si="31"/>
        <v/>
      </c>
      <c r="K444" s="347"/>
      <c r="L444" s="353"/>
    </row>
    <row r="445" spans="2:12" x14ac:dyDescent="0.25">
      <c r="B445" s="113"/>
      <c r="C445" s="119"/>
      <c r="D445" s="119"/>
      <c r="E445" s="119"/>
      <c r="F445" s="115" t="str">
        <f>IF($C445="","",VLOOKUP($C445,'[1]Preços Unitários'!$B$7:$H$507,4,1))</f>
        <v/>
      </c>
      <c r="G445" s="115" t="str">
        <f>IF($C445="","",VLOOKUP($C445,'[1]Preços Unitários'!$B$7:$H$507,5,1))</f>
        <v/>
      </c>
      <c r="H445" s="116" t="str">
        <f>IF($C445="","",VLOOKUP($C445,'[1]Preços Unitários'!$B$7:$H$507,7,1))</f>
        <v/>
      </c>
      <c r="I445" s="117"/>
      <c r="J445" s="118" t="str">
        <f t="shared" si="31"/>
        <v/>
      </c>
      <c r="K445" s="347"/>
      <c r="L445" s="353"/>
    </row>
    <row r="446" spans="2:12" x14ac:dyDescent="0.25">
      <c r="B446" s="113"/>
      <c r="C446" s="119"/>
      <c r="D446" s="119"/>
      <c r="E446" s="119"/>
      <c r="F446" s="115" t="str">
        <f>IF($C446="","",VLOOKUP($C446,'[1]Preços Unitários'!$B$7:$H$507,4,1))</f>
        <v/>
      </c>
      <c r="G446" s="115" t="str">
        <f>IF($C446="","",VLOOKUP($C446,'[1]Preços Unitários'!$B$7:$H$507,5,1))</f>
        <v/>
      </c>
      <c r="H446" s="116" t="str">
        <f>IF($C446="","",VLOOKUP($C446,'[1]Preços Unitários'!$B$7:$H$507,7,1))</f>
        <v/>
      </c>
      <c r="I446" s="117"/>
      <c r="J446" s="118" t="str">
        <f t="shared" si="31"/>
        <v/>
      </c>
      <c r="K446" s="347"/>
      <c r="L446" s="353"/>
    </row>
    <row r="447" spans="2:12" x14ac:dyDescent="0.25">
      <c r="B447" s="113"/>
      <c r="C447" s="119"/>
      <c r="D447" s="119"/>
      <c r="E447" s="119"/>
      <c r="F447" s="115" t="str">
        <f>IF($C447="","",VLOOKUP($C447,'[1]Preços Unitários'!$B$7:$H$507,4,1))</f>
        <v/>
      </c>
      <c r="G447" s="115" t="str">
        <f>IF($C447="","",VLOOKUP($C447,'[1]Preços Unitários'!$B$7:$H$507,5,1))</f>
        <v/>
      </c>
      <c r="H447" s="116" t="str">
        <f>IF($C447="","",VLOOKUP($C447,'[1]Preços Unitários'!$B$7:$H$507,7,1))</f>
        <v/>
      </c>
      <c r="I447" s="117"/>
      <c r="J447" s="118" t="str">
        <f t="shared" si="31"/>
        <v/>
      </c>
      <c r="K447" s="347"/>
      <c r="L447" s="353"/>
    </row>
    <row r="448" spans="2:12" x14ac:dyDescent="0.25">
      <c r="B448" s="113"/>
      <c r="C448" s="119"/>
      <c r="D448" s="119"/>
      <c r="E448" s="119"/>
      <c r="F448" s="115" t="str">
        <f>IF($C448="","",VLOOKUP($C448,'[1]Preços Unitários'!$B$7:$H$507,4,1))</f>
        <v/>
      </c>
      <c r="G448" s="115" t="str">
        <f>IF($C448="","",VLOOKUP($C448,'[1]Preços Unitários'!$B$7:$H$507,5,1))</f>
        <v/>
      </c>
      <c r="H448" s="116" t="str">
        <f>IF($C448="","",VLOOKUP($C448,'[1]Preços Unitários'!$B$7:$H$507,7,1))</f>
        <v/>
      </c>
      <c r="I448" s="117"/>
      <c r="J448" s="118" t="str">
        <f t="shared" si="31"/>
        <v/>
      </c>
      <c r="K448" s="347"/>
      <c r="L448" s="353"/>
    </row>
    <row r="449" spans="2:12" x14ac:dyDescent="0.25">
      <c r="B449" s="113"/>
      <c r="C449" s="119"/>
      <c r="D449" s="119"/>
      <c r="E449" s="119"/>
      <c r="F449" s="115" t="str">
        <f>IF($C449="","",VLOOKUP($C449,'[1]Preços Unitários'!$B$7:$H$507,4,1))</f>
        <v/>
      </c>
      <c r="G449" s="115" t="str">
        <f>IF($C449="","",VLOOKUP($C449,'[1]Preços Unitários'!$B$7:$H$507,5,1))</f>
        <v/>
      </c>
      <c r="H449" s="116" t="str">
        <f>IF($C449="","",VLOOKUP($C449,'[1]Preços Unitários'!$B$7:$H$507,7,1))</f>
        <v/>
      </c>
      <c r="I449" s="120"/>
      <c r="J449" s="118" t="str">
        <f t="shared" si="31"/>
        <v/>
      </c>
      <c r="K449" s="347"/>
      <c r="L449" s="353"/>
    </row>
    <row r="450" spans="2:12" x14ac:dyDescent="0.25">
      <c r="B450" s="113"/>
      <c r="C450" s="119"/>
      <c r="D450" s="119"/>
      <c r="E450" s="119"/>
      <c r="F450" s="115" t="str">
        <f>IF($C450="","",VLOOKUP($C450,'[1]Preços Unitários'!$B$7:$H$507,4,1))</f>
        <v/>
      </c>
      <c r="G450" s="115" t="str">
        <f>IF($C450="","",VLOOKUP($C450,'[1]Preços Unitários'!$B$7:$H$507,5,1))</f>
        <v/>
      </c>
      <c r="H450" s="116" t="str">
        <f>IF($C450="","",VLOOKUP($C450,'[1]Preços Unitários'!$B$7:$H$507,7,1))</f>
        <v/>
      </c>
      <c r="I450" s="120"/>
      <c r="J450" s="118" t="str">
        <f t="shared" si="31"/>
        <v/>
      </c>
      <c r="K450" s="347"/>
      <c r="L450" s="353"/>
    </row>
    <row r="451" spans="2:12" ht="15.75" thickBot="1" x14ac:dyDescent="0.3">
      <c r="B451" s="121"/>
      <c r="C451" s="122"/>
      <c r="D451" s="122"/>
      <c r="E451" s="122"/>
      <c r="F451" s="123" t="str">
        <f>IF($C451="","",VLOOKUP($C451,'[1]Preços Unitários'!$B$7:$H$507,4,1))</f>
        <v/>
      </c>
      <c r="G451" s="123" t="str">
        <f>IF($C451="","",VLOOKUP($C451,'[1]Preços Unitários'!$B$7:$H$507,5,1))</f>
        <v/>
      </c>
      <c r="H451" s="124" t="str">
        <f>IF($C451="","",VLOOKUP($C451,'[1]Preços Unitários'!$B$7:$H$507,7,1))</f>
        <v/>
      </c>
      <c r="I451" s="125"/>
      <c r="J451" s="126" t="str">
        <f t="shared" si="31"/>
        <v/>
      </c>
      <c r="K451" s="348"/>
      <c r="L451" s="354"/>
    </row>
    <row r="452" spans="2:12" ht="15.75" thickBot="1" x14ac:dyDescent="0.3">
      <c r="C452" s="127"/>
      <c r="D452" s="127"/>
      <c r="E452" s="127"/>
      <c r="H452" s="128"/>
      <c r="I452" s="129"/>
      <c r="J452" s="128"/>
    </row>
    <row r="453" spans="2:12" x14ac:dyDescent="0.25">
      <c r="B453" s="133" t="s">
        <v>844</v>
      </c>
      <c r="C453" s="96"/>
      <c r="D453" s="96"/>
      <c r="E453" s="96"/>
      <c r="F453" s="140" t="s">
        <v>26</v>
      </c>
      <c r="G453" s="98" t="s">
        <v>136</v>
      </c>
      <c r="H453" s="99" t="s">
        <v>131</v>
      </c>
      <c r="I453" s="100">
        <v>1</v>
      </c>
      <c r="J453" s="101">
        <f>ROUND(IF(SUM(J455:J464)="","",IF(H453="NOTURNO",(SUM(J455:J464))*1.25,SUM(J455:J464))),2)</f>
        <v>27.53</v>
      </c>
      <c r="K453" s="102" t="s">
        <v>1771</v>
      </c>
      <c r="L453" s="103" t="s">
        <v>1772</v>
      </c>
    </row>
    <row r="454" spans="2:12" ht="27" x14ac:dyDescent="0.25">
      <c r="B454" s="104"/>
      <c r="C454" s="105" t="s">
        <v>1773</v>
      </c>
      <c r="D454" s="105"/>
      <c r="E454" s="105"/>
      <c r="F454" s="106" t="s">
        <v>1776</v>
      </c>
      <c r="G454" s="107" t="s">
        <v>1777</v>
      </c>
      <c r="H454" s="108" t="s">
        <v>1778</v>
      </c>
      <c r="I454" s="109"/>
      <c r="J454" s="110"/>
      <c r="K454" s="111"/>
      <c r="L454" s="112"/>
    </row>
    <row r="455" spans="2:12" x14ac:dyDescent="0.25">
      <c r="B455" s="113"/>
      <c r="C455" s="119"/>
      <c r="D455" s="119"/>
      <c r="E455" s="119"/>
      <c r="F455" s="115" t="str">
        <f>IF($C455="","",VLOOKUP($C455,'[1]Preços Unitários'!$B$7:$H$507,4,1))</f>
        <v/>
      </c>
      <c r="G455" s="115" t="str">
        <f>IF($C455="","",VLOOKUP($C455,'[1]Preços Unitários'!$B$7:$H$507,5,1))</f>
        <v/>
      </c>
      <c r="H455" s="116" t="str">
        <f>IF($C455="","",VLOOKUP($C455,'[1]Preços Unitários'!$B$7:$H$507,7,1))</f>
        <v/>
      </c>
      <c r="I455" s="117"/>
      <c r="J455" s="118" t="str">
        <f t="shared" ref="J455:J465" si="32">IF(H455="","",I455*H455)</f>
        <v/>
      </c>
      <c r="K455" s="346" t="s">
        <v>1834</v>
      </c>
      <c r="L455" s="349" t="s">
        <v>1832</v>
      </c>
    </row>
    <row r="456" spans="2:12" x14ac:dyDescent="0.25">
      <c r="B456" s="113"/>
      <c r="C456" s="138" t="s">
        <v>1835</v>
      </c>
      <c r="D456" s="114">
        <f>VLOOKUP(C456,'[1]Preços Unitários'!$B$7:$E$413,2,TRUE)</f>
        <v>50102</v>
      </c>
      <c r="E456" s="114" t="str">
        <f>VLOOKUP(C456,'[1]Preços Unitários'!$B$7:$F$413,3,TRUE)</f>
        <v>CASAN</v>
      </c>
      <c r="F456" s="115" t="str">
        <f>IF($C456="","",VLOOKUP($C456,'[1]Preços Unitários'!$B$7:$H$507,4,1))</f>
        <v>ESCORAMENTO DESCONTÍNUO</v>
      </c>
      <c r="G456" s="115" t="str">
        <f>IF($C456="","",VLOOKUP($C456,'[1]Preços Unitários'!$B$7:$H$507,5,1))</f>
        <v>m²</v>
      </c>
      <c r="H456" s="116">
        <f>IF($C456="","",VLOOKUP($C456,'[1]Preços Unitários'!$B$7:$H$507,7,1))</f>
        <v>27.534833071364936</v>
      </c>
      <c r="I456" s="117">
        <v>1</v>
      </c>
      <c r="J456" s="118">
        <f t="shared" si="32"/>
        <v>27.534833071364936</v>
      </c>
      <c r="K456" s="347"/>
      <c r="L456" s="350"/>
    </row>
    <row r="457" spans="2:12" x14ac:dyDescent="0.25">
      <c r="B457" s="113"/>
      <c r="C457" s="119"/>
      <c r="D457" s="119"/>
      <c r="E457" s="119"/>
      <c r="F457" s="115" t="str">
        <f>IF($C457="","",VLOOKUP($C457,'[1]Preços Unitários'!$B$7:$H$507,4,1))</f>
        <v/>
      </c>
      <c r="G457" s="115" t="str">
        <f>IF($C457="","",VLOOKUP($C457,'[1]Preços Unitários'!$B$7:$H$507,5,1))</f>
        <v/>
      </c>
      <c r="H457" s="116" t="str">
        <f>IF($C457="","",VLOOKUP($C457,'[1]Preços Unitários'!$B$7:$H$507,7,1))</f>
        <v/>
      </c>
      <c r="I457" s="117"/>
      <c r="J457" s="118" t="str">
        <f t="shared" si="32"/>
        <v/>
      </c>
      <c r="K457" s="347"/>
      <c r="L457" s="350"/>
    </row>
    <row r="458" spans="2:12" x14ac:dyDescent="0.25">
      <c r="B458" s="113"/>
      <c r="C458" s="119"/>
      <c r="D458" s="119"/>
      <c r="E458" s="119"/>
      <c r="F458" s="115" t="str">
        <f>IF($C458="","",VLOOKUP($C458,'[1]Preços Unitários'!$B$7:$H$507,4,1))</f>
        <v/>
      </c>
      <c r="G458" s="115" t="str">
        <f>IF($C458="","",VLOOKUP($C458,'[1]Preços Unitários'!$B$7:$H$507,5,1))</f>
        <v/>
      </c>
      <c r="H458" s="116" t="str">
        <f>IF($C458="","",VLOOKUP($C458,'[1]Preços Unitários'!$B$7:$H$507,7,1))</f>
        <v/>
      </c>
      <c r="I458" s="117"/>
      <c r="J458" s="118" t="str">
        <f t="shared" si="32"/>
        <v/>
      </c>
      <c r="K458" s="347"/>
      <c r="L458" s="350"/>
    </row>
    <row r="459" spans="2:12" x14ac:dyDescent="0.25">
      <c r="B459" s="113"/>
      <c r="C459" s="119"/>
      <c r="D459" s="119"/>
      <c r="E459" s="119"/>
      <c r="F459" s="115" t="str">
        <f>IF($C459="","",VLOOKUP($C459,'[1]Preços Unitários'!$B$7:$H$507,4,1))</f>
        <v/>
      </c>
      <c r="G459" s="115" t="str">
        <f>IF($C459="","",VLOOKUP($C459,'[1]Preços Unitários'!$B$7:$H$507,5,1))</f>
        <v/>
      </c>
      <c r="H459" s="116" t="str">
        <f>IF($C459="","",VLOOKUP($C459,'[1]Preços Unitários'!$B$7:$H$507,7,1))</f>
        <v/>
      </c>
      <c r="I459" s="117"/>
      <c r="J459" s="118" t="str">
        <f t="shared" si="32"/>
        <v/>
      </c>
      <c r="K459" s="347"/>
      <c r="L459" s="350"/>
    </row>
    <row r="460" spans="2:12" x14ac:dyDescent="0.25">
      <c r="B460" s="113"/>
      <c r="C460" s="119"/>
      <c r="D460" s="119"/>
      <c r="E460" s="119"/>
      <c r="F460" s="115" t="str">
        <f>IF($C460="","",VLOOKUP($C460,'[1]Preços Unitários'!$B$7:$H$507,4,1))</f>
        <v/>
      </c>
      <c r="G460" s="115" t="str">
        <f>IF($C460="","",VLOOKUP($C460,'[1]Preços Unitários'!$B$7:$H$507,5,1))</f>
        <v/>
      </c>
      <c r="H460" s="116" t="str">
        <f>IF($C460="","",VLOOKUP($C460,'[1]Preços Unitários'!$B$7:$H$507,7,1))</f>
        <v/>
      </c>
      <c r="I460" s="117"/>
      <c r="J460" s="118" t="str">
        <f t="shared" si="32"/>
        <v/>
      </c>
      <c r="K460" s="347"/>
      <c r="L460" s="350"/>
    </row>
    <row r="461" spans="2:12" x14ac:dyDescent="0.25">
      <c r="B461" s="113"/>
      <c r="C461" s="119"/>
      <c r="D461" s="119"/>
      <c r="E461" s="119"/>
      <c r="F461" s="115" t="str">
        <f>IF($C461="","",VLOOKUP($C461,'[1]Preços Unitários'!$B$7:$H$507,4,1))</f>
        <v/>
      </c>
      <c r="G461" s="115" t="str">
        <f>IF($C461="","",VLOOKUP($C461,'[1]Preços Unitários'!$B$7:$H$507,5,1))</f>
        <v/>
      </c>
      <c r="H461" s="116" t="str">
        <f>IF($C461="","",VLOOKUP($C461,'[1]Preços Unitários'!$B$7:$H$507,7,1))</f>
        <v/>
      </c>
      <c r="I461" s="117"/>
      <c r="J461" s="118" t="str">
        <f t="shared" si="32"/>
        <v/>
      </c>
      <c r="K461" s="347"/>
      <c r="L461" s="350"/>
    </row>
    <row r="462" spans="2:12" x14ac:dyDescent="0.25">
      <c r="B462" s="113"/>
      <c r="C462" s="119"/>
      <c r="D462" s="119"/>
      <c r="E462" s="119"/>
      <c r="F462" s="115" t="str">
        <f>IF($C462="","",VLOOKUP($C462,'[1]Preços Unitários'!$B$7:$H$507,4,1))</f>
        <v/>
      </c>
      <c r="G462" s="115" t="str">
        <f>IF($C462="","",VLOOKUP($C462,'[1]Preços Unitários'!$B$7:$H$507,5,1))</f>
        <v/>
      </c>
      <c r="H462" s="116" t="str">
        <f>IF($C462="","",VLOOKUP($C462,'[1]Preços Unitários'!$B$7:$H$507,7,1))</f>
        <v/>
      </c>
      <c r="I462" s="117"/>
      <c r="J462" s="118" t="str">
        <f t="shared" si="32"/>
        <v/>
      </c>
      <c r="K462" s="347"/>
      <c r="L462" s="350"/>
    </row>
    <row r="463" spans="2:12" x14ac:dyDescent="0.25">
      <c r="B463" s="113"/>
      <c r="C463" s="119"/>
      <c r="D463" s="119"/>
      <c r="E463" s="119"/>
      <c r="F463" s="115" t="str">
        <f>IF($C463="","",VLOOKUP($C463,'[1]Preços Unitários'!$B$7:$H$507,4,1))</f>
        <v/>
      </c>
      <c r="G463" s="115" t="str">
        <f>IF($C463="","",VLOOKUP($C463,'[1]Preços Unitários'!$B$7:$H$507,5,1))</f>
        <v/>
      </c>
      <c r="H463" s="116" t="str">
        <f>IF($C463="","",VLOOKUP($C463,'[1]Preços Unitários'!$B$7:$H$507,7,1))</f>
        <v/>
      </c>
      <c r="I463" s="120"/>
      <c r="J463" s="118" t="str">
        <f t="shared" si="32"/>
        <v/>
      </c>
      <c r="K463" s="347"/>
      <c r="L463" s="350"/>
    </row>
    <row r="464" spans="2:12" x14ac:dyDescent="0.25">
      <c r="B464" s="113"/>
      <c r="C464" s="119"/>
      <c r="D464" s="119"/>
      <c r="E464" s="119"/>
      <c r="F464" s="115" t="str">
        <f>IF($C464="","",VLOOKUP($C464,'[1]Preços Unitários'!$B$7:$H$507,4,1))</f>
        <v/>
      </c>
      <c r="G464" s="115" t="str">
        <f>IF($C464="","",VLOOKUP($C464,'[1]Preços Unitários'!$B$7:$H$507,5,1))</f>
        <v/>
      </c>
      <c r="H464" s="116" t="str">
        <f>IF($C464="","",VLOOKUP($C464,'[1]Preços Unitários'!$B$7:$H$507,7,1))</f>
        <v/>
      </c>
      <c r="I464" s="120"/>
      <c r="J464" s="118" t="str">
        <f t="shared" si="32"/>
        <v/>
      </c>
      <c r="K464" s="347"/>
      <c r="L464" s="350"/>
    </row>
    <row r="465" spans="2:12" ht="15.75" thickBot="1" x14ac:dyDescent="0.3">
      <c r="B465" s="121"/>
      <c r="C465" s="122"/>
      <c r="D465" s="122"/>
      <c r="E465" s="122"/>
      <c r="F465" s="123" t="str">
        <f>IF($C465="","",VLOOKUP($C465,'[1]Preços Unitários'!$B$7:$H$507,4,1))</f>
        <v/>
      </c>
      <c r="G465" s="123" t="str">
        <f>IF($C465="","",VLOOKUP($C465,'[1]Preços Unitários'!$B$7:$H$507,5,1))</f>
        <v/>
      </c>
      <c r="H465" s="124" t="str">
        <f>IF($C465="","",VLOOKUP($C465,'[1]Preços Unitários'!$B$7:$H$507,7,1))</f>
        <v/>
      </c>
      <c r="I465" s="125"/>
      <c r="J465" s="126" t="str">
        <f t="shared" si="32"/>
        <v/>
      </c>
      <c r="K465" s="348"/>
      <c r="L465" s="351"/>
    </row>
    <row r="466" spans="2:12" ht="15.75" thickBot="1" x14ac:dyDescent="0.3">
      <c r="C466" s="127"/>
      <c r="D466" s="127"/>
      <c r="E466" s="127"/>
      <c r="H466" s="128"/>
      <c r="I466" s="129"/>
      <c r="J466" s="128"/>
    </row>
    <row r="467" spans="2:12" x14ac:dyDescent="0.25">
      <c r="B467" s="133" t="s">
        <v>845</v>
      </c>
      <c r="C467" s="96"/>
      <c r="D467" s="96"/>
      <c r="E467" s="96"/>
      <c r="F467" s="140" t="s">
        <v>26</v>
      </c>
      <c r="G467" s="98" t="s">
        <v>136</v>
      </c>
      <c r="H467" s="99" t="s">
        <v>132</v>
      </c>
      <c r="I467" s="100">
        <v>1</v>
      </c>
      <c r="J467" s="101">
        <f>ROUND(IF(SUM(J469:J478)="","",IF(H467="NOTURNO",(SUM(J469:J478))*1.25,SUM(J469:J478))),2)</f>
        <v>34.42</v>
      </c>
      <c r="K467" s="102" t="s">
        <v>1771</v>
      </c>
      <c r="L467" s="103" t="s">
        <v>1772</v>
      </c>
    </row>
    <row r="468" spans="2:12" ht="27" x14ac:dyDescent="0.25">
      <c r="B468" s="104"/>
      <c r="C468" s="105" t="s">
        <v>1773</v>
      </c>
      <c r="D468" s="105"/>
      <c r="E468" s="105"/>
      <c r="F468" s="106" t="s">
        <v>1776</v>
      </c>
      <c r="G468" s="107" t="s">
        <v>1777</v>
      </c>
      <c r="H468" s="108" t="s">
        <v>1778</v>
      </c>
      <c r="I468" s="109"/>
      <c r="J468" s="110"/>
      <c r="K468" s="111"/>
      <c r="L468" s="112"/>
    </row>
    <row r="469" spans="2:12" x14ac:dyDescent="0.25">
      <c r="B469" s="113"/>
      <c r="C469" s="119"/>
      <c r="D469" s="119"/>
      <c r="E469" s="119"/>
      <c r="F469" s="115" t="str">
        <f>IF($C469="","",VLOOKUP($C469,'[1]Preços Unitários'!$B$7:$H$507,4,1))</f>
        <v/>
      </c>
      <c r="G469" s="115" t="str">
        <f>IF($C469="","",VLOOKUP($C469,'[1]Preços Unitários'!$B$7:$H$507,5,1))</f>
        <v/>
      </c>
      <c r="H469" s="116" t="str">
        <f>IF($C469="","",VLOOKUP($C469,'[1]Preços Unitários'!$B$7:$H$507,7,1))</f>
        <v/>
      </c>
      <c r="I469" s="117"/>
      <c r="J469" s="118" t="str">
        <f t="shared" ref="J469:J479" si="33">IF(H469="","",I469*H469)</f>
        <v/>
      </c>
      <c r="K469" s="346" t="s">
        <v>1834</v>
      </c>
      <c r="L469" s="352" t="s">
        <v>1832</v>
      </c>
    </row>
    <row r="470" spans="2:12" x14ac:dyDescent="0.25">
      <c r="B470" s="113"/>
      <c r="C470" s="138" t="s">
        <v>1835</v>
      </c>
      <c r="D470" s="114">
        <f>VLOOKUP(C470,'[1]Preços Unitários'!$B$7:$E$413,2,TRUE)</f>
        <v>50102</v>
      </c>
      <c r="E470" s="114" t="str">
        <f>VLOOKUP(C470,'[1]Preços Unitários'!$B$7:$F$413,3,TRUE)</f>
        <v>CASAN</v>
      </c>
      <c r="F470" s="115" t="str">
        <f>IF($C470="","",VLOOKUP($C470,'[1]Preços Unitários'!$B$7:$H$507,4,1))</f>
        <v>ESCORAMENTO DESCONTÍNUO</v>
      </c>
      <c r="G470" s="115" t="str">
        <f>IF($C470="","",VLOOKUP($C470,'[1]Preços Unitários'!$B$7:$H$507,5,1))</f>
        <v>m²</v>
      </c>
      <c r="H470" s="116">
        <f>IF($C470="","",VLOOKUP($C470,'[1]Preços Unitários'!$B$7:$H$507,7,1))</f>
        <v>27.534833071364936</v>
      </c>
      <c r="I470" s="117">
        <v>1</v>
      </c>
      <c r="J470" s="118">
        <f t="shared" si="33"/>
        <v>27.534833071364936</v>
      </c>
      <c r="K470" s="347"/>
      <c r="L470" s="353"/>
    </row>
    <row r="471" spans="2:12" x14ac:dyDescent="0.25">
      <c r="B471" s="113"/>
      <c r="C471" s="119"/>
      <c r="D471" s="119"/>
      <c r="E471" s="119"/>
      <c r="F471" s="115" t="str">
        <f>IF($C471="","",VLOOKUP($C471,'[1]Preços Unitários'!$B$7:$H$507,4,1))</f>
        <v/>
      </c>
      <c r="G471" s="115" t="str">
        <f>IF($C471="","",VLOOKUP($C471,'[1]Preços Unitários'!$B$7:$H$507,5,1))</f>
        <v/>
      </c>
      <c r="H471" s="116" t="str">
        <f>IF($C471="","",VLOOKUP($C471,'[1]Preços Unitários'!$B$7:$H$507,7,1))</f>
        <v/>
      </c>
      <c r="I471" s="117"/>
      <c r="J471" s="118" t="str">
        <f t="shared" si="33"/>
        <v/>
      </c>
      <c r="K471" s="347"/>
      <c r="L471" s="353"/>
    </row>
    <row r="472" spans="2:12" x14ac:dyDescent="0.25">
      <c r="B472" s="113"/>
      <c r="C472" s="119"/>
      <c r="D472" s="119"/>
      <c r="E472" s="119"/>
      <c r="F472" s="115" t="str">
        <f>IF($C472="","",VLOOKUP($C472,'[1]Preços Unitários'!$B$7:$H$507,4,1))</f>
        <v/>
      </c>
      <c r="G472" s="115" t="str">
        <f>IF($C472="","",VLOOKUP($C472,'[1]Preços Unitários'!$B$7:$H$507,5,1))</f>
        <v/>
      </c>
      <c r="H472" s="116" t="str">
        <f>IF($C472="","",VLOOKUP($C472,'[1]Preços Unitários'!$B$7:$H$507,7,1))</f>
        <v/>
      </c>
      <c r="I472" s="117"/>
      <c r="J472" s="118" t="str">
        <f t="shared" si="33"/>
        <v/>
      </c>
      <c r="K472" s="347"/>
      <c r="L472" s="353"/>
    </row>
    <row r="473" spans="2:12" x14ac:dyDescent="0.25">
      <c r="B473" s="113"/>
      <c r="C473" s="119"/>
      <c r="D473" s="119"/>
      <c r="E473" s="119"/>
      <c r="F473" s="115" t="str">
        <f>IF($C473="","",VLOOKUP($C473,'[1]Preços Unitários'!$B$7:$H$507,4,1))</f>
        <v/>
      </c>
      <c r="G473" s="115" t="str">
        <f>IF($C473="","",VLOOKUP($C473,'[1]Preços Unitários'!$B$7:$H$507,5,1))</f>
        <v/>
      </c>
      <c r="H473" s="116" t="str">
        <f>IF($C473="","",VLOOKUP($C473,'[1]Preços Unitários'!$B$7:$H$507,7,1))</f>
        <v/>
      </c>
      <c r="I473" s="117"/>
      <c r="J473" s="118" t="str">
        <f t="shared" si="33"/>
        <v/>
      </c>
      <c r="K473" s="347"/>
      <c r="L473" s="353"/>
    </row>
    <row r="474" spans="2:12" x14ac:dyDescent="0.25">
      <c r="B474" s="113"/>
      <c r="C474" s="119"/>
      <c r="D474" s="119"/>
      <c r="E474" s="119"/>
      <c r="F474" s="115" t="str">
        <f>IF($C474="","",VLOOKUP($C474,'[1]Preços Unitários'!$B$7:$H$507,4,1))</f>
        <v/>
      </c>
      <c r="G474" s="115" t="str">
        <f>IF($C474="","",VLOOKUP($C474,'[1]Preços Unitários'!$B$7:$H$507,5,1))</f>
        <v/>
      </c>
      <c r="H474" s="116" t="str">
        <f>IF($C474="","",VLOOKUP($C474,'[1]Preços Unitários'!$B$7:$H$507,7,1))</f>
        <v/>
      </c>
      <c r="I474" s="117"/>
      <c r="J474" s="118" t="str">
        <f t="shared" si="33"/>
        <v/>
      </c>
      <c r="K474" s="347"/>
      <c r="L474" s="353"/>
    </row>
    <row r="475" spans="2:12" x14ac:dyDescent="0.25">
      <c r="B475" s="113"/>
      <c r="C475" s="119"/>
      <c r="D475" s="119"/>
      <c r="E475" s="119"/>
      <c r="F475" s="115" t="str">
        <f>IF($C475="","",VLOOKUP($C475,'[1]Preços Unitários'!$B$7:$H$507,4,1))</f>
        <v/>
      </c>
      <c r="G475" s="115" t="str">
        <f>IF($C475="","",VLOOKUP($C475,'[1]Preços Unitários'!$B$7:$H$507,5,1))</f>
        <v/>
      </c>
      <c r="H475" s="116" t="str">
        <f>IF($C475="","",VLOOKUP($C475,'[1]Preços Unitários'!$B$7:$H$507,7,1))</f>
        <v/>
      </c>
      <c r="I475" s="117"/>
      <c r="J475" s="118" t="str">
        <f t="shared" si="33"/>
        <v/>
      </c>
      <c r="K475" s="347"/>
      <c r="L475" s="353"/>
    </row>
    <row r="476" spans="2:12" x14ac:dyDescent="0.25">
      <c r="B476" s="113"/>
      <c r="C476" s="119"/>
      <c r="D476" s="119"/>
      <c r="E476" s="119"/>
      <c r="F476" s="115" t="str">
        <f>IF($C476="","",VLOOKUP($C476,'[1]Preços Unitários'!$B$7:$H$507,4,1))</f>
        <v/>
      </c>
      <c r="G476" s="115" t="str">
        <f>IF($C476="","",VLOOKUP($C476,'[1]Preços Unitários'!$B$7:$H$507,5,1))</f>
        <v/>
      </c>
      <c r="H476" s="116" t="str">
        <f>IF($C476="","",VLOOKUP($C476,'[1]Preços Unitários'!$B$7:$H$507,7,1))</f>
        <v/>
      </c>
      <c r="I476" s="117"/>
      <c r="J476" s="118" t="str">
        <f t="shared" si="33"/>
        <v/>
      </c>
      <c r="K476" s="347"/>
      <c r="L476" s="353"/>
    </row>
    <row r="477" spans="2:12" x14ac:dyDescent="0.25">
      <c r="B477" s="113"/>
      <c r="C477" s="119"/>
      <c r="D477" s="119"/>
      <c r="E477" s="119"/>
      <c r="F477" s="115" t="str">
        <f>IF($C477="","",VLOOKUP($C477,'[1]Preços Unitários'!$B$7:$H$507,4,1))</f>
        <v/>
      </c>
      <c r="G477" s="115" t="str">
        <f>IF($C477="","",VLOOKUP($C477,'[1]Preços Unitários'!$B$7:$H$507,5,1))</f>
        <v/>
      </c>
      <c r="H477" s="116" t="str">
        <f>IF($C477="","",VLOOKUP($C477,'[1]Preços Unitários'!$B$7:$H$507,7,1))</f>
        <v/>
      </c>
      <c r="I477" s="120"/>
      <c r="J477" s="118" t="str">
        <f t="shared" si="33"/>
        <v/>
      </c>
      <c r="K477" s="347"/>
      <c r="L477" s="353"/>
    </row>
    <row r="478" spans="2:12" x14ac:dyDescent="0.25">
      <c r="B478" s="113"/>
      <c r="C478" s="119"/>
      <c r="D478" s="119"/>
      <c r="E478" s="119"/>
      <c r="F478" s="115" t="str">
        <f>IF($C478="","",VLOOKUP($C478,'[1]Preços Unitários'!$B$7:$H$507,4,1))</f>
        <v/>
      </c>
      <c r="G478" s="115" t="str">
        <f>IF($C478="","",VLOOKUP($C478,'[1]Preços Unitários'!$B$7:$H$507,5,1))</f>
        <v/>
      </c>
      <c r="H478" s="116" t="str">
        <f>IF($C478="","",VLOOKUP($C478,'[1]Preços Unitários'!$B$7:$H$507,7,1))</f>
        <v/>
      </c>
      <c r="I478" s="120"/>
      <c r="J478" s="118" t="str">
        <f t="shared" si="33"/>
        <v/>
      </c>
      <c r="K478" s="347"/>
      <c r="L478" s="353"/>
    </row>
    <row r="479" spans="2:12" ht="15.75" thickBot="1" x14ac:dyDescent="0.3">
      <c r="B479" s="121"/>
      <c r="C479" s="122"/>
      <c r="D479" s="122"/>
      <c r="E479" s="122"/>
      <c r="F479" s="123" t="str">
        <f>IF($C479="","",VLOOKUP($C479,'[1]Preços Unitários'!$B$7:$H$507,4,1))</f>
        <v/>
      </c>
      <c r="G479" s="123" t="str">
        <f>IF($C479="","",VLOOKUP($C479,'[1]Preços Unitários'!$B$7:$H$507,5,1))</f>
        <v/>
      </c>
      <c r="H479" s="124" t="str">
        <f>IF($C479="","",VLOOKUP($C479,'[1]Preços Unitários'!$B$7:$H$507,7,1))</f>
        <v/>
      </c>
      <c r="I479" s="125"/>
      <c r="J479" s="126" t="str">
        <f t="shared" si="33"/>
        <v/>
      </c>
      <c r="K479" s="348"/>
      <c r="L479" s="354"/>
    </row>
    <row r="480" spans="2:12" ht="15.75" thickBot="1" x14ac:dyDescent="0.3">
      <c r="C480" s="127"/>
      <c r="D480" s="127"/>
      <c r="E480" s="127"/>
      <c r="H480" s="128"/>
      <c r="I480" s="129"/>
      <c r="J480" s="128"/>
    </row>
    <row r="481" spans="2:12" x14ac:dyDescent="0.25">
      <c r="B481" s="133" t="s">
        <v>846</v>
      </c>
      <c r="C481" s="96"/>
      <c r="D481" s="96"/>
      <c r="E481" s="96"/>
      <c r="F481" s="140" t="s">
        <v>27</v>
      </c>
      <c r="G481" s="98" t="s">
        <v>136</v>
      </c>
      <c r="H481" s="99" t="s">
        <v>131</v>
      </c>
      <c r="I481" s="100">
        <v>1</v>
      </c>
      <c r="J481" s="101">
        <f>ROUND(IF(SUM(J483:J492)="","",IF(H481="NOTURNO",(SUM(J483:J492))*1.25,SUM(J483:J492))),2)</f>
        <v>43.92</v>
      </c>
      <c r="K481" s="102" t="s">
        <v>1771</v>
      </c>
      <c r="L481" s="103" t="s">
        <v>1772</v>
      </c>
    </row>
    <row r="482" spans="2:12" ht="27" x14ac:dyDescent="0.25">
      <c r="B482" s="104"/>
      <c r="C482" s="105" t="s">
        <v>1773</v>
      </c>
      <c r="D482" s="105"/>
      <c r="E482" s="105"/>
      <c r="F482" s="106" t="s">
        <v>1776</v>
      </c>
      <c r="G482" s="107" t="s">
        <v>1777</v>
      </c>
      <c r="H482" s="108" t="s">
        <v>1778</v>
      </c>
      <c r="I482" s="109"/>
      <c r="J482" s="110"/>
      <c r="K482" s="111"/>
      <c r="L482" s="112"/>
    </row>
    <row r="483" spans="2:12" x14ac:dyDescent="0.25">
      <c r="B483" s="113"/>
      <c r="C483" s="119"/>
      <c r="D483" s="119"/>
      <c r="E483" s="119"/>
      <c r="F483" s="115" t="str">
        <f>IF($C483="","",VLOOKUP($C483,'[1]Preços Unitários'!$B$7:$H$507,4,1))</f>
        <v/>
      </c>
      <c r="G483" s="115" t="str">
        <f>IF($C483="","",VLOOKUP($C483,'[1]Preços Unitários'!$B$7:$H$507,5,1))</f>
        <v/>
      </c>
      <c r="H483" s="116" t="str">
        <f>IF($C483="","",VLOOKUP($C483,'[1]Preços Unitários'!$B$7:$H$507,7,1))</f>
        <v/>
      </c>
      <c r="I483" s="117"/>
      <c r="J483" s="118" t="str">
        <f t="shared" ref="J483:J493" si="34">IF(H483="","",I483*H483)</f>
        <v/>
      </c>
      <c r="K483" s="346" t="s">
        <v>1836</v>
      </c>
      <c r="L483" s="349" t="s">
        <v>1837</v>
      </c>
    </row>
    <row r="484" spans="2:12" x14ac:dyDescent="0.25">
      <c r="B484" s="113"/>
      <c r="C484" s="138" t="s">
        <v>1838</v>
      </c>
      <c r="D484" s="114">
        <f>VLOOKUP(C484,'[1]Preços Unitários'!$B$7:$E$413,2,TRUE)</f>
        <v>50601</v>
      </c>
      <c r="E484" s="114" t="str">
        <f>VLOOKUP(C484,'[1]Preços Unitários'!$B$7:$F$413,3,TRUE)</f>
        <v>CASAN</v>
      </c>
      <c r="F484" s="115" t="str">
        <f>IF($C484="","",VLOOKUP($C484,'[1]Preços Unitários'!$B$7:$H$507,4,1))</f>
        <v>ESCORAMENTO BLINDADO PESADO</v>
      </c>
      <c r="G484" s="115" t="str">
        <f>IF($C484="","",VLOOKUP($C484,'[1]Preços Unitários'!$B$7:$H$507,5,1))</f>
        <v>m²</v>
      </c>
      <c r="H484" s="116">
        <f>IF($C484="","",VLOOKUP($C484,'[1]Preços Unitários'!$B$7:$H$507,7,1))</f>
        <v>43.923725121078313</v>
      </c>
      <c r="I484" s="117">
        <v>1</v>
      </c>
      <c r="J484" s="118">
        <f t="shared" si="34"/>
        <v>43.923725121078313</v>
      </c>
      <c r="K484" s="347"/>
      <c r="L484" s="350"/>
    </row>
    <row r="485" spans="2:12" x14ac:dyDescent="0.25">
      <c r="B485" s="113"/>
      <c r="C485" s="119"/>
      <c r="D485" s="119"/>
      <c r="E485" s="119"/>
      <c r="F485" s="115" t="str">
        <f>IF($C485="","",VLOOKUP($C485,'[1]Preços Unitários'!$B$7:$H$507,4,1))</f>
        <v/>
      </c>
      <c r="G485" s="115" t="str">
        <f>IF($C485="","",VLOOKUP($C485,'[1]Preços Unitários'!$B$7:$H$507,5,1))</f>
        <v/>
      </c>
      <c r="H485" s="116" t="str">
        <f>IF($C485="","",VLOOKUP($C485,'[1]Preços Unitários'!$B$7:$H$507,7,1))</f>
        <v/>
      </c>
      <c r="I485" s="117"/>
      <c r="J485" s="118" t="str">
        <f t="shared" si="34"/>
        <v/>
      </c>
      <c r="K485" s="347"/>
      <c r="L485" s="350"/>
    </row>
    <row r="486" spans="2:12" x14ac:dyDescent="0.25">
      <c r="B486" s="113"/>
      <c r="C486" s="119"/>
      <c r="D486" s="119"/>
      <c r="E486" s="119"/>
      <c r="F486" s="115" t="str">
        <f>IF($C486="","",VLOOKUP($C486,'[1]Preços Unitários'!$B$7:$H$507,4,1))</f>
        <v/>
      </c>
      <c r="G486" s="115" t="str">
        <f>IF($C486="","",VLOOKUP($C486,'[1]Preços Unitários'!$B$7:$H$507,5,1))</f>
        <v/>
      </c>
      <c r="H486" s="116" t="str">
        <f>IF($C486="","",VLOOKUP($C486,'[1]Preços Unitários'!$B$7:$H$507,7,1))</f>
        <v/>
      </c>
      <c r="I486" s="117"/>
      <c r="J486" s="118" t="str">
        <f t="shared" si="34"/>
        <v/>
      </c>
      <c r="K486" s="347"/>
      <c r="L486" s="350"/>
    </row>
    <row r="487" spans="2:12" x14ac:dyDescent="0.25">
      <c r="B487" s="113"/>
      <c r="C487" s="119"/>
      <c r="D487" s="119"/>
      <c r="E487" s="119"/>
      <c r="F487" s="115" t="str">
        <f>IF($C487="","",VLOOKUP($C487,'[1]Preços Unitários'!$B$7:$H$507,4,1))</f>
        <v/>
      </c>
      <c r="G487" s="115" t="str">
        <f>IF($C487="","",VLOOKUP($C487,'[1]Preços Unitários'!$B$7:$H$507,5,1))</f>
        <v/>
      </c>
      <c r="H487" s="116" t="str">
        <f>IF($C487="","",VLOOKUP($C487,'[1]Preços Unitários'!$B$7:$H$507,7,1))</f>
        <v/>
      </c>
      <c r="I487" s="117"/>
      <c r="J487" s="118" t="str">
        <f t="shared" si="34"/>
        <v/>
      </c>
      <c r="K487" s="347"/>
      <c r="L487" s="350"/>
    </row>
    <row r="488" spans="2:12" x14ac:dyDescent="0.25">
      <c r="B488" s="113"/>
      <c r="C488" s="119"/>
      <c r="D488" s="119"/>
      <c r="E488" s="119"/>
      <c r="F488" s="115" t="str">
        <f>IF($C488="","",VLOOKUP($C488,'[1]Preços Unitários'!$B$7:$H$507,4,1))</f>
        <v/>
      </c>
      <c r="G488" s="115" t="str">
        <f>IF($C488="","",VLOOKUP($C488,'[1]Preços Unitários'!$B$7:$H$507,5,1))</f>
        <v/>
      </c>
      <c r="H488" s="116" t="str">
        <f>IF($C488="","",VLOOKUP($C488,'[1]Preços Unitários'!$B$7:$H$507,7,1))</f>
        <v/>
      </c>
      <c r="I488" s="117"/>
      <c r="J488" s="118" t="str">
        <f t="shared" si="34"/>
        <v/>
      </c>
      <c r="K488" s="347"/>
      <c r="L488" s="350"/>
    </row>
    <row r="489" spans="2:12" x14ac:dyDescent="0.25">
      <c r="B489" s="113"/>
      <c r="C489" s="119"/>
      <c r="D489" s="119"/>
      <c r="E489" s="119"/>
      <c r="F489" s="115" t="str">
        <f>IF($C489="","",VLOOKUP($C489,'[1]Preços Unitários'!$B$7:$H$507,4,1))</f>
        <v/>
      </c>
      <c r="G489" s="115" t="str">
        <f>IF($C489="","",VLOOKUP($C489,'[1]Preços Unitários'!$B$7:$H$507,5,1))</f>
        <v/>
      </c>
      <c r="H489" s="116" t="str">
        <f>IF($C489="","",VLOOKUP($C489,'[1]Preços Unitários'!$B$7:$H$507,7,1))</f>
        <v/>
      </c>
      <c r="I489" s="117"/>
      <c r="J489" s="118" t="str">
        <f t="shared" si="34"/>
        <v/>
      </c>
      <c r="K489" s="347"/>
      <c r="L489" s="350"/>
    </row>
    <row r="490" spans="2:12" x14ac:dyDescent="0.25">
      <c r="B490" s="113"/>
      <c r="C490" s="119"/>
      <c r="D490" s="119"/>
      <c r="E490" s="119"/>
      <c r="F490" s="115" t="str">
        <f>IF($C490="","",VLOOKUP($C490,'[1]Preços Unitários'!$B$7:$H$507,4,1))</f>
        <v/>
      </c>
      <c r="G490" s="115" t="str">
        <f>IF($C490="","",VLOOKUP($C490,'[1]Preços Unitários'!$B$7:$H$507,5,1))</f>
        <v/>
      </c>
      <c r="H490" s="116" t="str">
        <f>IF($C490="","",VLOOKUP($C490,'[1]Preços Unitários'!$B$7:$H$507,7,1))</f>
        <v/>
      </c>
      <c r="I490" s="117"/>
      <c r="J490" s="118" t="str">
        <f t="shared" si="34"/>
        <v/>
      </c>
      <c r="K490" s="347"/>
      <c r="L490" s="350"/>
    </row>
    <row r="491" spans="2:12" x14ac:dyDescent="0.25">
      <c r="B491" s="113"/>
      <c r="C491" s="119"/>
      <c r="D491" s="119"/>
      <c r="E491" s="119"/>
      <c r="F491" s="115" t="str">
        <f>IF($C491="","",VLOOKUP($C491,'[1]Preços Unitários'!$B$7:$H$507,4,1))</f>
        <v/>
      </c>
      <c r="G491" s="115" t="str">
        <f>IF($C491="","",VLOOKUP($C491,'[1]Preços Unitários'!$B$7:$H$507,5,1))</f>
        <v/>
      </c>
      <c r="H491" s="116" t="str">
        <f>IF($C491="","",VLOOKUP($C491,'[1]Preços Unitários'!$B$7:$H$507,7,1))</f>
        <v/>
      </c>
      <c r="I491" s="120"/>
      <c r="J491" s="118" t="str">
        <f t="shared" si="34"/>
        <v/>
      </c>
      <c r="K491" s="347"/>
      <c r="L491" s="350"/>
    </row>
    <row r="492" spans="2:12" x14ac:dyDescent="0.25">
      <c r="B492" s="113"/>
      <c r="C492" s="119"/>
      <c r="D492" s="119"/>
      <c r="E492" s="119"/>
      <c r="F492" s="115" t="str">
        <f>IF($C492="","",VLOOKUP($C492,'[1]Preços Unitários'!$B$7:$H$507,4,1))</f>
        <v/>
      </c>
      <c r="G492" s="115" t="str">
        <f>IF($C492="","",VLOOKUP($C492,'[1]Preços Unitários'!$B$7:$H$507,5,1))</f>
        <v/>
      </c>
      <c r="H492" s="116" t="str">
        <f>IF($C492="","",VLOOKUP($C492,'[1]Preços Unitários'!$B$7:$H$507,7,1))</f>
        <v/>
      </c>
      <c r="I492" s="120"/>
      <c r="J492" s="118" t="str">
        <f t="shared" si="34"/>
        <v/>
      </c>
      <c r="K492" s="347"/>
      <c r="L492" s="350"/>
    </row>
    <row r="493" spans="2:12" ht="15.75" thickBot="1" x14ac:dyDescent="0.3">
      <c r="B493" s="121"/>
      <c r="C493" s="122"/>
      <c r="D493" s="122"/>
      <c r="E493" s="122"/>
      <c r="F493" s="123" t="str">
        <f>IF($C493="","",VLOOKUP($C493,'[1]Preços Unitários'!$B$7:$H$507,4,1))</f>
        <v/>
      </c>
      <c r="G493" s="123" t="str">
        <f>IF($C493="","",VLOOKUP($C493,'[1]Preços Unitários'!$B$7:$H$507,5,1))</f>
        <v/>
      </c>
      <c r="H493" s="124" t="str">
        <f>IF($C493="","",VLOOKUP($C493,'[1]Preços Unitários'!$B$7:$H$507,7,1))</f>
        <v/>
      </c>
      <c r="I493" s="125"/>
      <c r="J493" s="126" t="str">
        <f t="shared" si="34"/>
        <v/>
      </c>
      <c r="K493" s="348"/>
      <c r="L493" s="351"/>
    </row>
    <row r="494" spans="2:12" ht="15.75" thickBot="1" x14ac:dyDescent="0.3">
      <c r="C494" s="127"/>
      <c r="D494" s="127"/>
      <c r="E494" s="127"/>
      <c r="H494" s="128"/>
      <c r="I494" s="129"/>
      <c r="J494" s="128"/>
    </row>
    <row r="495" spans="2:12" x14ac:dyDescent="0.25">
      <c r="B495" s="133" t="s">
        <v>847</v>
      </c>
      <c r="C495" s="96"/>
      <c r="D495" s="96"/>
      <c r="E495" s="96"/>
      <c r="F495" s="140" t="s">
        <v>28</v>
      </c>
      <c r="G495" s="98" t="s">
        <v>136</v>
      </c>
      <c r="H495" s="99" t="s">
        <v>132</v>
      </c>
      <c r="I495" s="100">
        <v>1</v>
      </c>
      <c r="J495" s="101">
        <f>ROUND(IF(SUM(J497:J506)="","",IF(H495="NOTURNO",(SUM(J497:J506))*1.25,SUM(J497:J506))),2)</f>
        <v>54.9</v>
      </c>
      <c r="K495" s="102" t="s">
        <v>1771</v>
      </c>
      <c r="L495" s="103" t="s">
        <v>1772</v>
      </c>
    </row>
    <row r="496" spans="2:12" ht="27" x14ac:dyDescent="0.25">
      <c r="B496" s="104"/>
      <c r="C496" s="105" t="s">
        <v>1773</v>
      </c>
      <c r="D496" s="105"/>
      <c r="E496" s="105"/>
      <c r="F496" s="106" t="s">
        <v>1776</v>
      </c>
      <c r="G496" s="107" t="s">
        <v>1777</v>
      </c>
      <c r="H496" s="108" t="s">
        <v>1778</v>
      </c>
      <c r="I496" s="109"/>
      <c r="J496" s="110"/>
      <c r="K496" s="111"/>
      <c r="L496" s="112"/>
    </row>
    <row r="497" spans="2:12" x14ac:dyDescent="0.25">
      <c r="B497" s="113"/>
      <c r="C497" s="119"/>
      <c r="D497" s="119"/>
      <c r="E497" s="119"/>
      <c r="F497" s="115" t="str">
        <f>IF($C497="","",VLOOKUP($C497,'[1]Preços Unitários'!$B$7:$H$507,4,1))</f>
        <v/>
      </c>
      <c r="G497" s="115" t="str">
        <f>IF($C497="","",VLOOKUP($C497,'[1]Preços Unitários'!$B$7:$H$507,5,1))</f>
        <v/>
      </c>
      <c r="H497" s="116" t="str">
        <f>IF($C497="","",VLOOKUP($C497,'[1]Preços Unitários'!$B$7:$H$507,7,1))</f>
        <v/>
      </c>
      <c r="I497" s="117"/>
      <c r="J497" s="118" t="str">
        <f t="shared" ref="J497:J507" si="35">IF(H497="","",I497*H497)</f>
        <v/>
      </c>
      <c r="K497" s="346" t="s">
        <v>1836</v>
      </c>
      <c r="L497" s="352" t="s">
        <v>1837</v>
      </c>
    </row>
    <row r="498" spans="2:12" x14ac:dyDescent="0.25">
      <c r="B498" s="113"/>
      <c r="C498" s="138" t="s">
        <v>1838</v>
      </c>
      <c r="D498" s="114">
        <f>VLOOKUP(C498,'[1]Preços Unitários'!$B$7:$E$413,2,TRUE)</f>
        <v>50601</v>
      </c>
      <c r="E498" s="114" t="str">
        <f>VLOOKUP(C498,'[1]Preços Unitários'!$B$7:$F$413,3,TRUE)</f>
        <v>CASAN</v>
      </c>
      <c r="F498" s="115" t="str">
        <f>IF($C498="","",VLOOKUP($C498,'[1]Preços Unitários'!$B$7:$H$507,4,1))</f>
        <v>ESCORAMENTO BLINDADO PESADO</v>
      </c>
      <c r="G498" s="115" t="str">
        <f>IF($C498="","",VLOOKUP($C498,'[1]Preços Unitários'!$B$7:$H$507,5,1))</f>
        <v>m²</v>
      </c>
      <c r="H498" s="116">
        <f>IF($C498="","",VLOOKUP($C498,'[1]Preços Unitários'!$B$7:$H$507,7,1))</f>
        <v>43.923725121078313</v>
      </c>
      <c r="I498" s="117">
        <v>1</v>
      </c>
      <c r="J498" s="118">
        <f t="shared" si="35"/>
        <v>43.923725121078313</v>
      </c>
      <c r="K498" s="347"/>
      <c r="L498" s="353"/>
    </row>
    <row r="499" spans="2:12" x14ac:dyDescent="0.25">
      <c r="B499" s="113"/>
      <c r="C499" s="119"/>
      <c r="D499" s="119"/>
      <c r="E499" s="119"/>
      <c r="F499" s="115" t="str">
        <f>IF($C499="","",VLOOKUP($C499,'[1]Preços Unitários'!$B$7:$H$507,4,1))</f>
        <v/>
      </c>
      <c r="G499" s="115" t="str">
        <f>IF($C499="","",VLOOKUP($C499,'[1]Preços Unitários'!$B$7:$H$507,5,1))</f>
        <v/>
      </c>
      <c r="H499" s="116" t="str">
        <f>IF($C499="","",VLOOKUP($C499,'[1]Preços Unitários'!$B$7:$H$507,7,1))</f>
        <v/>
      </c>
      <c r="I499" s="117"/>
      <c r="J499" s="118" t="str">
        <f t="shared" si="35"/>
        <v/>
      </c>
      <c r="K499" s="347"/>
      <c r="L499" s="353"/>
    </row>
    <row r="500" spans="2:12" x14ac:dyDescent="0.25">
      <c r="B500" s="113"/>
      <c r="C500" s="119"/>
      <c r="D500" s="119"/>
      <c r="E500" s="119"/>
      <c r="F500" s="115" t="str">
        <f>IF($C500="","",VLOOKUP($C500,'[1]Preços Unitários'!$B$7:$H$507,4,1))</f>
        <v/>
      </c>
      <c r="G500" s="115" t="str">
        <f>IF($C500="","",VLOOKUP($C500,'[1]Preços Unitários'!$B$7:$H$507,5,1))</f>
        <v/>
      </c>
      <c r="H500" s="116" t="str">
        <f>IF($C500="","",VLOOKUP($C500,'[1]Preços Unitários'!$B$7:$H$507,7,1))</f>
        <v/>
      </c>
      <c r="I500" s="117"/>
      <c r="J500" s="118" t="str">
        <f t="shared" si="35"/>
        <v/>
      </c>
      <c r="K500" s="347"/>
      <c r="L500" s="353"/>
    </row>
    <row r="501" spans="2:12" x14ac:dyDescent="0.25">
      <c r="B501" s="113"/>
      <c r="C501" s="119"/>
      <c r="D501" s="119"/>
      <c r="E501" s="119"/>
      <c r="F501" s="115" t="str">
        <f>IF($C501="","",VLOOKUP($C501,'[1]Preços Unitários'!$B$7:$H$507,4,1))</f>
        <v/>
      </c>
      <c r="G501" s="115" t="str">
        <f>IF($C501="","",VLOOKUP($C501,'[1]Preços Unitários'!$B$7:$H$507,5,1))</f>
        <v/>
      </c>
      <c r="H501" s="116" t="str">
        <f>IF($C501="","",VLOOKUP($C501,'[1]Preços Unitários'!$B$7:$H$507,7,1))</f>
        <v/>
      </c>
      <c r="I501" s="117"/>
      <c r="J501" s="118" t="str">
        <f t="shared" si="35"/>
        <v/>
      </c>
      <c r="K501" s="347"/>
      <c r="L501" s="353"/>
    </row>
    <row r="502" spans="2:12" x14ac:dyDescent="0.25">
      <c r="B502" s="113"/>
      <c r="C502" s="119"/>
      <c r="D502" s="119"/>
      <c r="E502" s="119"/>
      <c r="F502" s="115" t="str">
        <f>IF($C502="","",VLOOKUP($C502,'[1]Preços Unitários'!$B$7:$H$507,4,1))</f>
        <v/>
      </c>
      <c r="G502" s="115" t="str">
        <f>IF($C502="","",VLOOKUP($C502,'[1]Preços Unitários'!$B$7:$H$507,5,1))</f>
        <v/>
      </c>
      <c r="H502" s="116" t="str">
        <f>IF($C502="","",VLOOKUP($C502,'[1]Preços Unitários'!$B$7:$H$507,7,1))</f>
        <v/>
      </c>
      <c r="I502" s="117"/>
      <c r="J502" s="118" t="str">
        <f t="shared" si="35"/>
        <v/>
      </c>
      <c r="K502" s="347"/>
      <c r="L502" s="353"/>
    </row>
    <row r="503" spans="2:12" x14ac:dyDescent="0.25">
      <c r="B503" s="113"/>
      <c r="C503" s="119"/>
      <c r="D503" s="119"/>
      <c r="E503" s="119"/>
      <c r="F503" s="115" t="str">
        <f>IF($C503="","",VLOOKUP($C503,'[1]Preços Unitários'!$B$7:$H$507,4,1))</f>
        <v/>
      </c>
      <c r="G503" s="115" t="str">
        <f>IF($C503="","",VLOOKUP($C503,'[1]Preços Unitários'!$B$7:$H$507,5,1))</f>
        <v/>
      </c>
      <c r="H503" s="116" t="str">
        <f>IF($C503="","",VLOOKUP($C503,'[1]Preços Unitários'!$B$7:$H$507,7,1))</f>
        <v/>
      </c>
      <c r="I503" s="117"/>
      <c r="J503" s="118" t="str">
        <f t="shared" si="35"/>
        <v/>
      </c>
      <c r="K503" s="347"/>
      <c r="L503" s="353"/>
    </row>
    <row r="504" spans="2:12" x14ac:dyDescent="0.25">
      <c r="B504" s="113"/>
      <c r="C504" s="119"/>
      <c r="D504" s="119"/>
      <c r="E504" s="119"/>
      <c r="F504" s="115" t="str">
        <f>IF($C504="","",VLOOKUP($C504,'[1]Preços Unitários'!$B$7:$H$507,4,1))</f>
        <v/>
      </c>
      <c r="G504" s="115" t="str">
        <f>IF($C504="","",VLOOKUP($C504,'[1]Preços Unitários'!$B$7:$H$507,5,1))</f>
        <v/>
      </c>
      <c r="H504" s="116" t="str">
        <f>IF($C504="","",VLOOKUP($C504,'[1]Preços Unitários'!$B$7:$H$507,7,1))</f>
        <v/>
      </c>
      <c r="I504" s="117"/>
      <c r="J504" s="118" t="str">
        <f t="shared" si="35"/>
        <v/>
      </c>
      <c r="K504" s="347"/>
      <c r="L504" s="353"/>
    </row>
    <row r="505" spans="2:12" x14ac:dyDescent="0.25">
      <c r="B505" s="113"/>
      <c r="C505" s="119"/>
      <c r="D505" s="119"/>
      <c r="E505" s="119"/>
      <c r="F505" s="115" t="str">
        <f>IF($C505="","",VLOOKUP($C505,'[1]Preços Unitários'!$B$7:$H$507,4,1))</f>
        <v/>
      </c>
      <c r="G505" s="115" t="str">
        <f>IF($C505="","",VLOOKUP($C505,'[1]Preços Unitários'!$B$7:$H$507,5,1))</f>
        <v/>
      </c>
      <c r="H505" s="116" t="str">
        <f>IF($C505="","",VLOOKUP($C505,'[1]Preços Unitários'!$B$7:$H$507,7,1))</f>
        <v/>
      </c>
      <c r="I505" s="120"/>
      <c r="J505" s="118" t="str">
        <f t="shared" si="35"/>
        <v/>
      </c>
      <c r="K505" s="347"/>
      <c r="L505" s="353"/>
    </row>
    <row r="506" spans="2:12" x14ac:dyDescent="0.25">
      <c r="B506" s="113"/>
      <c r="C506" s="119"/>
      <c r="D506" s="119"/>
      <c r="E506" s="119"/>
      <c r="F506" s="115" t="str">
        <f>IF($C506="","",VLOOKUP($C506,'[1]Preços Unitários'!$B$7:$H$507,4,1))</f>
        <v/>
      </c>
      <c r="G506" s="115" t="str">
        <f>IF($C506="","",VLOOKUP($C506,'[1]Preços Unitários'!$B$7:$H$507,5,1))</f>
        <v/>
      </c>
      <c r="H506" s="116" t="str">
        <f>IF($C506="","",VLOOKUP($C506,'[1]Preços Unitários'!$B$7:$H$507,7,1))</f>
        <v/>
      </c>
      <c r="I506" s="120"/>
      <c r="J506" s="118" t="str">
        <f t="shared" si="35"/>
        <v/>
      </c>
      <c r="K506" s="347"/>
      <c r="L506" s="353"/>
    </row>
    <row r="507" spans="2:12" ht="15.75" thickBot="1" x14ac:dyDescent="0.3">
      <c r="B507" s="121"/>
      <c r="C507" s="122"/>
      <c r="D507" s="122"/>
      <c r="E507" s="122"/>
      <c r="F507" s="123" t="str">
        <f>IF($C507="","",VLOOKUP($C507,'[1]Preços Unitários'!$B$7:$H$507,4,1))</f>
        <v/>
      </c>
      <c r="G507" s="123" t="str">
        <f>IF($C507="","",VLOOKUP($C507,'[1]Preços Unitários'!$B$7:$H$507,5,1))</f>
        <v/>
      </c>
      <c r="H507" s="124" t="str">
        <f>IF($C507="","",VLOOKUP($C507,'[1]Preços Unitários'!$B$7:$H$507,7,1))</f>
        <v/>
      </c>
      <c r="I507" s="125"/>
      <c r="J507" s="126" t="str">
        <f t="shared" si="35"/>
        <v/>
      </c>
      <c r="K507" s="348"/>
      <c r="L507" s="354"/>
    </row>
    <row r="508" spans="2:12" ht="15.75" thickBot="1" x14ac:dyDescent="0.3">
      <c r="C508" s="127"/>
      <c r="D508" s="127"/>
      <c r="E508" s="127"/>
      <c r="H508" s="128"/>
      <c r="I508" s="129"/>
      <c r="J508" s="128"/>
    </row>
    <row r="509" spans="2:12" x14ac:dyDescent="0.25">
      <c r="B509" s="133" t="s">
        <v>848</v>
      </c>
      <c r="C509" s="96"/>
      <c r="D509" s="96"/>
      <c r="E509" s="96"/>
      <c r="F509" s="140" t="s">
        <v>29</v>
      </c>
      <c r="G509" s="98" t="s">
        <v>136</v>
      </c>
      <c r="H509" s="99" t="s">
        <v>131</v>
      </c>
      <c r="I509" s="100">
        <v>1</v>
      </c>
      <c r="J509" s="101">
        <f>ROUND(IF(SUM(J511:J520)="","",IF(H509="NOTURNO",(SUM(J511:J520))*1.25,SUM(J511:J520))),2)</f>
        <v>64.83</v>
      </c>
      <c r="K509" s="102" t="s">
        <v>1771</v>
      </c>
      <c r="L509" s="103" t="s">
        <v>1772</v>
      </c>
    </row>
    <row r="510" spans="2:12" ht="27" x14ac:dyDescent="0.25">
      <c r="B510" s="104"/>
      <c r="C510" s="105" t="s">
        <v>1773</v>
      </c>
      <c r="D510" s="105"/>
      <c r="E510" s="105"/>
      <c r="F510" s="106" t="s">
        <v>1776</v>
      </c>
      <c r="G510" s="107" t="s">
        <v>1777</v>
      </c>
      <c r="H510" s="108" t="s">
        <v>1778</v>
      </c>
      <c r="I510" s="109"/>
      <c r="J510" s="110"/>
      <c r="K510" s="111"/>
      <c r="L510" s="112"/>
    </row>
    <row r="511" spans="2:12" x14ac:dyDescent="0.25">
      <c r="B511" s="113"/>
      <c r="C511" s="119"/>
      <c r="D511" s="119"/>
      <c r="E511" s="119"/>
      <c r="F511" s="115" t="str">
        <f>IF($C511="","",VLOOKUP($C511,'[1]Preços Unitários'!$B$7:$H$507,4,1))</f>
        <v/>
      </c>
      <c r="G511" s="115" t="str">
        <f>IF($C511="","",VLOOKUP($C511,'[1]Preços Unitários'!$B$7:$H$507,5,1))</f>
        <v/>
      </c>
      <c r="H511" s="116" t="str">
        <f>IF($C511="","",VLOOKUP($C511,'[1]Preços Unitários'!$B$7:$H$507,7,1))</f>
        <v/>
      </c>
      <c r="I511" s="117"/>
      <c r="J511" s="118" t="str">
        <f t="shared" ref="J511:J521" si="36">IF(H511="","",I511*H511)</f>
        <v/>
      </c>
      <c r="K511" s="346" t="s">
        <v>1839</v>
      </c>
      <c r="L511" s="349" t="s">
        <v>1840</v>
      </c>
    </row>
    <row r="512" spans="2:12" x14ac:dyDescent="0.25">
      <c r="B512" s="113"/>
      <c r="C512" s="138" t="s">
        <v>1841</v>
      </c>
      <c r="D512" s="114">
        <f>VLOOKUP(C512,'[1]Preços Unitários'!$B$7:$E$413,2,TRUE)</f>
        <v>50201</v>
      </c>
      <c r="E512" s="114" t="str">
        <f>VLOOKUP(C512,'[1]Preços Unitários'!$B$7:$F$413,3,TRUE)</f>
        <v>CASAN</v>
      </c>
      <c r="F512" s="115" t="str">
        <f>IF($C512="","",VLOOKUP($C512,'[1]Preços Unitários'!$B$7:$H$507,4,1))</f>
        <v>ESCORAMENTO CONTÍNUO COM PRANCHA METÁLICA</v>
      </c>
      <c r="G512" s="115" t="str">
        <f>IF($C512="","",VLOOKUP($C512,'[1]Preços Unitários'!$B$7:$H$507,5,1))</f>
        <v>m²</v>
      </c>
      <c r="H512" s="116">
        <f>IF($C512="","",VLOOKUP($C512,'[1]Preços Unitários'!$B$7:$H$507,7,1))</f>
        <v>64.833261406388914</v>
      </c>
      <c r="I512" s="117">
        <v>1</v>
      </c>
      <c r="J512" s="118">
        <f t="shared" si="36"/>
        <v>64.833261406388914</v>
      </c>
      <c r="K512" s="347"/>
      <c r="L512" s="350"/>
    </row>
    <row r="513" spans="2:12" x14ac:dyDescent="0.25">
      <c r="B513" s="113"/>
      <c r="C513" s="119"/>
      <c r="D513" s="119"/>
      <c r="E513" s="119"/>
      <c r="F513" s="115" t="str">
        <f>IF($C513="","",VLOOKUP($C513,'[1]Preços Unitários'!$B$7:$H$507,4,1))</f>
        <v/>
      </c>
      <c r="G513" s="115" t="str">
        <f>IF($C513="","",VLOOKUP($C513,'[1]Preços Unitários'!$B$7:$H$507,5,1))</f>
        <v/>
      </c>
      <c r="H513" s="116" t="str">
        <f>IF($C513="","",VLOOKUP($C513,'[1]Preços Unitários'!$B$7:$H$507,7,1))</f>
        <v/>
      </c>
      <c r="I513" s="117"/>
      <c r="J513" s="118" t="str">
        <f t="shared" si="36"/>
        <v/>
      </c>
      <c r="K513" s="347"/>
      <c r="L513" s="350"/>
    </row>
    <row r="514" spans="2:12" x14ac:dyDescent="0.25">
      <c r="B514" s="113"/>
      <c r="C514" s="119"/>
      <c r="D514" s="119"/>
      <c r="E514" s="119"/>
      <c r="F514" s="115" t="str">
        <f>IF($C514="","",VLOOKUP($C514,'[1]Preços Unitários'!$B$7:$H$507,4,1))</f>
        <v/>
      </c>
      <c r="G514" s="115" t="str">
        <f>IF($C514="","",VLOOKUP($C514,'[1]Preços Unitários'!$B$7:$H$507,5,1))</f>
        <v/>
      </c>
      <c r="H514" s="116" t="str">
        <f>IF($C514="","",VLOOKUP($C514,'[1]Preços Unitários'!$B$7:$H$507,7,1))</f>
        <v/>
      </c>
      <c r="I514" s="117"/>
      <c r="J514" s="118" t="str">
        <f t="shared" si="36"/>
        <v/>
      </c>
      <c r="K514" s="347"/>
      <c r="L514" s="350"/>
    </row>
    <row r="515" spans="2:12" x14ac:dyDescent="0.25">
      <c r="B515" s="113"/>
      <c r="C515" s="119"/>
      <c r="D515" s="119"/>
      <c r="E515" s="119"/>
      <c r="F515" s="115" t="str">
        <f>IF($C515="","",VLOOKUP($C515,'[1]Preços Unitários'!$B$7:$H$507,4,1))</f>
        <v/>
      </c>
      <c r="G515" s="115" t="str">
        <f>IF($C515="","",VLOOKUP($C515,'[1]Preços Unitários'!$B$7:$H$507,5,1))</f>
        <v/>
      </c>
      <c r="H515" s="116" t="str">
        <f>IF($C515="","",VLOOKUP($C515,'[1]Preços Unitários'!$B$7:$H$507,7,1))</f>
        <v/>
      </c>
      <c r="I515" s="117"/>
      <c r="J515" s="118" t="str">
        <f t="shared" si="36"/>
        <v/>
      </c>
      <c r="K515" s="347"/>
      <c r="L515" s="350"/>
    </row>
    <row r="516" spans="2:12" x14ac:dyDescent="0.25">
      <c r="B516" s="113"/>
      <c r="C516" s="119"/>
      <c r="D516" s="119"/>
      <c r="E516" s="119"/>
      <c r="F516" s="115" t="str">
        <f>IF($C516="","",VLOOKUP($C516,'[1]Preços Unitários'!$B$7:$H$507,4,1))</f>
        <v/>
      </c>
      <c r="G516" s="115" t="str">
        <f>IF($C516="","",VLOOKUP($C516,'[1]Preços Unitários'!$B$7:$H$507,5,1))</f>
        <v/>
      </c>
      <c r="H516" s="116" t="str">
        <f>IF($C516="","",VLOOKUP($C516,'[1]Preços Unitários'!$B$7:$H$507,7,1))</f>
        <v/>
      </c>
      <c r="I516" s="117"/>
      <c r="J516" s="118" t="str">
        <f t="shared" si="36"/>
        <v/>
      </c>
      <c r="K516" s="347"/>
      <c r="L516" s="350"/>
    </row>
    <row r="517" spans="2:12" x14ac:dyDescent="0.25">
      <c r="B517" s="113"/>
      <c r="C517" s="119"/>
      <c r="D517" s="119"/>
      <c r="E517" s="119"/>
      <c r="F517" s="115" t="str">
        <f>IF($C517="","",VLOOKUP($C517,'[1]Preços Unitários'!$B$7:$H$507,4,1))</f>
        <v/>
      </c>
      <c r="G517" s="115" t="str">
        <f>IF($C517="","",VLOOKUP($C517,'[1]Preços Unitários'!$B$7:$H$507,5,1))</f>
        <v/>
      </c>
      <c r="H517" s="116" t="str">
        <f>IF($C517="","",VLOOKUP($C517,'[1]Preços Unitários'!$B$7:$H$507,7,1))</f>
        <v/>
      </c>
      <c r="I517" s="117"/>
      <c r="J517" s="118" t="str">
        <f t="shared" si="36"/>
        <v/>
      </c>
      <c r="K517" s="347"/>
      <c r="L517" s="350"/>
    </row>
    <row r="518" spans="2:12" x14ac:dyDescent="0.25">
      <c r="B518" s="113"/>
      <c r="C518" s="119"/>
      <c r="D518" s="119"/>
      <c r="E518" s="119"/>
      <c r="F518" s="115" t="str">
        <f>IF($C518="","",VLOOKUP($C518,'[1]Preços Unitários'!$B$7:$H$507,4,1))</f>
        <v/>
      </c>
      <c r="G518" s="115" t="str">
        <f>IF($C518="","",VLOOKUP($C518,'[1]Preços Unitários'!$B$7:$H$507,5,1))</f>
        <v/>
      </c>
      <c r="H518" s="116" t="str">
        <f>IF($C518="","",VLOOKUP($C518,'[1]Preços Unitários'!$B$7:$H$507,7,1))</f>
        <v/>
      </c>
      <c r="I518" s="117"/>
      <c r="J518" s="118" t="str">
        <f t="shared" si="36"/>
        <v/>
      </c>
      <c r="K518" s="347"/>
      <c r="L518" s="350"/>
    </row>
    <row r="519" spans="2:12" x14ac:dyDescent="0.25">
      <c r="B519" s="113"/>
      <c r="C519" s="119"/>
      <c r="D519" s="119"/>
      <c r="E519" s="119"/>
      <c r="F519" s="115" t="str">
        <f>IF($C519="","",VLOOKUP($C519,'[1]Preços Unitários'!$B$7:$H$507,4,1))</f>
        <v/>
      </c>
      <c r="G519" s="115" t="str">
        <f>IF($C519="","",VLOOKUP($C519,'[1]Preços Unitários'!$B$7:$H$507,5,1))</f>
        <v/>
      </c>
      <c r="H519" s="116" t="str">
        <f>IF($C519="","",VLOOKUP($C519,'[1]Preços Unitários'!$B$7:$H$507,7,1))</f>
        <v/>
      </c>
      <c r="I519" s="120"/>
      <c r="J519" s="118" t="str">
        <f t="shared" si="36"/>
        <v/>
      </c>
      <c r="K519" s="347"/>
      <c r="L519" s="350"/>
    </row>
    <row r="520" spans="2:12" x14ac:dyDescent="0.25">
      <c r="B520" s="113"/>
      <c r="C520" s="119"/>
      <c r="D520" s="119"/>
      <c r="E520" s="119"/>
      <c r="F520" s="115" t="str">
        <f>IF($C520="","",VLOOKUP($C520,'[1]Preços Unitários'!$B$7:$H$507,4,1))</f>
        <v/>
      </c>
      <c r="G520" s="115" t="str">
        <f>IF($C520="","",VLOOKUP($C520,'[1]Preços Unitários'!$B$7:$H$507,5,1))</f>
        <v/>
      </c>
      <c r="H520" s="116" t="str">
        <f>IF($C520="","",VLOOKUP($C520,'[1]Preços Unitários'!$B$7:$H$507,7,1))</f>
        <v/>
      </c>
      <c r="I520" s="120"/>
      <c r="J520" s="118" t="str">
        <f t="shared" si="36"/>
        <v/>
      </c>
      <c r="K520" s="347"/>
      <c r="L520" s="350"/>
    </row>
    <row r="521" spans="2:12" ht="15.75" thickBot="1" x14ac:dyDescent="0.3">
      <c r="B521" s="121"/>
      <c r="C521" s="122"/>
      <c r="D521" s="122"/>
      <c r="E521" s="122"/>
      <c r="F521" s="123" t="str">
        <f>IF($C521="","",VLOOKUP($C521,'[1]Preços Unitários'!$B$7:$H$507,4,1))</f>
        <v/>
      </c>
      <c r="G521" s="123" t="str">
        <f>IF($C521="","",VLOOKUP($C521,'[1]Preços Unitários'!$B$7:$H$507,5,1))</f>
        <v/>
      </c>
      <c r="H521" s="124" t="str">
        <f>IF($C521="","",VLOOKUP($C521,'[1]Preços Unitários'!$B$7:$H$507,7,1))</f>
        <v/>
      </c>
      <c r="I521" s="125"/>
      <c r="J521" s="126" t="str">
        <f t="shared" si="36"/>
        <v/>
      </c>
      <c r="K521" s="348"/>
      <c r="L521" s="351"/>
    </row>
    <row r="522" spans="2:12" ht="15.75" thickBot="1" x14ac:dyDescent="0.3">
      <c r="C522" s="127"/>
      <c r="D522" s="127"/>
      <c r="E522" s="127"/>
      <c r="H522" s="128"/>
      <c r="I522" s="129"/>
      <c r="J522" s="128"/>
    </row>
    <row r="523" spans="2:12" x14ac:dyDescent="0.25">
      <c r="B523" s="133" t="s">
        <v>849</v>
      </c>
      <c r="C523" s="96"/>
      <c r="D523" s="96"/>
      <c r="E523" s="96"/>
      <c r="F523" s="140" t="s">
        <v>29</v>
      </c>
      <c r="G523" s="98" t="s">
        <v>136</v>
      </c>
      <c r="H523" s="99" t="s">
        <v>132</v>
      </c>
      <c r="I523" s="100">
        <v>1</v>
      </c>
      <c r="J523" s="101">
        <f>ROUND(IF(SUM(J525:J534)="","",IF(H523="NOTURNO",(SUM(J525:J534))*1.25,SUM(J525:J534))),2)</f>
        <v>81.040000000000006</v>
      </c>
      <c r="K523" s="102" t="s">
        <v>1771</v>
      </c>
      <c r="L523" s="103" t="s">
        <v>1772</v>
      </c>
    </row>
    <row r="524" spans="2:12" ht="27" x14ac:dyDescent="0.25">
      <c r="B524" s="104"/>
      <c r="C524" s="105" t="s">
        <v>1773</v>
      </c>
      <c r="D524" s="105"/>
      <c r="E524" s="105"/>
      <c r="F524" s="106" t="s">
        <v>1776</v>
      </c>
      <c r="G524" s="107" t="s">
        <v>1777</v>
      </c>
      <c r="H524" s="108" t="s">
        <v>1778</v>
      </c>
      <c r="I524" s="109"/>
      <c r="J524" s="110"/>
      <c r="K524" s="111"/>
      <c r="L524" s="112"/>
    </row>
    <row r="525" spans="2:12" x14ac:dyDescent="0.25">
      <c r="B525" s="113"/>
      <c r="C525" s="119"/>
      <c r="D525" s="119"/>
      <c r="E525" s="119"/>
      <c r="F525" s="115" t="str">
        <f>IF($C525="","",VLOOKUP($C525,'[1]Preços Unitários'!$B$7:$H$507,4,1))</f>
        <v/>
      </c>
      <c r="G525" s="115" t="str">
        <f>IF($C525="","",VLOOKUP($C525,'[1]Preços Unitários'!$B$7:$H$507,5,1))</f>
        <v/>
      </c>
      <c r="H525" s="116" t="str">
        <f>IF($C525="","",VLOOKUP($C525,'[1]Preços Unitários'!$B$7:$H$507,7,1))</f>
        <v/>
      </c>
      <c r="I525" s="117"/>
      <c r="J525" s="118" t="str">
        <f t="shared" ref="J525:J535" si="37">IF(H525="","",I525*H525)</f>
        <v/>
      </c>
      <c r="K525" s="346" t="s">
        <v>1839</v>
      </c>
      <c r="L525" s="352" t="s">
        <v>1842</v>
      </c>
    </row>
    <row r="526" spans="2:12" x14ac:dyDescent="0.25">
      <c r="B526" s="113"/>
      <c r="C526" s="138" t="s">
        <v>1841</v>
      </c>
      <c r="D526" s="114">
        <f>VLOOKUP(C526,'[1]Preços Unitários'!$B$7:$E$413,2,TRUE)</f>
        <v>50201</v>
      </c>
      <c r="E526" s="114" t="str">
        <f>VLOOKUP(C526,'[1]Preços Unitários'!$B$7:$F$413,3,TRUE)</f>
        <v>CASAN</v>
      </c>
      <c r="F526" s="115" t="str">
        <f>IF($C526="","",VLOOKUP($C526,'[1]Preços Unitários'!$B$7:$H$507,4,1))</f>
        <v>ESCORAMENTO CONTÍNUO COM PRANCHA METÁLICA</v>
      </c>
      <c r="G526" s="115" t="str">
        <f>IF($C526="","",VLOOKUP($C526,'[1]Preços Unitários'!$B$7:$H$507,5,1))</f>
        <v>m²</v>
      </c>
      <c r="H526" s="116">
        <f>IF($C526="","",VLOOKUP($C526,'[1]Preços Unitários'!$B$7:$H$507,7,1))</f>
        <v>64.833261406388914</v>
      </c>
      <c r="I526" s="117">
        <v>1</v>
      </c>
      <c r="J526" s="118">
        <f t="shared" si="37"/>
        <v>64.833261406388914</v>
      </c>
      <c r="K526" s="347"/>
      <c r="L526" s="353"/>
    </row>
    <row r="527" spans="2:12" x14ac:dyDescent="0.25">
      <c r="B527" s="113"/>
      <c r="C527" s="119"/>
      <c r="D527" s="119"/>
      <c r="E527" s="119"/>
      <c r="F527" s="115" t="str">
        <f>IF($C527="","",VLOOKUP($C527,'[1]Preços Unitários'!$B$7:$H$507,4,1))</f>
        <v/>
      </c>
      <c r="G527" s="115" t="str">
        <f>IF($C527="","",VLOOKUP($C527,'[1]Preços Unitários'!$B$7:$H$507,5,1))</f>
        <v/>
      </c>
      <c r="H527" s="116" t="str">
        <f>IF($C527="","",VLOOKUP($C527,'[1]Preços Unitários'!$B$7:$H$507,7,1))</f>
        <v/>
      </c>
      <c r="I527" s="117"/>
      <c r="J527" s="118" t="str">
        <f t="shared" si="37"/>
        <v/>
      </c>
      <c r="K527" s="347"/>
      <c r="L527" s="353"/>
    </row>
    <row r="528" spans="2:12" x14ac:dyDescent="0.25">
      <c r="B528" s="113"/>
      <c r="C528" s="119"/>
      <c r="D528" s="119"/>
      <c r="E528" s="119"/>
      <c r="F528" s="115" t="str">
        <f>IF($C528="","",VLOOKUP($C528,'[1]Preços Unitários'!$B$7:$H$507,4,1))</f>
        <v/>
      </c>
      <c r="G528" s="115" t="str">
        <f>IF($C528="","",VLOOKUP($C528,'[1]Preços Unitários'!$B$7:$H$507,5,1))</f>
        <v/>
      </c>
      <c r="H528" s="116" t="str">
        <f>IF($C528="","",VLOOKUP($C528,'[1]Preços Unitários'!$B$7:$H$507,7,1))</f>
        <v/>
      </c>
      <c r="I528" s="117"/>
      <c r="J528" s="118" t="str">
        <f t="shared" si="37"/>
        <v/>
      </c>
      <c r="K528" s="347"/>
      <c r="L528" s="353"/>
    </row>
    <row r="529" spans="2:12" x14ac:dyDescent="0.25">
      <c r="B529" s="113"/>
      <c r="C529" s="119"/>
      <c r="D529" s="119"/>
      <c r="E529" s="119"/>
      <c r="F529" s="115" t="str">
        <f>IF($C529="","",VLOOKUP($C529,'[1]Preços Unitários'!$B$7:$H$507,4,1))</f>
        <v/>
      </c>
      <c r="G529" s="115" t="str">
        <f>IF($C529="","",VLOOKUP($C529,'[1]Preços Unitários'!$B$7:$H$507,5,1))</f>
        <v/>
      </c>
      <c r="H529" s="116" t="str">
        <f>IF($C529="","",VLOOKUP($C529,'[1]Preços Unitários'!$B$7:$H$507,7,1))</f>
        <v/>
      </c>
      <c r="I529" s="117"/>
      <c r="J529" s="118" t="str">
        <f t="shared" si="37"/>
        <v/>
      </c>
      <c r="K529" s="347"/>
      <c r="L529" s="353"/>
    </row>
    <row r="530" spans="2:12" x14ac:dyDescent="0.25">
      <c r="B530" s="113"/>
      <c r="C530" s="119"/>
      <c r="D530" s="119"/>
      <c r="E530" s="119"/>
      <c r="F530" s="115" t="str">
        <f>IF($C530="","",VLOOKUP($C530,'[1]Preços Unitários'!$B$7:$H$507,4,1))</f>
        <v/>
      </c>
      <c r="G530" s="115" t="str">
        <f>IF($C530="","",VLOOKUP($C530,'[1]Preços Unitários'!$B$7:$H$507,5,1))</f>
        <v/>
      </c>
      <c r="H530" s="116" t="str">
        <f>IF($C530="","",VLOOKUP($C530,'[1]Preços Unitários'!$B$7:$H$507,7,1))</f>
        <v/>
      </c>
      <c r="I530" s="117"/>
      <c r="J530" s="118" t="str">
        <f t="shared" si="37"/>
        <v/>
      </c>
      <c r="K530" s="347"/>
      <c r="L530" s="353"/>
    </row>
    <row r="531" spans="2:12" x14ac:dyDescent="0.25">
      <c r="B531" s="113"/>
      <c r="C531" s="119"/>
      <c r="D531" s="119"/>
      <c r="E531" s="119"/>
      <c r="F531" s="115" t="str">
        <f>IF($C531="","",VLOOKUP($C531,'[1]Preços Unitários'!$B$7:$H$507,4,1))</f>
        <v/>
      </c>
      <c r="G531" s="115" t="str">
        <f>IF($C531="","",VLOOKUP($C531,'[1]Preços Unitários'!$B$7:$H$507,5,1))</f>
        <v/>
      </c>
      <c r="H531" s="116" t="str">
        <f>IF($C531="","",VLOOKUP($C531,'[1]Preços Unitários'!$B$7:$H$507,7,1))</f>
        <v/>
      </c>
      <c r="I531" s="117"/>
      <c r="J531" s="118" t="str">
        <f t="shared" si="37"/>
        <v/>
      </c>
      <c r="K531" s="347"/>
      <c r="L531" s="353"/>
    </row>
    <row r="532" spans="2:12" x14ac:dyDescent="0.25">
      <c r="B532" s="113"/>
      <c r="C532" s="119"/>
      <c r="D532" s="119"/>
      <c r="E532" s="119"/>
      <c r="F532" s="115" t="str">
        <f>IF($C532="","",VLOOKUP($C532,'[1]Preços Unitários'!$B$7:$H$507,4,1))</f>
        <v/>
      </c>
      <c r="G532" s="115" t="str">
        <f>IF($C532="","",VLOOKUP($C532,'[1]Preços Unitários'!$B$7:$H$507,5,1))</f>
        <v/>
      </c>
      <c r="H532" s="116" t="str">
        <f>IF($C532="","",VLOOKUP($C532,'[1]Preços Unitários'!$B$7:$H$507,7,1))</f>
        <v/>
      </c>
      <c r="I532" s="117"/>
      <c r="J532" s="118" t="str">
        <f t="shared" si="37"/>
        <v/>
      </c>
      <c r="K532" s="347"/>
      <c r="L532" s="353"/>
    </row>
    <row r="533" spans="2:12" x14ac:dyDescent="0.25">
      <c r="B533" s="113"/>
      <c r="C533" s="119"/>
      <c r="D533" s="119"/>
      <c r="E533" s="119"/>
      <c r="F533" s="115" t="str">
        <f>IF($C533="","",VLOOKUP($C533,'[1]Preços Unitários'!$B$7:$H$507,4,1))</f>
        <v/>
      </c>
      <c r="G533" s="115" t="str">
        <f>IF($C533="","",VLOOKUP($C533,'[1]Preços Unitários'!$B$7:$H$507,5,1))</f>
        <v/>
      </c>
      <c r="H533" s="116" t="str">
        <f>IF($C533="","",VLOOKUP($C533,'[1]Preços Unitários'!$B$7:$H$507,7,1))</f>
        <v/>
      </c>
      <c r="I533" s="120"/>
      <c r="J533" s="118" t="str">
        <f t="shared" si="37"/>
        <v/>
      </c>
      <c r="K533" s="347"/>
      <c r="L533" s="353"/>
    </row>
    <row r="534" spans="2:12" x14ac:dyDescent="0.25">
      <c r="B534" s="113"/>
      <c r="C534" s="119"/>
      <c r="D534" s="119"/>
      <c r="E534" s="119"/>
      <c r="F534" s="115" t="str">
        <f>IF($C534="","",VLOOKUP($C534,'[1]Preços Unitários'!$B$7:$H$507,4,1))</f>
        <v/>
      </c>
      <c r="G534" s="115" t="str">
        <f>IF($C534="","",VLOOKUP($C534,'[1]Preços Unitários'!$B$7:$H$507,5,1))</f>
        <v/>
      </c>
      <c r="H534" s="116" t="str">
        <f>IF($C534="","",VLOOKUP($C534,'[1]Preços Unitários'!$B$7:$H$507,7,1))</f>
        <v/>
      </c>
      <c r="I534" s="120"/>
      <c r="J534" s="118" t="str">
        <f t="shared" si="37"/>
        <v/>
      </c>
      <c r="K534" s="347"/>
      <c r="L534" s="353"/>
    </row>
    <row r="535" spans="2:12" ht="15.75" thickBot="1" x14ac:dyDescent="0.3">
      <c r="B535" s="121"/>
      <c r="C535" s="122"/>
      <c r="D535" s="122"/>
      <c r="E535" s="122"/>
      <c r="F535" s="123" t="str">
        <f>IF($C535="","",VLOOKUP($C535,'[1]Preços Unitários'!$B$7:$H$507,4,1))</f>
        <v/>
      </c>
      <c r="G535" s="123" t="str">
        <f>IF($C535="","",VLOOKUP($C535,'[1]Preços Unitários'!$B$7:$H$507,5,1))</f>
        <v/>
      </c>
      <c r="H535" s="124" t="str">
        <f>IF($C535="","",VLOOKUP($C535,'[1]Preços Unitários'!$B$7:$H$507,7,1))</f>
        <v/>
      </c>
      <c r="I535" s="125"/>
      <c r="J535" s="126" t="str">
        <f t="shared" si="37"/>
        <v/>
      </c>
      <c r="K535" s="348"/>
      <c r="L535" s="354"/>
    </row>
    <row r="536" spans="2:12" ht="15.75" thickBot="1" x14ac:dyDescent="0.3">
      <c r="C536" s="127"/>
      <c r="D536" s="127"/>
      <c r="E536" s="127"/>
      <c r="H536" s="128"/>
      <c r="I536" s="129"/>
      <c r="J536" s="128"/>
    </row>
    <row r="537" spans="2:12" x14ac:dyDescent="0.25">
      <c r="B537" s="133" t="s">
        <v>850</v>
      </c>
      <c r="C537" s="96"/>
      <c r="D537" s="96"/>
      <c r="E537" s="96"/>
      <c r="F537" s="140" t="s">
        <v>30</v>
      </c>
      <c r="G537" s="98" t="s">
        <v>134</v>
      </c>
      <c r="H537" s="99" t="s">
        <v>131</v>
      </c>
      <c r="I537" s="100">
        <v>1</v>
      </c>
      <c r="J537" s="101">
        <f>ROUND(IF(SUM(J539:J548)="","",IF(H537="NOTURNO",(SUM(J539:J548))*1.25,SUM(J539:J548))),2)</f>
        <v>12.25</v>
      </c>
      <c r="K537" s="102" t="s">
        <v>1771</v>
      </c>
      <c r="L537" s="103" t="s">
        <v>1772</v>
      </c>
    </row>
    <row r="538" spans="2:12" ht="27" x14ac:dyDescent="0.25">
      <c r="B538" s="104"/>
      <c r="C538" s="105" t="s">
        <v>1773</v>
      </c>
      <c r="D538" s="105"/>
      <c r="E538" s="105"/>
      <c r="F538" s="106" t="s">
        <v>1776</v>
      </c>
      <c r="G538" s="107" t="s">
        <v>1777</v>
      </c>
      <c r="H538" s="108" t="s">
        <v>1778</v>
      </c>
      <c r="I538" s="109"/>
      <c r="J538" s="110"/>
      <c r="K538" s="111"/>
      <c r="L538" s="112"/>
    </row>
    <row r="539" spans="2:12" x14ac:dyDescent="0.25">
      <c r="B539" s="113"/>
      <c r="C539" s="119"/>
      <c r="D539" s="119"/>
      <c r="E539" s="119"/>
      <c r="F539" s="115" t="str">
        <f>IF($C539="","",VLOOKUP($C539,'[1]Preços Unitários'!$B$7:$H$507,4,1))</f>
        <v/>
      </c>
      <c r="G539" s="115" t="str">
        <f>IF($C539="","",VLOOKUP($C539,'[1]Preços Unitários'!$B$7:$H$507,5,1))</f>
        <v/>
      </c>
      <c r="H539" s="116" t="str">
        <f>IF($C539="","",VLOOKUP($C539,'[1]Preços Unitários'!$B$7:$H$507,7,1))</f>
        <v/>
      </c>
      <c r="I539" s="117"/>
      <c r="J539" s="118" t="str">
        <f t="shared" ref="J539:J549" si="38">IF(H539="","",I539*H539)</f>
        <v/>
      </c>
      <c r="K539" s="346" t="s">
        <v>1843</v>
      </c>
      <c r="L539" s="349" t="s">
        <v>1844</v>
      </c>
    </row>
    <row r="540" spans="2:12" x14ac:dyDescent="0.25">
      <c r="B540" s="113"/>
      <c r="C540" s="138" t="s">
        <v>1845</v>
      </c>
      <c r="D540" s="114">
        <f>VLOOKUP(C540,'[1]Preços Unitários'!$B$7:$E$413,2,TRUE)</f>
        <v>60102</v>
      </c>
      <c r="E540" s="114" t="str">
        <f>VLOOKUP(C540,'[1]Preços Unitários'!$B$7:$F$413,3,TRUE)</f>
        <v>CASAN</v>
      </c>
      <c r="F540" s="115" t="str">
        <f>IF($C540="","",VLOOKUP($C540,'[1]Preços Unitários'!$B$7:$H$507,4,1))</f>
        <v>CJTO MOTOBOMBA</v>
      </c>
      <c r="G540" s="115" t="str">
        <f>IF($C540="","",VLOOKUP($C540,'[1]Preços Unitários'!$B$7:$H$507,5,1))</f>
        <v>h</v>
      </c>
      <c r="H540" s="116">
        <f>IF($C540="","",VLOOKUP($C540,'[1]Preços Unitários'!$B$7:$H$507,7,1))</f>
        <v>12.254308341123066</v>
      </c>
      <c r="I540" s="117">
        <v>1</v>
      </c>
      <c r="J540" s="118">
        <f t="shared" si="38"/>
        <v>12.254308341123066</v>
      </c>
      <c r="K540" s="347"/>
      <c r="L540" s="350"/>
    </row>
    <row r="541" spans="2:12" x14ac:dyDescent="0.25">
      <c r="B541" s="113"/>
      <c r="C541" s="119"/>
      <c r="D541" s="119"/>
      <c r="E541" s="119"/>
      <c r="F541" s="115" t="str">
        <f>IF($C541="","",VLOOKUP($C541,'[1]Preços Unitários'!$B$7:$H$507,4,1))</f>
        <v/>
      </c>
      <c r="G541" s="115" t="str">
        <f>IF($C541="","",VLOOKUP($C541,'[1]Preços Unitários'!$B$7:$H$507,5,1))</f>
        <v/>
      </c>
      <c r="H541" s="116" t="str">
        <f>IF($C541="","",VLOOKUP($C541,'[1]Preços Unitários'!$B$7:$H$507,7,1))</f>
        <v/>
      </c>
      <c r="I541" s="117"/>
      <c r="J541" s="118" t="str">
        <f t="shared" si="38"/>
        <v/>
      </c>
      <c r="K541" s="347"/>
      <c r="L541" s="350"/>
    </row>
    <row r="542" spans="2:12" x14ac:dyDescent="0.25">
      <c r="B542" s="113"/>
      <c r="C542" s="119"/>
      <c r="D542" s="119"/>
      <c r="E542" s="119"/>
      <c r="F542" s="115" t="str">
        <f>IF($C542="","",VLOOKUP($C542,'[1]Preços Unitários'!$B$7:$H$507,4,1))</f>
        <v/>
      </c>
      <c r="G542" s="115" t="str">
        <f>IF($C542="","",VLOOKUP($C542,'[1]Preços Unitários'!$B$7:$H$507,5,1))</f>
        <v/>
      </c>
      <c r="H542" s="116" t="str">
        <f>IF($C542="","",VLOOKUP($C542,'[1]Preços Unitários'!$B$7:$H$507,7,1))</f>
        <v/>
      </c>
      <c r="I542" s="117"/>
      <c r="J542" s="118" t="str">
        <f t="shared" si="38"/>
        <v/>
      </c>
      <c r="K542" s="347"/>
      <c r="L542" s="350"/>
    </row>
    <row r="543" spans="2:12" x14ac:dyDescent="0.25">
      <c r="B543" s="113"/>
      <c r="C543" s="119"/>
      <c r="D543" s="119"/>
      <c r="E543" s="119"/>
      <c r="F543" s="115" t="str">
        <f>IF($C543="","",VLOOKUP($C543,'[1]Preços Unitários'!$B$7:$H$507,4,1))</f>
        <v/>
      </c>
      <c r="G543" s="115" t="str">
        <f>IF($C543="","",VLOOKUP($C543,'[1]Preços Unitários'!$B$7:$H$507,5,1))</f>
        <v/>
      </c>
      <c r="H543" s="116" t="str">
        <f>IF($C543="","",VLOOKUP($C543,'[1]Preços Unitários'!$B$7:$H$507,7,1))</f>
        <v/>
      </c>
      <c r="I543" s="117"/>
      <c r="J543" s="118" t="str">
        <f t="shared" si="38"/>
        <v/>
      </c>
      <c r="K543" s="347"/>
      <c r="L543" s="350"/>
    </row>
    <row r="544" spans="2:12" x14ac:dyDescent="0.25">
      <c r="B544" s="113"/>
      <c r="C544" s="119"/>
      <c r="D544" s="119"/>
      <c r="E544" s="119"/>
      <c r="F544" s="115" t="str">
        <f>IF($C544="","",VLOOKUP($C544,'[1]Preços Unitários'!$B$7:$H$507,4,1))</f>
        <v/>
      </c>
      <c r="G544" s="115" t="str">
        <f>IF($C544="","",VLOOKUP($C544,'[1]Preços Unitários'!$B$7:$H$507,5,1))</f>
        <v/>
      </c>
      <c r="H544" s="116" t="str">
        <f>IF($C544="","",VLOOKUP($C544,'[1]Preços Unitários'!$B$7:$H$507,7,1))</f>
        <v/>
      </c>
      <c r="I544" s="117"/>
      <c r="J544" s="118" t="str">
        <f t="shared" si="38"/>
        <v/>
      </c>
      <c r="K544" s="347"/>
      <c r="L544" s="350"/>
    </row>
    <row r="545" spans="2:12" x14ac:dyDescent="0.25">
      <c r="B545" s="113"/>
      <c r="C545" s="119"/>
      <c r="D545" s="119"/>
      <c r="E545" s="119"/>
      <c r="F545" s="115" t="str">
        <f>IF($C545="","",VLOOKUP($C545,'[1]Preços Unitários'!$B$7:$H$507,4,1))</f>
        <v/>
      </c>
      <c r="G545" s="115" t="str">
        <f>IF($C545="","",VLOOKUP($C545,'[1]Preços Unitários'!$B$7:$H$507,5,1))</f>
        <v/>
      </c>
      <c r="H545" s="116" t="str">
        <f>IF($C545="","",VLOOKUP($C545,'[1]Preços Unitários'!$B$7:$H$507,7,1))</f>
        <v/>
      </c>
      <c r="I545" s="117"/>
      <c r="J545" s="118" t="str">
        <f t="shared" si="38"/>
        <v/>
      </c>
      <c r="K545" s="347"/>
      <c r="L545" s="350"/>
    </row>
    <row r="546" spans="2:12" x14ac:dyDescent="0.25">
      <c r="B546" s="113"/>
      <c r="C546" s="119"/>
      <c r="D546" s="119"/>
      <c r="E546" s="119"/>
      <c r="F546" s="115" t="str">
        <f>IF($C546="","",VLOOKUP($C546,'[1]Preços Unitários'!$B$7:$H$507,4,1))</f>
        <v/>
      </c>
      <c r="G546" s="115" t="str">
        <f>IF($C546="","",VLOOKUP($C546,'[1]Preços Unitários'!$B$7:$H$507,5,1))</f>
        <v/>
      </c>
      <c r="H546" s="116" t="str">
        <f>IF($C546="","",VLOOKUP($C546,'[1]Preços Unitários'!$B$7:$H$507,7,1))</f>
        <v/>
      </c>
      <c r="I546" s="117"/>
      <c r="J546" s="118" t="str">
        <f t="shared" si="38"/>
        <v/>
      </c>
      <c r="K546" s="347"/>
      <c r="L546" s="350"/>
    </row>
    <row r="547" spans="2:12" x14ac:dyDescent="0.25">
      <c r="B547" s="113"/>
      <c r="C547" s="119"/>
      <c r="D547" s="119"/>
      <c r="E547" s="119"/>
      <c r="F547" s="115" t="str">
        <f>IF($C547="","",VLOOKUP($C547,'[1]Preços Unitários'!$B$7:$H$507,4,1))</f>
        <v/>
      </c>
      <c r="G547" s="115" t="str">
        <f>IF($C547="","",VLOOKUP($C547,'[1]Preços Unitários'!$B$7:$H$507,5,1))</f>
        <v/>
      </c>
      <c r="H547" s="116" t="str">
        <f>IF($C547="","",VLOOKUP($C547,'[1]Preços Unitários'!$B$7:$H$507,7,1))</f>
        <v/>
      </c>
      <c r="I547" s="120"/>
      <c r="J547" s="118" t="str">
        <f t="shared" si="38"/>
        <v/>
      </c>
      <c r="K547" s="347"/>
      <c r="L547" s="350"/>
    </row>
    <row r="548" spans="2:12" x14ac:dyDescent="0.25">
      <c r="B548" s="113"/>
      <c r="C548" s="119"/>
      <c r="D548" s="119"/>
      <c r="E548" s="119"/>
      <c r="F548" s="115" t="str">
        <f>IF($C548="","",VLOOKUP($C548,'[1]Preços Unitários'!$B$7:$H$507,4,1))</f>
        <v/>
      </c>
      <c r="G548" s="115" t="str">
        <f>IF($C548="","",VLOOKUP($C548,'[1]Preços Unitários'!$B$7:$H$507,5,1))</f>
        <v/>
      </c>
      <c r="H548" s="116" t="str">
        <f>IF($C548="","",VLOOKUP($C548,'[1]Preços Unitários'!$B$7:$H$507,7,1))</f>
        <v/>
      </c>
      <c r="I548" s="120"/>
      <c r="J548" s="118" t="str">
        <f t="shared" si="38"/>
        <v/>
      </c>
      <c r="K548" s="347"/>
      <c r="L548" s="350"/>
    </row>
    <row r="549" spans="2:12" ht="15.75" thickBot="1" x14ac:dyDescent="0.3">
      <c r="B549" s="121"/>
      <c r="C549" s="122"/>
      <c r="D549" s="122"/>
      <c r="E549" s="122"/>
      <c r="F549" s="123" t="str">
        <f>IF($C549="","",VLOOKUP($C549,'[1]Preços Unitários'!$B$7:$H$507,4,1))</f>
        <v/>
      </c>
      <c r="G549" s="123" t="str">
        <f>IF($C549="","",VLOOKUP($C549,'[1]Preços Unitários'!$B$7:$H$507,5,1))</f>
        <v/>
      </c>
      <c r="H549" s="124" t="str">
        <f>IF($C549="","",VLOOKUP($C549,'[1]Preços Unitários'!$B$7:$H$507,7,1))</f>
        <v/>
      </c>
      <c r="I549" s="125"/>
      <c r="J549" s="126" t="str">
        <f t="shared" si="38"/>
        <v/>
      </c>
      <c r="K549" s="348"/>
      <c r="L549" s="351"/>
    </row>
    <row r="550" spans="2:12" ht="15.75" thickBot="1" x14ac:dyDescent="0.3">
      <c r="C550" s="127"/>
      <c r="D550" s="127"/>
      <c r="E550" s="127"/>
      <c r="H550" s="128"/>
      <c r="I550" s="129"/>
      <c r="J550" s="128"/>
    </row>
    <row r="551" spans="2:12" x14ac:dyDescent="0.25">
      <c r="B551" s="133" t="s">
        <v>851</v>
      </c>
      <c r="C551" s="96"/>
      <c r="D551" s="96"/>
      <c r="E551" s="96"/>
      <c r="F551" s="97" t="s">
        <v>30</v>
      </c>
      <c r="G551" s="98" t="s">
        <v>134</v>
      </c>
      <c r="H551" s="99" t="s">
        <v>132</v>
      </c>
      <c r="I551" s="100">
        <v>1</v>
      </c>
      <c r="J551" s="101">
        <f>ROUND(IF(SUM(J553:J562)="","",IF(H551="NOTURNO",(SUM(J553:J562))*1.25,SUM(J553:J562))),2)</f>
        <v>15.32</v>
      </c>
      <c r="K551" s="102" t="s">
        <v>1771</v>
      </c>
      <c r="L551" s="103" t="s">
        <v>1772</v>
      </c>
    </row>
    <row r="552" spans="2:12" ht="27" x14ac:dyDescent="0.25">
      <c r="B552" s="104"/>
      <c r="C552" s="105" t="s">
        <v>1773</v>
      </c>
      <c r="D552" s="105"/>
      <c r="E552" s="105"/>
      <c r="F552" s="106" t="s">
        <v>1776</v>
      </c>
      <c r="G552" s="107" t="s">
        <v>1777</v>
      </c>
      <c r="H552" s="108" t="s">
        <v>1778</v>
      </c>
      <c r="I552" s="109"/>
      <c r="J552" s="110"/>
      <c r="K552" s="111"/>
      <c r="L552" s="112"/>
    </row>
    <row r="553" spans="2:12" x14ac:dyDescent="0.25">
      <c r="B553" s="113"/>
      <c r="C553" s="119"/>
      <c r="D553" s="119"/>
      <c r="E553" s="119"/>
      <c r="F553" s="115" t="str">
        <f>IF($C553="","",VLOOKUP($C553,'[1]Preços Unitários'!$B$7:$H$507,4,1))</f>
        <v/>
      </c>
      <c r="G553" s="115" t="str">
        <f>IF($C553="","",VLOOKUP($C553,'[1]Preços Unitários'!$B$7:$H$507,5,1))</f>
        <v/>
      </c>
      <c r="H553" s="116" t="str">
        <f>IF($C553="","",VLOOKUP($C553,'[1]Preços Unitários'!$B$7:$H$507,7,1))</f>
        <v/>
      </c>
      <c r="I553" s="117"/>
      <c r="J553" s="118" t="str">
        <f t="shared" ref="J553:J563" si="39">IF(H553="","",I553*H553)</f>
        <v/>
      </c>
      <c r="K553" s="346" t="s">
        <v>1843</v>
      </c>
      <c r="L553" s="352" t="s">
        <v>1844</v>
      </c>
    </row>
    <row r="554" spans="2:12" x14ac:dyDescent="0.25">
      <c r="B554" s="113"/>
      <c r="C554" s="138" t="s">
        <v>1845</v>
      </c>
      <c r="D554" s="114">
        <f>VLOOKUP(C554,'[1]Preços Unitários'!$B$7:$E$413,2,TRUE)</f>
        <v>60102</v>
      </c>
      <c r="E554" s="114" t="str">
        <f>VLOOKUP(C554,'[1]Preços Unitários'!$B$7:$F$413,3,TRUE)</f>
        <v>CASAN</v>
      </c>
      <c r="F554" s="115" t="str">
        <f>IF($C554="","",VLOOKUP($C554,'[1]Preços Unitários'!$B$7:$H$507,4,1))</f>
        <v>CJTO MOTOBOMBA</v>
      </c>
      <c r="G554" s="115" t="str">
        <f>IF($C554="","",VLOOKUP($C554,'[1]Preços Unitários'!$B$7:$H$507,5,1))</f>
        <v>h</v>
      </c>
      <c r="H554" s="116">
        <f>IF($C554="","",VLOOKUP($C554,'[1]Preços Unitários'!$B$7:$H$507,7,1))</f>
        <v>12.254308341123066</v>
      </c>
      <c r="I554" s="117">
        <v>1</v>
      </c>
      <c r="J554" s="118">
        <f t="shared" si="39"/>
        <v>12.254308341123066</v>
      </c>
      <c r="K554" s="347"/>
      <c r="L554" s="353"/>
    </row>
    <row r="555" spans="2:12" x14ac:dyDescent="0.25">
      <c r="B555" s="113"/>
      <c r="C555" s="119"/>
      <c r="D555" s="119"/>
      <c r="E555" s="119"/>
      <c r="F555" s="115" t="str">
        <f>IF($C555="","",VLOOKUP($C555,'[1]Preços Unitários'!$B$7:$H$507,4,1))</f>
        <v/>
      </c>
      <c r="G555" s="115" t="str">
        <f>IF($C555="","",VLOOKUP($C555,'[1]Preços Unitários'!$B$7:$H$507,5,1))</f>
        <v/>
      </c>
      <c r="H555" s="116" t="str">
        <f>IF($C555="","",VLOOKUP($C555,'[1]Preços Unitários'!$B$7:$H$507,7,1))</f>
        <v/>
      </c>
      <c r="I555" s="117"/>
      <c r="J555" s="118" t="str">
        <f t="shared" si="39"/>
        <v/>
      </c>
      <c r="K555" s="347"/>
      <c r="L555" s="353"/>
    </row>
    <row r="556" spans="2:12" x14ac:dyDescent="0.25">
      <c r="B556" s="113"/>
      <c r="C556" s="119"/>
      <c r="D556" s="119"/>
      <c r="E556" s="119"/>
      <c r="F556" s="115" t="str">
        <f>IF($C556="","",VLOOKUP($C556,'[1]Preços Unitários'!$B$7:$H$507,4,1))</f>
        <v/>
      </c>
      <c r="G556" s="115" t="str">
        <f>IF($C556="","",VLOOKUP($C556,'[1]Preços Unitários'!$B$7:$H$507,5,1))</f>
        <v/>
      </c>
      <c r="H556" s="116" t="str">
        <f>IF($C556="","",VLOOKUP($C556,'[1]Preços Unitários'!$B$7:$H$507,7,1))</f>
        <v/>
      </c>
      <c r="I556" s="117"/>
      <c r="J556" s="118" t="str">
        <f t="shared" si="39"/>
        <v/>
      </c>
      <c r="K556" s="347"/>
      <c r="L556" s="353"/>
    </row>
    <row r="557" spans="2:12" x14ac:dyDescent="0.25">
      <c r="B557" s="113"/>
      <c r="C557" s="119"/>
      <c r="D557" s="119"/>
      <c r="E557" s="119"/>
      <c r="F557" s="115" t="str">
        <f>IF($C557="","",VLOOKUP($C557,'[1]Preços Unitários'!$B$7:$H$507,4,1))</f>
        <v/>
      </c>
      <c r="G557" s="115" t="str">
        <f>IF($C557="","",VLOOKUP($C557,'[1]Preços Unitários'!$B$7:$H$507,5,1))</f>
        <v/>
      </c>
      <c r="H557" s="116" t="str">
        <f>IF($C557="","",VLOOKUP($C557,'[1]Preços Unitários'!$B$7:$H$507,7,1))</f>
        <v/>
      </c>
      <c r="I557" s="117"/>
      <c r="J557" s="118" t="str">
        <f t="shared" si="39"/>
        <v/>
      </c>
      <c r="K557" s="347"/>
      <c r="L557" s="353"/>
    </row>
    <row r="558" spans="2:12" x14ac:dyDescent="0.25">
      <c r="B558" s="113"/>
      <c r="C558" s="119"/>
      <c r="D558" s="119"/>
      <c r="E558" s="119"/>
      <c r="F558" s="115" t="str">
        <f>IF($C558="","",VLOOKUP($C558,'[1]Preços Unitários'!$B$7:$H$507,4,1))</f>
        <v/>
      </c>
      <c r="G558" s="115" t="str">
        <f>IF($C558="","",VLOOKUP($C558,'[1]Preços Unitários'!$B$7:$H$507,5,1))</f>
        <v/>
      </c>
      <c r="H558" s="116" t="str">
        <f>IF($C558="","",VLOOKUP($C558,'[1]Preços Unitários'!$B$7:$H$507,7,1))</f>
        <v/>
      </c>
      <c r="I558" s="117"/>
      <c r="J558" s="118" t="str">
        <f t="shared" si="39"/>
        <v/>
      </c>
      <c r="K558" s="347"/>
      <c r="L558" s="353"/>
    </row>
    <row r="559" spans="2:12" x14ac:dyDescent="0.25">
      <c r="B559" s="113"/>
      <c r="C559" s="119"/>
      <c r="D559" s="119"/>
      <c r="E559" s="119"/>
      <c r="F559" s="115" t="str">
        <f>IF($C559="","",VLOOKUP($C559,'[1]Preços Unitários'!$B$7:$H$507,4,1))</f>
        <v/>
      </c>
      <c r="G559" s="115" t="str">
        <f>IF($C559="","",VLOOKUP($C559,'[1]Preços Unitários'!$B$7:$H$507,5,1))</f>
        <v/>
      </c>
      <c r="H559" s="116" t="str">
        <f>IF($C559="","",VLOOKUP($C559,'[1]Preços Unitários'!$B$7:$H$507,7,1))</f>
        <v/>
      </c>
      <c r="I559" s="117"/>
      <c r="J559" s="118" t="str">
        <f t="shared" si="39"/>
        <v/>
      </c>
      <c r="K559" s="347"/>
      <c r="L559" s="353"/>
    </row>
    <row r="560" spans="2:12" x14ac:dyDescent="0.25">
      <c r="B560" s="113"/>
      <c r="C560" s="119"/>
      <c r="D560" s="119"/>
      <c r="E560" s="119"/>
      <c r="F560" s="115" t="str">
        <f>IF($C560="","",VLOOKUP($C560,'[1]Preços Unitários'!$B$7:$H$507,4,1))</f>
        <v/>
      </c>
      <c r="G560" s="115" t="str">
        <f>IF($C560="","",VLOOKUP($C560,'[1]Preços Unitários'!$B$7:$H$507,5,1))</f>
        <v/>
      </c>
      <c r="H560" s="116" t="str">
        <f>IF($C560="","",VLOOKUP($C560,'[1]Preços Unitários'!$B$7:$H$507,7,1))</f>
        <v/>
      </c>
      <c r="I560" s="117"/>
      <c r="J560" s="118" t="str">
        <f t="shared" si="39"/>
        <v/>
      </c>
      <c r="K560" s="347"/>
      <c r="L560" s="353"/>
    </row>
    <row r="561" spans="2:12" x14ac:dyDescent="0.25">
      <c r="B561" s="113"/>
      <c r="C561" s="119"/>
      <c r="D561" s="119"/>
      <c r="E561" s="119"/>
      <c r="F561" s="115" t="str">
        <f>IF($C561="","",VLOOKUP($C561,'[1]Preços Unitários'!$B$7:$H$507,4,1))</f>
        <v/>
      </c>
      <c r="G561" s="115" t="str">
        <f>IF($C561="","",VLOOKUP($C561,'[1]Preços Unitários'!$B$7:$H$507,5,1))</f>
        <v/>
      </c>
      <c r="H561" s="116" t="str">
        <f>IF($C561="","",VLOOKUP($C561,'[1]Preços Unitários'!$B$7:$H$507,7,1))</f>
        <v/>
      </c>
      <c r="I561" s="120"/>
      <c r="J561" s="118" t="str">
        <f t="shared" si="39"/>
        <v/>
      </c>
      <c r="K561" s="347"/>
      <c r="L561" s="353"/>
    </row>
    <row r="562" spans="2:12" x14ac:dyDescent="0.25">
      <c r="B562" s="113"/>
      <c r="C562" s="119"/>
      <c r="D562" s="119"/>
      <c r="E562" s="119"/>
      <c r="F562" s="115" t="str">
        <f>IF($C562="","",VLOOKUP($C562,'[1]Preços Unitários'!$B$7:$H$507,4,1))</f>
        <v/>
      </c>
      <c r="G562" s="115" t="str">
        <f>IF($C562="","",VLOOKUP($C562,'[1]Preços Unitários'!$B$7:$H$507,5,1))</f>
        <v/>
      </c>
      <c r="H562" s="116" t="str">
        <f>IF($C562="","",VLOOKUP($C562,'[1]Preços Unitários'!$B$7:$H$507,7,1))</f>
        <v/>
      </c>
      <c r="I562" s="120"/>
      <c r="J562" s="118" t="str">
        <f t="shared" si="39"/>
        <v/>
      </c>
      <c r="K562" s="347"/>
      <c r="L562" s="353"/>
    </row>
    <row r="563" spans="2:12" ht="15.75" thickBot="1" x14ac:dyDescent="0.3">
      <c r="B563" s="121"/>
      <c r="C563" s="122"/>
      <c r="D563" s="122"/>
      <c r="E563" s="122"/>
      <c r="F563" s="123" t="str">
        <f>IF($C563="","",VLOOKUP($C563,'[1]Preços Unitários'!$B$7:$H$507,4,1))</f>
        <v/>
      </c>
      <c r="G563" s="123" t="str">
        <f>IF($C563="","",VLOOKUP($C563,'[1]Preços Unitários'!$B$7:$H$507,5,1))</f>
        <v/>
      </c>
      <c r="H563" s="124" t="str">
        <f>IF($C563="","",VLOOKUP($C563,'[1]Preços Unitários'!$B$7:$H$507,7,1))</f>
        <v/>
      </c>
      <c r="I563" s="125"/>
      <c r="J563" s="126" t="str">
        <f t="shared" si="39"/>
        <v/>
      </c>
      <c r="K563" s="348"/>
      <c r="L563" s="354"/>
    </row>
    <row r="564" spans="2:12" ht="15.75" thickBot="1" x14ac:dyDescent="0.3">
      <c r="C564" s="127"/>
      <c r="D564" s="127"/>
      <c r="E564" s="127"/>
      <c r="H564" s="128"/>
      <c r="I564" s="129"/>
      <c r="J564" s="128"/>
    </row>
    <row r="565" spans="2:12" x14ac:dyDescent="0.25">
      <c r="B565" s="133" t="s">
        <v>852</v>
      </c>
      <c r="C565" s="96"/>
      <c r="D565" s="96"/>
      <c r="E565" s="96"/>
      <c r="F565" s="140" t="s">
        <v>31</v>
      </c>
      <c r="G565" s="142" t="s">
        <v>137</v>
      </c>
      <c r="H565" s="99" t="s">
        <v>131</v>
      </c>
      <c r="I565" s="100">
        <v>1</v>
      </c>
      <c r="J565" s="101">
        <f>ROUND(IF(SUM(J567:J576)="","",IF(H565="NOTURNO",(SUM(J567:J576))*1.25,SUM(J567:J576))),2)</f>
        <v>113.63</v>
      </c>
      <c r="K565" s="102" t="s">
        <v>1771</v>
      </c>
      <c r="L565" s="103" t="s">
        <v>1772</v>
      </c>
    </row>
    <row r="566" spans="2:12" ht="27" x14ac:dyDescent="0.25">
      <c r="B566" s="104"/>
      <c r="C566" s="105" t="s">
        <v>1773</v>
      </c>
      <c r="D566" s="105"/>
      <c r="E566" s="105"/>
      <c r="F566" s="106" t="s">
        <v>1776</v>
      </c>
      <c r="G566" s="107" t="s">
        <v>1777</v>
      </c>
      <c r="H566" s="108" t="s">
        <v>1778</v>
      </c>
      <c r="I566" s="109"/>
      <c r="J566" s="110"/>
      <c r="K566" s="111"/>
      <c r="L566" s="112"/>
    </row>
    <row r="567" spans="2:12" x14ac:dyDescent="0.25">
      <c r="B567" s="113"/>
      <c r="C567" s="119"/>
      <c r="D567" s="119"/>
      <c r="E567" s="119"/>
      <c r="F567" s="115" t="str">
        <f>IF($C567="","",VLOOKUP($C567,'[1]Preços Unitários'!$B$7:$H$507,4,1))</f>
        <v/>
      </c>
      <c r="G567" s="115" t="str">
        <f>IF($C567="","",VLOOKUP($C567,'[1]Preços Unitários'!$B$7:$H$507,5,1))</f>
        <v/>
      </c>
      <c r="H567" s="116" t="str">
        <f>IF($C567="","",VLOOKUP($C567,'[1]Preços Unitários'!$B$7:$H$507,7,1))</f>
        <v/>
      </c>
      <c r="I567" s="117"/>
      <c r="J567" s="118" t="str">
        <f t="shared" ref="J567:J577" si="40">IF(H567="","",I567*H567)</f>
        <v/>
      </c>
      <c r="K567" s="346" t="s">
        <v>1846</v>
      </c>
      <c r="L567" s="349" t="s">
        <v>1847</v>
      </c>
    </row>
    <row r="568" spans="2:12" x14ac:dyDescent="0.25">
      <c r="B568" s="113"/>
      <c r="C568" s="138" t="s">
        <v>1848</v>
      </c>
      <c r="D568" s="114">
        <f>VLOOKUP(C568,'[1]Preços Unitários'!$B$7:$E$413,2,TRUE)</f>
        <v>60205</v>
      </c>
      <c r="E568" s="114" t="str">
        <f>VLOOKUP(C568,'[1]Preços Unitários'!$B$7:$F$413,3,TRUE)</f>
        <v>CASAN</v>
      </c>
      <c r="F568" s="115" t="str">
        <f>IF($C568="","",VLOOKUP($C568,'[1]Preços Unitários'!$B$7:$H$507,4,1))</f>
        <v>PONTEIRA FILTRANTE</v>
      </c>
      <c r="G568" s="115" t="str">
        <f>IF($C568="","",VLOOKUP($C568,'[1]Preços Unitários'!$B$7:$H$507,5,1))</f>
        <v xml:space="preserve">un </v>
      </c>
      <c r="H568" s="116">
        <f>IF($C568="","",VLOOKUP($C568,'[1]Preços Unitários'!$B$7:$H$507,7,1))</f>
        <v>113.6263305939094</v>
      </c>
      <c r="I568" s="117">
        <v>1</v>
      </c>
      <c r="J568" s="118">
        <f t="shared" si="40"/>
        <v>113.6263305939094</v>
      </c>
      <c r="K568" s="347"/>
      <c r="L568" s="350"/>
    </row>
    <row r="569" spans="2:12" x14ac:dyDescent="0.25">
      <c r="B569" s="113"/>
      <c r="C569" s="119"/>
      <c r="D569" s="119"/>
      <c r="E569" s="119"/>
      <c r="F569" s="115" t="str">
        <f>IF($C569="","",VLOOKUP($C569,'[1]Preços Unitários'!$B$7:$H$507,4,1))</f>
        <v/>
      </c>
      <c r="G569" s="115" t="str">
        <f>IF($C569="","",VLOOKUP($C569,'[1]Preços Unitários'!$B$7:$H$507,5,1))</f>
        <v/>
      </c>
      <c r="H569" s="116" t="str">
        <f>IF($C569="","",VLOOKUP($C569,'[1]Preços Unitários'!$B$7:$H$507,7,1))</f>
        <v/>
      </c>
      <c r="I569" s="117"/>
      <c r="J569" s="118" t="str">
        <f t="shared" si="40"/>
        <v/>
      </c>
      <c r="K569" s="347"/>
      <c r="L569" s="350"/>
    </row>
    <row r="570" spans="2:12" x14ac:dyDescent="0.25">
      <c r="B570" s="113"/>
      <c r="C570" s="119"/>
      <c r="D570" s="119"/>
      <c r="E570" s="119"/>
      <c r="F570" s="115" t="str">
        <f>IF($C570="","",VLOOKUP($C570,'[1]Preços Unitários'!$B$7:$H$507,4,1))</f>
        <v/>
      </c>
      <c r="G570" s="115" t="str">
        <f>IF($C570="","",VLOOKUP($C570,'[1]Preços Unitários'!$B$7:$H$507,5,1))</f>
        <v/>
      </c>
      <c r="H570" s="116" t="str">
        <f>IF($C570="","",VLOOKUP($C570,'[1]Preços Unitários'!$B$7:$H$507,7,1))</f>
        <v/>
      </c>
      <c r="I570" s="117"/>
      <c r="J570" s="118" t="str">
        <f t="shared" si="40"/>
        <v/>
      </c>
      <c r="K570" s="347"/>
      <c r="L570" s="350"/>
    </row>
    <row r="571" spans="2:12" x14ac:dyDescent="0.25">
      <c r="B571" s="113"/>
      <c r="C571" s="119"/>
      <c r="D571" s="119"/>
      <c r="E571" s="119"/>
      <c r="F571" s="115" t="str">
        <f>IF($C571="","",VLOOKUP($C571,'[1]Preços Unitários'!$B$7:$H$507,4,1))</f>
        <v/>
      </c>
      <c r="G571" s="115" t="str">
        <f>IF($C571="","",VLOOKUP($C571,'[1]Preços Unitários'!$B$7:$H$507,5,1))</f>
        <v/>
      </c>
      <c r="H571" s="116" t="str">
        <f>IF($C571="","",VLOOKUP($C571,'[1]Preços Unitários'!$B$7:$H$507,7,1))</f>
        <v/>
      </c>
      <c r="I571" s="117"/>
      <c r="J571" s="118" t="str">
        <f t="shared" si="40"/>
        <v/>
      </c>
      <c r="K571" s="347"/>
      <c r="L571" s="350"/>
    </row>
    <row r="572" spans="2:12" x14ac:dyDescent="0.25">
      <c r="B572" s="113"/>
      <c r="C572" s="119"/>
      <c r="D572" s="119"/>
      <c r="E572" s="119"/>
      <c r="F572" s="115" t="str">
        <f>IF($C572="","",VLOOKUP($C572,'[1]Preços Unitários'!$B$7:$H$507,4,1))</f>
        <v/>
      </c>
      <c r="G572" s="115" t="str">
        <f>IF($C572="","",VLOOKUP($C572,'[1]Preços Unitários'!$B$7:$H$507,5,1))</f>
        <v/>
      </c>
      <c r="H572" s="116" t="str">
        <f>IF($C572="","",VLOOKUP($C572,'[1]Preços Unitários'!$B$7:$H$507,7,1))</f>
        <v/>
      </c>
      <c r="I572" s="117"/>
      <c r="J572" s="118" t="str">
        <f t="shared" si="40"/>
        <v/>
      </c>
      <c r="K572" s="347"/>
      <c r="L572" s="350"/>
    </row>
    <row r="573" spans="2:12" x14ac:dyDescent="0.25">
      <c r="B573" s="113"/>
      <c r="C573" s="119"/>
      <c r="D573" s="119"/>
      <c r="E573" s="119"/>
      <c r="F573" s="115" t="str">
        <f>IF($C573="","",VLOOKUP($C573,'[1]Preços Unitários'!$B$7:$H$507,4,1))</f>
        <v/>
      </c>
      <c r="G573" s="115" t="str">
        <f>IF($C573="","",VLOOKUP($C573,'[1]Preços Unitários'!$B$7:$H$507,5,1))</f>
        <v/>
      </c>
      <c r="H573" s="116" t="str">
        <f>IF($C573="","",VLOOKUP($C573,'[1]Preços Unitários'!$B$7:$H$507,7,1))</f>
        <v/>
      </c>
      <c r="I573" s="117"/>
      <c r="J573" s="118" t="str">
        <f t="shared" si="40"/>
        <v/>
      </c>
      <c r="K573" s="347"/>
      <c r="L573" s="350"/>
    </row>
    <row r="574" spans="2:12" x14ac:dyDescent="0.25">
      <c r="B574" s="113"/>
      <c r="C574" s="119"/>
      <c r="D574" s="119"/>
      <c r="E574" s="119"/>
      <c r="F574" s="115" t="str">
        <f>IF($C574="","",VLOOKUP($C574,'[1]Preços Unitários'!$B$7:$H$507,4,1))</f>
        <v/>
      </c>
      <c r="G574" s="115" t="str">
        <f>IF($C574="","",VLOOKUP($C574,'[1]Preços Unitários'!$B$7:$H$507,5,1))</f>
        <v/>
      </c>
      <c r="H574" s="116" t="str">
        <f>IF($C574="","",VLOOKUP($C574,'[1]Preços Unitários'!$B$7:$H$507,7,1))</f>
        <v/>
      </c>
      <c r="I574" s="117"/>
      <c r="J574" s="118" t="str">
        <f t="shared" si="40"/>
        <v/>
      </c>
      <c r="K574" s="347"/>
      <c r="L574" s="350"/>
    </row>
    <row r="575" spans="2:12" x14ac:dyDescent="0.25">
      <c r="B575" s="113"/>
      <c r="C575" s="119"/>
      <c r="D575" s="119"/>
      <c r="E575" s="119"/>
      <c r="F575" s="115" t="str">
        <f>IF($C575="","",VLOOKUP($C575,'[1]Preços Unitários'!$B$7:$H$507,4,1))</f>
        <v/>
      </c>
      <c r="G575" s="115" t="str">
        <f>IF($C575="","",VLOOKUP($C575,'[1]Preços Unitários'!$B$7:$H$507,5,1))</f>
        <v/>
      </c>
      <c r="H575" s="116" t="str">
        <f>IF($C575="","",VLOOKUP($C575,'[1]Preços Unitários'!$B$7:$H$507,7,1))</f>
        <v/>
      </c>
      <c r="I575" s="120"/>
      <c r="J575" s="118" t="str">
        <f t="shared" si="40"/>
        <v/>
      </c>
      <c r="K575" s="347"/>
      <c r="L575" s="350"/>
    </row>
    <row r="576" spans="2:12" x14ac:dyDescent="0.25">
      <c r="B576" s="113"/>
      <c r="C576" s="119"/>
      <c r="D576" s="119"/>
      <c r="E576" s="119"/>
      <c r="F576" s="115" t="str">
        <f>IF($C576="","",VLOOKUP($C576,'[1]Preços Unitários'!$B$7:$H$507,4,1))</f>
        <v/>
      </c>
      <c r="G576" s="115" t="str">
        <f>IF($C576="","",VLOOKUP($C576,'[1]Preços Unitários'!$B$7:$H$507,5,1))</f>
        <v/>
      </c>
      <c r="H576" s="116" t="str">
        <f>IF($C576="","",VLOOKUP($C576,'[1]Preços Unitários'!$B$7:$H$507,7,1))</f>
        <v/>
      </c>
      <c r="I576" s="120"/>
      <c r="J576" s="118" t="str">
        <f t="shared" si="40"/>
        <v/>
      </c>
      <c r="K576" s="347"/>
      <c r="L576" s="350"/>
    </row>
    <row r="577" spans="2:12" ht="15.75" thickBot="1" x14ac:dyDescent="0.3">
      <c r="B577" s="121"/>
      <c r="C577" s="122"/>
      <c r="D577" s="122"/>
      <c r="E577" s="122"/>
      <c r="F577" s="123" t="str">
        <f>IF($C577="","",VLOOKUP($C577,'[1]Preços Unitários'!$B$7:$H$507,4,1))</f>
        <v/>
      </c>
      <c r="G577" s="123" t="str">
        <f>IF($C577="","",VLOOKUP($C577,'[1]Preços Unitários'!$B$7:$H$507,5,1))</f>
        <v/>
      </c>
      <c r="H577" s="124" t="str">
        <f>IF($C577="","",VLOOKUP($C577,'[1]Preços Unitários'!$B$7:$H$507,7,1))</f>
        <v/>
      </c>
      <c r="I577" s="125"/>
      <c r="J577" s="126" t="str">
        <f t="shared" si="40"/>
        <v/>
      </c>
      <c r="K577" s="348"/>
      <c r="L577" s="351"/>
    </row>
    <row r="578" spans="2:12" ht="15.75" thickBot="1" x14ac:dyDescent="0.3">
      <c r="C578" s="127"/>
      <c r="D578" s="127"/>
      <c r="E578" s="127"/>
      <c r="H578" s="128"/>
      <c r="I578" s="129"/>
      <c r="J578" s="128"/>
    </row>
    <row r="579" spans="2:12" x14ac:dyDescent="0.25">
      <c r="B579" s="133" t="s">
        <v>853</v>
      </c>
      <c r="C579" s="96"/>
      <c r="D579" s="96"/>
      <c r="E579" s="96"/>
      <c r="F579" s="140" t="s">
        <v>31</v>
      </c>
      <c r="G579" s="142" t="s">
        <v>137</v>
      </c>
      <c r="H579" s="99" t="s">
        <v>132</v>
      </c>
      <c r="I579" s="100">
        <v>1</v>
      </c>
      <c r="J579" s="101">
        <f>ROUND(IF(SUM(J581:J590)="","",IF(H579="NOTURNO",(SUM(J581:J590))*1.25,SUM(J581:J590))),2)</f>
        <v>142.03</v>
      </c>
      <c r="K579" s="102" t="s">
        <v>1771</v>
      </c>
      <c r="L579" s="103" t="s">
        <v>1772</v>
      </c>
    </row>
    <row r="580" spans="2:12" ht="27" x14ac:dyDescent="0.25">
      <c r="B580" s="104"/>
      <c r="C580" s="105" t="s">
        <v>1773</v>
      </c>
      <c r="D580" s="105"/>
      <c r="E580" s="105"/>
      <c r="F580" s="106" t="s">
        <v>1776</v>
      </c>
      <c r="G580" s="107" t="s">
        <v>1777</v>
      </c>
      <c r="H580" s="108" t="s">
        <v>1778</v>
      </c>
      <c r="I580" s="109"/>
      <c r="J580" s="110"/>
      <c r="K580" s="111"/>
      <c r="L580" s="112"/>
    </row>
    <row r="581" spans="2:12" x14ac:dyDescent="0.25">
      <c r="B581" s="113"/>
      <c r="C581" s="119"/>
      <c r="D581" s="119"/>
      <c r="E581" s="119"/>
      <c r="F581" s="115" t="str">
        <f>IF($C581="","",VLOOKUP($C581,'[1]Preços Unitários'!$B$7:$H$507,4,1))</f>
        <v/>
      </c>
      <c r="G581" s="115" t="str">
        <f>IF($C581="","",VLOOKUP($C581,'[1]Preços Unitários'!$B$7:$H$507,5,1))</f>
        <v/>
      </c>
      <c r="H581" s="116" t="str">
        <f>IF($C581="","",VLOOKUP($C581,'[1]Preços Unitários'!$B$7:$H$507,7,1))</f>
        <v/>
      </c>
      <c r="I581" s="117"/>
      <c r="J581" s="118" t="str">
        <f t="shared" ref="J581:J591" si="41">IF(H581="","",I581*H581)</f>
        <v/>
      </c>
      <c r="K581" s="346" t="s">
        <v>1846</v>
      </c>
      <c r="L581" s="352" t="s">
        <v>1847</v>
      </c>
    </row>
    <row r="582" spans="2:12" x14ac:dyDescent="0.25">
      <c r="B582" s="113"/>
      <c r="C582" s="138" t="s">
        <v>1848</v>
      </c>
      <c r="D582" s="114">
        <f>VLOOKUP(C582,'[1]Preços Unitários'!$B$7:$E$413,2,TRUE)</f>
        <v>60205</v>
      </c>
      <c r="E582" s="114" t="str">
        <f>VLOOKUP(C582,'[1]Preços Unitários'!$B$7:$F$413,3,TRUE)</f>
        <v>CASAN</v>
      </c>
      <c r="F582" s="115" t="str">
        <f>IF($C582="","",VLOOKUP($C582,'[1]Preços Unitários'!$B$7:$H$507,4,1))</f>
        <v>PONTEIRA FILTRANTE</v>
      </c>
      <c r="G582" s="115" t="str">
        <f>IF($C582="","",VLOOKUP($C582,'[1]Preços Unitários'!$B$7:$H$507,5,1))</f>
        <v xml:space="preserve">un </v>
      </c>
      <c r="H582" s="116">
        <f>IF($C582="","",VLOOKUP($C582,'[1]Preços Unitários'!$B$7:$H$507,7,1))</f>
        <v>113.6263305939094</v>
      </c>
      <c r="I582" s="117">
        <v>1</v>
      </c>
      <c r="J582" s="118">
        <f t="shared" si="41"/>
        <v>113.6263305939094</v>
      </c>
      <c r="K582" s="347"/>
      <c r="L582" s="353"/>
    </row>
    <row r="583" spans="2:12" x14ac:dyDescent="0.25">
      <c r="B583" s="113"/>
      <c r="C583" s="119"/>
      <c r="D583" s="119"/>
      <c r="E583" s="119"/>
      <c r="F583" s="115" t="str">
        <f>IF($C583="","",VLOOKUP($C583,'[1]Preços Unitários'!$B$7:$H$507,4,1))</f>
        <v/>
      </c>
      <c r="G583" s="115" t="str">
        <f>IF($C583="","",VLOOKUP($C583,'[1]Preços Unitários'!$B$7:$H$507,5,1))</f>
        <v/>
      </c>
      <c r="H583" s="116" t="str">
        <f>IF($C583="","",VLOOKUP($C583,'[1]Preços Unitários'!$B$7:$H$507,7,1))</f>
        <v/>
      </c>
      <c r="I583" s="117"/>
      <c r="J583" s="118" t="str">
        <f t="shared" si="41"/>
        <v/>
      </c>
      <c r="K583" s="347"/>
      <c r="L583" s="353"/>
    </row>
    <row r="584" spans="2:12" x14ac:dyDescent="0.25">
      <c r="B584" s="113"/>
      <c r="C584" s="119"/>
      <c r="D584" s="119"/>
      <c r="E584" s="119"/>
      <c r="F584" s="115" t="str">
        <f>IF($C584="","",VLOOKUP($C584,'[1]Preços Unitários'!$B$7:$H$507,4,1))</f>
        <v/>
      </c>
      <c r="G584" s="115" t="str">
        <f>IF($C584="","",VLOOKUP($C584,'[1]Preços Unitários'!$B$7:$H$507,5,1))</f>
        <v/>
      </c>
      <c r="H584" s="116" t="str">
        <f>IF($C584="","",VLOOKUP($C584,'[1]Preços Unitários'!$B$7:$H$507,7,1))</f>
        <v/>
      </c>
      <c r="I584" s="117"/>
      <c r="J584" s="118" t="str">
        <f t="shared" si="41"/>
        <v/>
      </c>
      <c r="K584" s="347"/>
      <c r="L584" s="353"/>
    </row>
    <row r="585" spans="2:12" x14ac:dyDescent="0.25">
      <c r="B585" s="113"/>
      <c r="C585" s="119"/>
      <c r="D585" s="119"/>
      <c r="E585" s="119"/>
      <c r="F585" s="115" t="str">
        <f>IF($C585="","",VLOOKUP($C585,'[1]Preços Unitários'!$B$7:$H$507,4,1))</f>
        <v/>
      </c>
      <c r="G585" s="115" t="str">
        <f>IF($C585="","",VLOOKUP($C585,'[1]Preços Unitários'!$B$7:$H$507,5,1))</f>
        <v/>
      </c>
      <c r="H585" s="116" t="str">
        <f>IF($C585="","",VLOOKUP($C585,'[1]Preços Unitários'!$B$7:$H$507,7,1))</f>
        <v/>
      </c>
      <c r="I585" s="117"/>
      <c r="J585" s="118" t="str">
        <f t="shared" si="41"/>
        <v/>
      </c>
      <c r="K585" s="347"/>
      <c r="L585" s="353"/>
    </row>
    <row r="586" spans="2:12" x14ac:dyDescent="0.25">
      <c r="B586" s="113"/>
      <c r="C586" s="119"/>
      <c r="D586" s="119"/>
      <c r="E586" s="119"/>
      <c r="F586" s="115" t="str">
        <f>IF($C586="","",VLOOKUP($C586,'[1]Preços Unitários'!$B$7:$H$507,4,1))</f>
        <v/>
      </c>
      <c r="G586" s="115" t="str">
        <f>IF($C586="","",VLOOKUP($C586,'[1]Preços Unitários'!$B$7:$H$507,5,1))</f>
        <v/>
      </c>
      <c r="H586" s="116" t="str">
        <f>IF($C586="","",VLOOKUP($C586,'[1]Preços Unitários'!$B$7:$H$507,7,1))</f>
        <v/>
      </c>
      <c r="I586" s="117"/>
      <c r="J586" s="118" t="str">
        <f t="shared" si="41"/>
        <v/>
      </c>
      <c r="K586" s="347"/>
      <c r="L586" s="353"/>
    </row>
    <row r="587" spans="2:12" x14ac:dyDescent="0.25">
      <c r="B587" s="113"/>
      <c r="C587" s="119"/>
      <c r="D587" s="119"/>
      <c r="E587" s="119"/>
      <c r="F587" s="115" t="str">
        <f>IF($C587="","",VLOOKUP($C587,'[1]Preços Unitários'!$B$7:$H$507,4,1))</f>
        <v/>
      </c>
      <c r="G587" s="115" t="str">
        <f>IF($C587="","",VLOOKUP($C587,'[1]Preços Unitários'!$B$7:$H$507,5,1))</f>
        <v/>
      </c>
      <c r="H587" s="116" t="str">
        <f>IF($C587="","",VLOOKUP($C587,'[1]Preços Unitários'!$B$7:$H$507,7,1))</f>
        <v/>
      </c>
      <c r="I587" s="117"/>
      <c r="J587" s="118" t="str">
        <f t="shared" si="41"/>
        <v/>
      </c>
      <c r="K587" s="347"/>
      <c r="L587" s="353"/>
    </row>
    <row r="588" spans="2:12" x14ac:dyDescent="0.25">
      <c r="B588" s="113"/>
      <c r="C588" s="119"/>
      <c r="D588" s="119"/>
      <c r="E588" s="119"/>
      <c r="F588" s="115" t="str">
        <f>IF($C588="","",VLOOKUP($C588,'[1]Preços Unitários'!$B$7:$H$507,4,1))</f>
        <v/>
      </c>
      <c r="G588" s="115" t="str">
        <f>IF($C588="","",VLOOKUP($C588,'[1]Preços Unitários'!$B$7:$H$507,5,1))</f>
        <v/>
      </c>
      <c r="H588" s="116" t="str">
        <f>IF($C588="","",VLOOKUP($C588,'[1]Preços Unitários'!$B$7:$H$507,7,1))</f>
        <v/>
      </c>
      <c r="I588" s="117"/>
      <c r="J588" s="118" t="str">
        <f t="shared" si="41"/>
        <v/>
      </c>
      <c r="K588" s="347"/>
      <c r="L588" s="353"/>
    </row>
    <row r="589" spans="2:12" x14ac:dyDescent="0.25">
      <c r="B589" s="113"/>
      <c r="C589" s="119"/>
      <c r="D589" s="119"/>
      <c r="E589" s="119"/>
      <c r="F589" s="115" t="str">
        <f>IF($C589="","",VLOOKUP($C589,'[1]Preços Unitários'!$B$7:$H$507,4,1))</f>
        <v/>
      </c>
      <c r="G589" s="115" t="str">
        <f>IF($C589="","",VLOOKUP($C589,'[1]Preços Unitários'!$B$7:$H$507,5,1))</f>
        <v/>
      </c>
      <c r="H589" s="116" t="str">
        <f>IF($C589="","",VLOOKUP($C589,'[1]Preços Unitários'!$B$7:$H$507,7,1))</f>
        <v/>
      </c>
      <c r="I589" s="120"/>
      <c r="J589" s="118" t="str">
        <f t="shared" si="41"/>
        <v/>
      </c>
      <c r="K589" s="347"/>
      <c r="L589" s="353"/>
    </row>
    <row r="590" spans="2:12" x14ac:dyDescent="0.25">
      <c r="B590" s="113"/>
      <c r="C590" s="119"/>
      <c r="D590" s="119"/>
      <c r="E590" s="119"/>
      <c r="F590" s="115" t="str">
        <f>IF($C590="","",VLOOKUP($C590,'[1]Preços Unitários'!$B$7:$H$507,4,1))</f>
        <v/>
      </c>
      <c r="G590" s="115" t="str">
        <f>IF($C590="","",VLOOKUP($C590,'[1]Preços Unitários'!$B$7:$H$507,5,1))</f>
        <v/>
      </c>
      <c r="H590" s="116" t="str">
        <f>IF($C590="","",VLOOKUP($C590,'[1]Preços Unitários'!$B$7:$H$507,7,1))</f>
        <v/>
      </c>
      <c r="I590" s="120"/>
      <c r="J590" s="118" t="str">
        <f t="shared" si="41"/>
        <v/>
      </c>
      <c r="K590" s="347"/>
      <c r="L590" s="353"/>
    </row>
    <row r="591" spans="2:12" ht="15.75" thickBot="1" x14ac:dyDescent="0.3">
      <c r="B591" s="121"/>
      <c r="C591" s="122"/>
      <c r="D591" s="122"/>
      <c r="E591" s="122"/>
      <c r="F591" s="123" t="str">
        <f>IF($C591="","",VLOOKUP($C591,'[1]Preços Unitários'!$B$7:$H$507,4,1))</f>
        <v/>
      </c>
      <c r="G591" s="123" t="str">
        <f>IF($C591="","",VLOOKUP($C591,'[1]Preços Unitários'!$B$7:$H$507,5,1))</f>
        <v/>
      </c>
      <c r="H591" s="124" t="str">
        <f>IF($C591="","",VLOOKUP($C591,'[1]Preços Unitários'!$B$7:$H$507,7,1))</f>
        <v/>
      </c>
      <c r="I591" s="125"/>
      <c r="J591" s="126" t="str">
        <f t="shared" si="41"/>
        <v/>
      </c>
      <c r="K591" s="348"/>
      <c r="L591" s="354"/>
    </row>
    <row r="592" spans="2:12" ht="15.75" thickBot="1" x14ac:dyDescent="0.3">
      <c r="C592" s="127"/>
      <c r="D592" s="127"/>
      <c r="E592" s="127"/>
      <c r="H592" s="128"/>
      <c r="I592" s="129"/>
      <c r="J592" s="128"/>
    </row>
    <row r="593" spans="2:12" x14ac:dyDescent="0.25">
      <c r="B593" s="133" t="s">
        <v>854</v>
      </c>
      <c r="C593" s="96"/>
      <c r="D593" s="96"/>
      <c r="E593" s="96"/>
      <c r="F593" s="140" t="s">
        <v>32</v>
      </c>
      <c r="G593" s="142" t="s">
        <v>138</v>
      </c>
      <c r="H593" s="99" t="s">
        <v>131</v>
      </c>
      <c r="I593" s="100">
        <v>1</v>
      </c>
      <c r="J593" s="101">
        <f>ROUND(IF(SUM(J595:J605)="","",IF(H593="NOTURNO",(SUM(J595:J605))*1.25,SUM(J595:J605))),2)</f>
        <v>549.49</v>
      </c>
      <c r="K593" s="102" t="s">
        <v>1771</v>
      </c>
      <c r="L593" s="103" t="s">
        <v>1772</v>
      </c>
    </row>
    <row r="594" spans="2:12" ht="27" x14ac:dyDescent="0.25">
      <c r="B594" s="104"/>
      <c r="C594" s="105" t="s">
        <v>1773</v>
      </c>
      <c r="D594" s="105"/>
      <c r="E594" s="105"/>
      <c r="F594" s="106" t="s">
        <v>1776</v>
      </c>
      <c r="G594" s="107" t="s">
        <v>1777</v>
      </c>
      <c r="H594" s="108" t="s">
        <v>1778</v>
      </c>
      <c r="I594" s="109"/>
      <c r="J594" s="110"/>
      <c r="K594" s="111"/>
      <c r="L594" s="112"/>
    </row>
    <row r="595" spans="2:12" x14ac:dyDescent="0.25">
      <c r="B595" s="113"/>
      <c r="C595" s="119"/>
      <c r="D595" s="119"/>
      <c r="E595" s="119"/>
      <c r="F595" s="115" t="str">
        <f>IF($C595="","",VLOOKUP($C595,'[1]Preços Unitários'!$B$7:$H$507,4,1))</f>
        <v/>
      </c>
      <c r="G595" s="115" t="str">
        <f>IF($C595="","",VLOOKUP($C595,'[1]Preços Unitários'!$B$7:$H$507,5,1))</f>
        <v/>
      </c>
      <c r="H595" s="116" t="str">
        <f>IF($C595="","",VLOOKUP($C595,'[1]Preços Unitários'!$B$7:$H$507,7,1))</f>
        <v/>
      </c>
      <c r="I595" s="117"/>
      <c r="J595" s="118" t="str">
        <f t="shared" ref="J595:J606" si="42">IF(H595="","",I595*H595)</f>
        <v/>
      </c>
      <c r="K595" s="346" t="s">
        <v>1849</v>
      </c>
      <c r="L595" s="349" t="s">
        <v>1850</v>
      </c>
    </row>
    <row r="596" spans="2:12" x14ac:dyDescent="0.25">
      <c r="B596" s="113"/>
      <c r="C596" s="138" t="s">
        <v>1851</v>
      </c>
      <c r="D596" s="114">
        <f>VLOOKUP(C596,'[1]Preços Unitários'!$B$7:$E$413,2,TRUE)</f>
        <v>60202</v>
      </c>
      <c r="E596" s="114" t="str">
        <f>VLOOKUP(C596,'[1]Preços Unitários'!$B$7:$F$413,3,TRUE)</f>
        <v>CASAN</v>
      </c>
      <c r="F596" s="115" t="str">
        <f>IF($C596="","",VLOOKUP($C596,'[1]Preços Unitários'!$B$7:$H$507,4,1))</f>
        <v xml:space="preserve">OPERAÇÃO DO SISTEMA DE REBAIXAMENTO </v>
      </c>
      <c r="G596" s="115" t="str">
        <f>IF($C596="","",VLOOKUP($C596,'[1]Preços Unitários'!$B$7:$H$507,5,1))</f>
        <v>cj x dia</v>
      </c>
      <c r="H596" s="116">
        <f>IF($C596="","",VLOOKUP($C596,'[1]Preços Unitários'!$B$7:$H$507,7,1))</f>
        <v>549.48866558472878</v>
      </c>
      <c r="I596" s="117">
        <v>1</v>
      </c>
      <c r="J596" s="118">
        <f t="shared" si="42"/>
        <v>549.48866558472878</v>
      </c>
      <c r="K596" s="347"/>
      <c r="L596" s="350"/>
    </row>
    <row r="597" spans="2:12" x14ac:dyDescent="0.25">
      <c r="B597" s="113"/>
      <c r="C597" s="119"/>
      <c r="D597" s="119"/>
      <c r="E597" s="119"/>
      <c r="F597" s="115" t="str">
        <f>IF($C597="","",VLOOKUP($C597,'[1]Preços Unitários'!$B$7:$H$507,4,1))</f>
        <v/>
      </c>
      <c r="G597" s="115" t="str">
        <f>IF($C597="","",VLOOKUP($C597,'[1]Preços Unitários'!$B$7:$H$507,5,1))</f>
        <v/>
      </c>
      <c r="H597" s="116" t="str">
        <f>IF($C597="","",VLOOKUP($C597,'[1]Preços Unitários'!$B$7:$H$507,7,1))</f>
        <v/>
      </c>
      <c r="I597" s="117"/>
      <c r="J597" s="118" t="str">
        <f t="shared" si="42"/>
        <v/>
      </c>
      <c r="K597" s="347"/>
      <c r="L597" s="350"/>
    </row>
    <row r="598" spans="2:12" x14ac:dyDescent="0.25">
      <c r="B598" s="113"/>
      <c r="C598" s="119"/>
      <c r="D598" s="119"/>
      <c r="E598" s="119"/>
      <c r="F598" s="115" t="str">
        <f>IF($C598="","",VLOOKUP($C598,'[1]Preços Unitários'!$B$7:$H$507,4,1))</f>
        <v/>
      </c>
      <c r="G598" s="115" t="str">
        <f>IF($C598="","",VLOOKUP($C598,'[1]Preços Unitários'!$B$7:$H$507,5,1))</f>
        <v/>
      </c>
      <c r="H598" s="116" t="str">
        <f>IF($C598="","",VLOOKUP($C598,'[1]Preços Unitários'!$B$7:$H$507,7,1))</f>
        <v/>
      </c>
      <c r="I598" s="117"/>
      <c r="J598" s="118" t="str">
        <f t="shared" si="42"/>
        <v/>
      </c>
      <c r="K598" s="347"/>
      <c r="L598" s="350"/>
    </row>
    <row r="599" spans="2:12" x14ac:dyDescent="0.25">
      <c r="B599" s="113"/>
      <c r="C599" s="119"/>
      <c r="D599" s="119"/>
      <c r="E599" s="119"/>
      <c r="F599" s="115" t="str">
        <f>IF($C599="","",VLOOKUP($C599,'[1]Preços Unitários'!$B$7:$H$507,4,1))</f>
        <v/>
      </c>
      <c r="G599" s="115" t="str">
        <f>IF($C599="","",VLOOKUP($C599,'[1]Preços Unitários'!$B$7:$H$507,5,1))</f>
        <v/>
      </c>
      <c r="H599" s="116" t="str">
        <f>IF($C599="","",VLOOKUP($C599,'[1]Preços Unitários'!$B$7:$H$507,7,1))</f>
        <v/>
      </c>
      <c r="I599" s="117"/>
      <c r="J599" s="118" t="str">
        <f t="shared" si="42"/>
        <v/>
      </c>
      <c r="K599" s="347"/>
      <c r="L599" s="350"/>
    </row>
    <row r="600" spans="2:12" x14ac:dyDescent="0.25">
      <c r="B600" s="113"/>
      <c r="C600" s="119"/>
      <c r="D600" s="119"/>
      <c r="E600" s="119"/>
      <c r="F600" s="115" t="str">
        <f>IF($C600="","",VLOOKUP($C600,'[1]Preços Unitários'!$B$7:$H$507,4,1))</f>
        <v/>
      </c>
      <c r="G600" s="115" t="str">
        <f>IF($C600="","",VLOOKUP($C600,'[1]Preços Unitários'!$B$7:$H$507,5,1))</f>
        <v/>
      </c>
      <c r="H600" s="116" t="str">
        <f>IF($C600="","",VLOOKUP($C600,'[1]Preços Unitários'!$B$7:$H$507,7,1))</f>
        <v/>
      </c>
      <c r="I600" s="117"/>
      <c r="J600" s="118" t="str">
        <f t="shared" si="42"/>
        <v/>
      </c>
      <c r="K600" s="347"/>
      <c r="L600" s="350"/>
    </row>
    <row r="601" spans="2:12" x14ac:dyDescent="0.25">
      <c r="B601" s="113"/>
      <c r="C601" s="119"/>
      <c r="D601" s="119"/>
      <c r="E601" s="119"/>
      <c r="F601" s="115" t="str">
        <f>IF($C601="","",VLOOKUP($C601,'[1]Preços Unitários'!$B$7:$H$507,4,1))</f>
        <v/>
      </c>
      <c r="G601" s="115" t="str">
        <f>IF($C601="","",VLOOKUP($C601,'[1]Preços Unitários'!$B$7:$H$507,5,1))</f>
        <v/>
      </c>
      <c r="H601" s="116" t="str">
        <f>IF($C601="","",VLOOKUP($C601,'[1]Preços Unitários'!$B$7:$H$507,7,1))</f>
        <v/>
      </c>
      <c r="I601" s="117"/>
      <c r="J601" s="118" t="str">
        <f t="shared" si="42"/>
        <v/>
      </c>
      <c r="K601" s="347"/>
      <c r="L601" s="350"/>
    </row>
    <row r="602" spans="2:12" x14ac:dyDescent="0.25">
      <c r="B602" s="113"/>
      <c r="C602" s="119"/>
      <c r="D602" s="119"/>
      <c r="E602" s="119"/>
      <c r="F602" s="115" t="str">
        <f>IF($C602="","",VLOOKUP($C602,'[1]Preços Unitários'!$B$7:$H$507,4,1))</f>
        <v/>
      </c>
      <c r="G602" s="115" t="str">
        <f>IF($C602="","",VLOOKUP($C602,'[1]Preços Unitários'!$B$7:$H$507,5,1))</f>
        <v/>
      </c>
      <c r="H602" s="116" t="str">
        <f>IF($C602="","",VLOOKUP($C602,'[1]Preços Unitários'!$B$7:$H$507,7,1))</f>
        <v/>
      </c>
      <c r="I602" s="117"/>
      <c r="J602" s="118" t="str">
        <f t="shared" si="42"/>
        <v/>
      </c>
      <c r="K602" s="347"/>
      <c r="L602" s="350"/>
    </row>
    <row r="603" spans="2:12" x14ac:dyDescent="0.25">
      <c r="B603" s="113"/>
      <c r="C603" s="119"/>
      <c r="D603" s="119"/>
      <c r="E603" s="119"/>
      <c r="F603" s="115" t="str">
        <f>IF($C603="","",VLOOKUP($C603,'[1]Preços Unitários'!$B$7:$H$507,4,1))</f>
        <v/>
      </c>
      <c r="G603" s="115" t="str">
        <f>IF($C603="","",VLOOKUP($C603,'[1]Preços Unitários'!$B$7:$H$507,5,1))</f>
        <v/>
      </c>
      <c r="H603" s="116" t="str">
        <f>IF($C603="","",VLOOKUP($C603,'[1]Preços Unitários'!$B$7:$H$507,7,1))</f>
        <v/>
      </c>
      <c r="I603" s="120"/>
      <c r="J603" s="118" t="str">
        <f t="shared" si="42"/>
        <v/>
      </c>
      <c r="K603" s="347"/>
      <c r="L603" s="350"/>
    </row>
    <row r="604" spans="2:12" x14ac:dyDescent="0.25">
      <c r="B604" s="113"/>
      <c r="C604" s="119"/>
      <c r="D604" s="119"/>
      <c r="E604" s="119"/>
      <c r="F604" s="115" t="str">
        <f>IF($C604="","",VLOOKUP($C604,'[1]Preços Unitários'!$B$7:$H$507,4,1))</f>
        <v/>
      </c>
      <c r="G604" s="115" t="str">
        <f>IF($C604="","",VLOOKUP($C604,'[1]Preços Unitários'!$B$7:$H$507,5,1))</f>
        <v/>
      </c>
      <c r="H604" s="116" t="str">
        <f>IF($C604="","",VLOOKUP($C604,'[1]Preços Unitários'!$B$7:$H$507,7,1))</f>
        <v/>
      </c>
      <c r="I604" s="120"/>
      <c r="J604" s="118" t="str">
        <f t="shared" si="42"/>
        <v/>
      </c>
      <c r="K604" s="347"/>
      <c r="L604" s="350"/>
    </row>
    <row r="605" spans="2:12" x14ac:dyDescent="0.25">
      <c r="B605" s="113"/>
      <c r="C605" s="119"/>
      <c r="D605" s="119"/>
      <c r="E605" s="119"/>
      <c r="F605" s="115" t="str">
        <f>IF($C605="","",VLOOKUP($C605,'[1]Preços Unitários'!$B$7:$H$507,4,1))</f>
        <v/>
      </c>
      <c r="G605" s="115" t="str">
        <f>IF($C605="","",VLOOKUP($C605,'[1]Preços Unitários'!$B$7:$H$507,5,1))</f>
        <v/>
      </c>
      <c r="H605" s="116" t="str">
        <f>IF($C605="","",VLOOKUP($C605,'[1]Preços Unitários'!$B$7:$H$507,7,1))</f>
        <v/>
      </c>
      <c r="I605" s="120"/>
      <c r="J605" s="118" t="str">
        <f t="shared" si="42"/>
        <v/>
      </c>
      <c r="K605" s="347"/>
      <c r="L605" s="350"/>
    </row>
    <row r="606" spans="2:12" ht="15.75" thickBot="1" x14ac:dyDescent="0.3">
      <c r="B606" s="121"/>
      <c r="C606" s="122"/>
      <c r="D606" s="122"/>
      <c r="E606" s="122"/>
      <c r="F606" s="123" t="str">
        <f>IF($C606="","",VLOOKUP($C606,'[1]Preços Unitários'!$B$7:$H$507,4,1))</f>
        <v/>
      </c>
      <c r="G606" s="123" t="str">
        <f>IF($C606="","",VLOOKUP($C606,'[1]Preços Unitários'!$B$7:$H$507,5,1))</f>
        <v/>
      </c>
      <c r="H606" s="124" t="str">
        <f>IF($C606="","",VLOOKUP($C606,'[1]Preços Unitários'!$B$7:$H$507,7,1))</f>
        <v/>
      </c>
      <c r="I606" s="125"/>
      <c r="J606" s="126" t="str">
        <f t="shared" si="42"/>
        <v/>
      </c>
      <c r="K606" s="348"/>
      <c r="L606" s="351"/>
    </row>
    <row r="607" spans="2:12" ht="15.75" thickBot="1" x14ac:dyDescent="0.3">
      <c r="C607" s="127"/>
      <c r="D607" s="127"/>
      <c r="E607" s="127"/>
      <c r="H607" s="128"/>
      <c r="I607" s="129"/>
      <c r="J607" s="128"/>
    </row>
    <row r="608" spans="2:12" x14ac:dyDescent="0.25">
      <c r="B608" s="133" t="s">
        <v>855</v>
      </c>
      <c r="C608" s="96"/>
      <c r="D608" s="96"/>
      <c r="E608" s="96"/>
      <c r="F608" s="140" t="s">
        <v>32</v>
      </c>
      <c r="G608" s="142" t="s">
        <v>138</v>
      </c>
      <c r="H608" s="99" t="s">
        <v>132</v>
      </c>
      <c r="I608" s="100">
        <v>1</v>
      </c>
      <c r="J608" s="101">
        <f>ROUND(IF(SUM(J610:J620)="","",IF(H608="NOTURNO",(SUM(J610:J620))*1.25,SUM(J610:J620))),2)</f>
        <v>686.86</v>
      </c>
      <c r="K608" s="102" t="s">
        <v>1771</v>
      </c>
      <c r="L608" s="103" t="s">
        <v>1772</v>
      </c>
    </row>
    <row r="609" spans="2:12" ht="27" x14ac:dyDescent="0.25">
      <c r="B609" s="104"/>
      <c r="C609" s="105" t="s">
        <v>1773</v>
      </c>
      <c r="D609" s="105"/>
      <c r="E609" s="105"/>
      <c r="F609" s="106" t="s">
        <v>1776</v>
      </c>
      <c r="G609" s="107" t="s">
        <v>1777</v>
      </c>
      <c r="H609" s="108" t="s">
        <v>1778</v>
      </c>
      <c r="I609" s="109"/>
      <c r="J609" s="110"/>
      <c r="K609" s="111"/>
      <c r="L609" s="112"/>
    </row>
    <row r="610" spans="2:12" x14ac:dyDescent="0.25">
      <c r="B610" s="113"/>
      <c r="C610" s="119"/>
      <c r="D610" s="119"/>
      <c r="E610" s="119"/>
      <c r="F610" s="115" t="str">
        <f>IF($C610="","",VLOOKUP($C610,'[1]Preços Unitários'!$B$7:$H$507,4,1))</f>
        <v/>
      </c>
      <c r="G610" s="115" t="str">
        <f>IF($C610="","",VLOOKUP($C610,'[1]Preços Unitários'!$B$7:$H$507,5,1))</f>
        <v/>
      </c>
      <c r="H610" s="116" t="str">
        <f>IF($C610="","",VLOOKUP($C610,'[1]Preços Unitários'!$B$7:$H$507,7,1))</f>
        <v/>
      </c>
      <c r="I610" s="117"/>
      <c r="J610" s="118" t="str">
        <f t="shared" ref="J610:J621" si="43">IF(H610="","",I610*H610)</f>
        <v/>
      </c>
      <c r="K610" s="346" t="s">
        <v>1849</v>
      </c>
      <c r="L610" s="352" t="s">
        <v>1850</v>
      </c>
    </row>
    <row r="611" spans="2:12" x14ac:dyDescent="0.25">
      <c r="B611" s="113"/>
      <c r="C611" s="138" t="s">
        <v>1851</v>
      </c>
      <c r="D611" s="114">
        <f>VLOOKUP(C611,'[1]Preços Unitários'!$B$7:$E$413,2,TRUE)</f>
        <v>60202</v>
      </c>
      <c r="E611" s="114" t="str">
        <f>VLOOKUP(C611,'[1]Preços Unitários'!$B$7:$F$413,3,TRUE)</f>
        <v>CASAN</v>
      </c>
      <c r="F611" s="115" t="str">
        <f>IF($C611="","",VLOOKUP($C611,'[1]Preços Unitários'!$B$7:$H$507,4,1))</f>
        <v xml:space="preserve">OPERAÇÃO DO SISTEMA DE REBAIXAMENTO </v>
      </c>
      <c r="G611" s="115" t="str">
        <f>IF($C611="","",VLOOKUP($C611,'[1]Preços Unitários'!$B$7:$H$507,5,1))</f>
        <v>cj x dia</v>
      </c>
      <c r="H611" s="116">
        <f>IF($C611="","",VLOOKUP($C611,'[1]Preços Unitários'!$B$7:$H$507,7,1))</f>
        <v>549.48866558472878</v>
      </c>
      <c r="I611" s="117">
        <v>1</v>
      </c>
      <c r="J611" s="118">
        <f t="shared" si="43"/>
        <v>549.48866558472878</v>
      </c>
      <c r="K611" s="347"/>
      <c r="L611" s="353"/>
    </row>
    <row r="612" spans="2:12" x14ac:dyDescent="0.25">
      <c r="B612" s="113"/>
      <c r="C612" s="119"/>
      <c r="D612" s="119"/>
      <c r="E612" s="119"/>
      <c r="F612" s="115" t="str">
        <f>IF($C612="","",VLOOKUP($C612,'[1]Preços Unitários'!$B$7:$H$507,4,1))</f>
        <v/>
      </c>
      <c r="G612" s="115" t="str">
        <f>IF($C612="","",VLOOKUP($C612,'[1]Preços Unitários'!$B$7:$H$507,5,1))</f>
        <v/>
      </c>
      <c r="H612" s="116" t="str">
        <f>IF($C612="","",VLOOKUP($C612,'[1]Preços Unitários'!$B$7:$H$507,7,1))</f>
        <v/>
      </c>
      <c r="I612" s="117"/>
      <c r="J612" s="118" t="str">
        <f t="shared" si="43"/>
        <v/>
      </c>
      <c r="K612" s="347"/>
      <c r="L612" s="353"/>
    </row>
    <row r="613" spans="2:12" x14ac:dyDescent="0.25">
      <c r="B613" s="113"/>
      <c r="C613" s="119"/>
      <c r="D613" s="119"/>
      <c r="E613" s="119"/>
      <c r="F613" s="115" t="str">
        <f>IF($C613="","",VLOOKUP($C613,'[1]Preços Unitários'!$B$7:$H$507,4,1))</f>
        <v/>
      </c>
      <c r="G613" s="115" t="str">
        <f>IF($C613="","",VLOOKUP($C613,'[1]Preços Unitários'!$B$7:$H$507,5,1))</f>
        <v/>
      </c>
      <c r="H613" s="116" t="str">
        <f>IF($C613="","",VLOOKUP($C613,'[1]Preços Unitários'!$B$7:$H$507,7,1))</f>
        <v/>
      </c>
      <c r="I613" s="117"/>
      <c r="J613" s="118" t="str">
        <f t="shared" si="43"/>
        <v/>
      </c>
      <c r="K613" s="347"/>
      <c r="L613" s="353"/>
    </row>
    <row r="614" spans="2:12" x14ac:dyDescent="0.25">
      <c r="B614" s="113"/>
      <c r="C614" s="119"/>
      <c r="D614" s="119"/>
      <c r="E614" s="119"/>
      <c r="F614" s="115" t="str">
        <f>IF($C614="","",VLOOKUP($C614,'[1]Preços Unitários'!$B$7:$H$507,4,1))</f>
        <v/>
      </c>
      <c r="G614" s="115" t="str">
        <f>IF($C614="","",VLOOKUP($C614,'[1]Preços Unitários'!$B$7:$H$507,5,1))</f>
        <v/>
      </c>
      <c r="H614" s="116" t="str">
        <f>IF($C614="","",VLOOKUP($C614,'[1]Preços Unitários'!$B$7:$H$507,7,1))</f>
        <v/>
      </c>
      <c r="I614" s="117"/>
      <c r="J614" s="118" t="str">
        <f t="shared" si="43"/>
        <v/>
      </c>
      <c r="K614" s="347"/>
      <c r="L614" s="353"/>
    </row>
    <row r="615" spans="2:12" x14ac:dyDescent="0.25">
      <c r="B615" s="113"/>
      <c r="C615" s="119"/>
      <c r="D615" s="119"/>
      <c r="E615" s="119"/>
      <c r="F615" s="115" t="str">
        <f>IF($C615="","",VLOOKUP($C615,'[1]Preços Unitários'!$B$7:$H$507,4,1))</f>
        <v/>
      </c>
      <c r="G615" s="115" t="str">
        <f>IF($C615="","",VLOOKUP($C615,'[1]Preços Unitários'!$B$7:$H$507,5,1))</f>
        <v/>
      </c>
      <c r="H615" s="116" t="str">
        <f>IF($C615="","",VLOOKUP($C615,'[1]Preços Unitários'!$B$7:$H$507,7,1))</f>
        <v/>
      </c>
      <c r="I615" s="117"/>
      <c r="J615" s="118" t="str">
        <f t="shared" si="43"/>
        <v/>
      </c>
      <c r="K615" s="347"/>
      <c r="L615" s="353"/>
    </row>
    <row r="616" spans="2:12" x14ac:dyDescent="0.25">
      <c r="B616" s="113"/>
      <c r="C616" s="119"/>
      <c r="D616" s="119"/>
      <c r="E616" s="119"/>
      <c r="F616" s="115" t="str">
        <f>IF($C616="","",VLOOKUP($C616,'[1]Preços Unitários'!$B$7:$H$507,4,1))</f>
        <v/>
      </c>
      <c r="G616" s="115" t="str">
        <f>IF($C616="","",VLOOKUP($C616,'[1]Preços Unitários'!$B$7:$H$507,5,1))</f>
        <v/>
      </c>
      <c r="H616" s="116" t="str">
        <f>IF($C616="","",VLOOKUP($C616,'[1]Preços Unitários'!$B$7:$H$507,7,1))</f>
        <v/>
      </c>
      <c r="I616" s="117"/>
      <c r="J616" s="118" t="str">
        <f t="shared" si="43"/>
        <v/>
      </c>
      <c r="K616" s="347"/>
      <c r="L616" s="353"/>
    </row>
    <row r="617" spans="2:12" x14ac:dyDescent="0.25">
      <c r="B617" s="113"/>
      <c r="C617" s="119"/>
      <c r="D617" s="119"/>
      <c r="E617" s="119"/>
      <c r="F617" s="115" t="str">
        <f>IF($C617="","",VLOOKUP($C617,'[1]Preços Unitários'!$B$7:$H$507,4,1))</f>
        <v/>
      </c>
      <c r="G617" s="115" t="str">
        <f>IF($C617="","",VLOOKUP($C617,'[1]Preços Unitários'!$B$7:$H$507,5,1))</f>
        <v/>
      </c>
      <c r="H617" s="116" t="str">
        <f>IF($C617="","",VLOOKUP($C617,'[1]Preços Unitários'!$B$7:$H$507,7,1))</f>
        <v/>
      </c>
      <c r="I617" s="117"/>
      <c r="J617" s="118" t="str">
        <f t="shared" si="43"/>
        <v/>
      </c>
      <c r="K617" s="347"/>
      <c r="L617" s="353"/>
    </row>
    <row r="618" spans="2:12" x14ac:dyDescent="0.25">
      <c r="B618" s="113"/>
      <c r="C618" s="119"/>
      <c r="D618" s="119"/>
      <c r="E618" s="119"/>
      <c r="F618" s="115" t="str">
        <f>IF($C618="","",VLOOKUP($C618,'[1]Preços Unitários'!$B$7:$H$507,4,1))</f>
        <v/>
      </c>
      <c r="G618" s="115" t="str">
        <f>IF($C618="","",VLOOKUP($C618,'[1]Preços Unitários'!$B$7:$H$507,5,1))</f>
        <v/>
      </c>
      <c r="H618" s="116" t="str">
        <f>IF($C618="","",VLOOKUP($C618,'[1]Preços Unitários'!$B$7:$H$507,7,1))</f>
        <v/>
      </c>
      <c r="I618" s="120"/>
      <c r="J618" s="118" t="str">
        <f t="shared" si="43"/>
        <v/>
      </c>
      <c r="K618" s="347"/>
      <c r="L618" s="353"/>
    </row>
    <row r="619" spans="2:12" x14ac:dyDescent="0.25">
      <c r="B619" s="113"/>
      <c r="C619" s="119"/>
      <c r="D619" s="119"/>
      <c r="E619" s="119"/>
      <c r="F619" s="115" t="str">
        <f>IF($C619="","",VLOOKUP($C619,'[1]Preços Unitários'!$B$7:$H$507,4,1))</f>
        <v/>
      </c>
      <c r="G619" s="115" t="str">
        <f>IF($C619="","",VLOOKUP($C619,'[1]Preços Unitários'!$B$7:$H$507,5,1))</f>
        <v/>
      </c>
      <c r="H619" s="116" t="str">
        <f>IF($C619="","",VLOOKUP($C619,'[1]Preços Unitários'!$B$7:$H$507,7,1))</f>
        <v/>
      </c>
      <c r="I619" s="120"/>
      <c r="J619" s="118" t="str">
        <f t="shared" si="43"/>
        <v/>
      </c>
      <c r="K619" s="347"/>
      <c r="L619" s="353"/>
    </row>
    <row r="620" spans="2:12" x14ac:dyDescent="0.25">
      <c r="B620" s="113"/>
      <c r="C620" s="119"/>
      <c r="D620" s="119"/>
      <c r="E620" s="119"/>
      <c r="F620" s="115" t="str">
        <f>IF($C620="","",VLOOKUP($C620,'[1]Preços Unitários'!$B$7:$H$507,4,1))</f>
        <v/>
      </c>
      <c r="G620" s="115" t="str">
        <f>IF($C620="","",VLOOKUP($C620,'[1]Preços Unitários'!$B$7:$H$507,5,1))</f>
        <v/>
      </c>
      <c r="H620" s="116" t="str">
        <f>IF($C620="","",VLOOKUP($C620,'[1]Preços Unitários'!$B$7:$H$507,7,1))</f>
        <v/>
      </c>
      <c r="I620" s="120"/>
      <c r="J620" s="118" t="str">
        <f t="shared" si="43"/>
        <v/>
      </c>
      <c r="K620" s="347"/>
      <c r="L620" s="353"/>
    </row>
    <row r="621" spans="2:12" ht="15.75" thickBot="1" x14ac:dyDescent="0.3">
      <c r="B621" s="121"/>
      <c r="C621" s="122"/>
      <c r="D621" s="122"/>
      <c r="E621" s="122"/>
      <c r="F621" s="123" t="str">
        <f>IF($C621="","",VLOOKUP($C621,'[1]Preços Unitários'!$B$7:$H$507,4,1))</f>
        <v/>
      </c>
      <c r="G621" s="123" t="str">
        <f>IF($C621="","",VLOOKUP($C621,'[1]Preços Unitários'!$B$7:$H$507,5,1))</f>
        <v/>
      </c>
      <c r="H621" s="124" t="str">
        <f>IF($C621="","",VLOOKUP($C621,'[1]Preços Unitários'!$B$7:$H$507,7,1))</f>
        <v/>
      </c>
      <c r="I621" s="125"/>
      <c r="J621" s="126" t="str">
        <f t="shared" si="43"/>
        <v/>
      </c>
      <c r="K621" s="348"/>
      <c r="L621" s="354"/>
    </row>
    <row r="622" spans="2:12" ht="15.75" thickBot="1" x14ac:dyDescent="0.3">
      <c r="C622" s="127"/>
      <c r="D622" s="127"/>
      <c r="E622" s="127"/>
      <c r="H622" s="128"/>
      <c r="I622" s="129"/>
      <c r="J622" s="128"/>
    </row>
    <row r="623" spans="2:12" x14ac:dyDescent="0.25">
      <c r="B623" s="133" t="s">
        <v>856</v>
      </c>
      <c r="C623" s="96"/>
      <c r="D623" s="96"/>
      <c r="E623" s="96"/>
      <c r="F623" s="140" t="s">
        <v>33</v>
      </c>
      <c r="G623" s="98" t="s">
        <v>135</v>
      </c>
      <c r="H623" s="99" t="s">
        <v>131</v>
      </c>
      <c r="I623" s="100">
        <v>1</v>
      </c>
      <c r="J623" s="101">
        <f>ROUND(IF(SUM(J625:J634)="","",IF(H623="NOTURNO",(SUM(J625:J634))*1.25,SUM(J625:J634))),2)</f>
        <v>212.58</v>
      </c>
      <c r="K623" s="102" t="s">
        <v>1771</v>
      </c>
      <c r="L623" s="103" t="s">
        <v>1772</v>
      </c>
    </row>
    <row r="624" spans="2:12" ht="27" x14ac:dyDescent="0.25">
      <c r="B624" s="104"/>
      <c r="C624" s="105" t="s">
        <v>1773</v>
      </c>
      <c r="D624" s="105"/>
      <c r="E624" s="105"/>
      <c r="F624" s="106" t="s">
        <v>1776</v>
      </c>
      <c r="G624" s="107" t="s">
        <v>1777</v>
      </c>
      <c r="H624" s="108" t="s">
        <v>1778</v>
      </c>
      <c r="I624" s="109"/>
      <c r="J624" s="110"/>
      <c r="K624" s="111"/>
      <c r="L624" s="112"/>
    </row>
    <row r="625" spans="2:12" x14ac:dyDescent="0.25">
      <c r="B625" s="113"/>
      <c r="C625" s="119"/>
      <c r="D625" s="119"/>
      <c r="E625" s="119"/>
      <c r="F625" s="115" t="str">
        <f>IF($C625="","",VLOOKUP($C625,'[1]Preços Unitários'!$B$7:$H$507,4,1))</f>
        <v/>
      </c>
      <c r="G625" s="115" t="str">
        <f>IF($C625="","",VLOOKUP($C625,'[1]Preços Unitários'!$B$7:$H$507,5,1))</f>
        <v/>
      </c>
      <c r="H625" s="116" t="str">
        <f>IF($C625="","",VLOOKUP($C625,'[1]Preços Unitários'!$B$7:$H$507,7,1))</f>
        <v/>
      </c>
      <c r="I625" s="117"/>
      <c r="J625" s="118" t="str">
        <f t="shared" ref="J625:J635" si="44">IF(H625="","",I625*H625)</f>
        <v/>
      </c>
      <c r="K625" s="346" t="s">
        <v>1852</v>
      </c>
      <c r="L625" s="349" t="s">
        <v>1853</v>
      </c>
    </row>
    <row r="626" spans="2:12" x14ac:dyDescent="0.25">
      <c r="B626" s="113"/>
      <c r="C626" s="138" t="s">
        <v>1854</v>
      </c>
      <c r="D626" s="114">
        <f>VLOOKUP(C626,'[1]Preços Unitários'!$B$7:$E$413,2,TRUE)</f>
        <v>70104</v>
      </c>
      <c r="E626" s="114" t="str">
        <f>VLOOKUP(C626,'[1]Preços Unitários'!$B$7:$F$413,3,TRUE)</f>
        <v>CASAN</v>
      </c>
      <c r="F626" s="115" t="str">
        <f>IF($C626="","",VLOOKUP($C626,'[1]Preços Unitários'!$B$7:$H$507,4,1))</f>
        <v>ENSECADEIRAS COM SACOS DE AREIA, COM FORNECIMENTO DA AREIA E INSUMOS</v>
      </c>
      <c r="G626" s="115" t="str">
        <f>IF($C626="","",VLOOKUP($C626,'[1]Preços Unitários'!$B$7:$H$507,5,1))</f>
        <v>m³</v>
      </c>
      <c r="H626" s="116">
        <f>IF($C626="","",VLOOKUP($C626,'[1]Preços Unitários'!$B$7:$H$507,7,1))</f>
        <v>212.58236116155561</v>
      </c>
      <c r="I626" s="117">
        <v>1</v>
      </c>
      <c r="J626" s="118">
        <f t="shared" si="44"/>
        <v>212.58236116155561</v>
      </c>
      <c r="K626" s="347"/>
      <c r="L626" s="350"/>
    </row>
    <row r="627" spans="2:12" x14ac:dyDescent="0.25">
      <c r="B627" s="113"/>
      <c r="C627" s="119"/>
      <c r="D627" s="119"/>
      <c r="E627" s="119"/>
      <c r="F627" s="115" t="str">
        <f>IF($C627="","",VLOOKUP($C627,'[1]Preços Unitários'!$B$7:$H$507,4,1))</f>
        <v/>
      </c>
      <c r="G627" s="115" t="str">
        <f>IF($C627="","",VLOOKUP($C627,'[1]Preços Unitários'!$B$7:$H$507,5,1))</f>
        <v/>
      </c>
      <c r="H627" s="116" t="str">
        <f>IF($C627="","",VLOOKUP($C627,'[1]Preços Unitários'!$B$7:$H$507,7,1))</f>
        <v/>
      </c>
      <c r="I627" s="117"/>
      <c r="J627" s="118" t="str">
        <f t="shared" si="44"/>
        <v/>
      </c>
      <c r="K627" s="347"/>
      <c r="L627" s="350"/>
    </row>
    <row r="628" spans="2:12" x14ac:dyDescent="0.25">
      <c r="B628" s="113"/>
      <c r="C628" s="119"/>
      <c r="D628" s="119"/>
      <c r="E628" s="119"/>
      <c r="F628" s="115" t="str">
        <f>IF($C628="","",VLOOKUP($C628,'[1]Preços Unitários'!$B$7:$H$507,4,1))</f>
        <v/>
      </c>
      <c r="G628" s="115" t="str">
        <f>IF($C628="","",VLOOKUP($C628,'[1]Preços Unitários'!$B$7:$H$507,5,1))</f>
        <v/>
      </c>
      <c r="H628" s="116" t="str">
        <f>IF($C628="","",VLOOKUP($C628,'[1]Preços Unitários'!$B$7:$H$507,7,1))</f>
        <v/>
      </c>
      <c r="I628" s="117"/>
      <c r="J628" s="118" t="str">
        <f t="shared" si="44"/>
        <v/>
      </c>
      <c r="K628" s="347"/>
      <c r="L628" s="350"/>
    </row>
    <row r="629" spans="2:12" x14ac:dyDescent="0.25">
      <c r="B629" s="113"/>
      <c r="C629" s="119"/>
      <c r="D629" s="119"/>
      <c r="E629" s="119"/>
      <c r="F629" s="115" t="str">
        <f>IF($C629="","",VLOOKUP($C629,'[1]Preços Unitários'!$B$7:$H$507,4,1))</f>
        <v/>
      </c>
      <c r="G629" s="115" t="str">
        <f>IF($C629="","",VLOOKUP($C629,'[1]Preços Unitários'!$B$7:$H$507,5,1))</f>
        <v/>
      </c>
      <c r="H629" s="116" t="str">
        <f>IF($C629="","",VLOOKUP($C629,'[1]Preços Unitários'!$B$7:$H$507,7,1))</f>
        <v/>
      </c>
      <c r="I629" s="117"/>
      <c r="J629" s="118" t="str">
        <f t="shared" si="44"/>
        <v/>
      </c>
      <c r="K629" s="347"/>
      <c r="L629" s="350"/>
    </row>
    <row r="630" spans="2:12" x14ac:dyDescent="0.25">
      <c r="B630" s="113"/>
      <c r="C630" s="119"/>
      <c r="D630" s="119"/>
      <c r="E630" s="119"/>
      <c r="F630" s="115" t="str">
        <f>IF($C630="","",VLOOKUP($C630,'[1]Preços Unitários'!$B$7:$H$507,4,1))</f>
        <v/>
      </c>
      <c r="G630" s="115" t="str">
        <f>IF($C630="","",VLOOKUP($C630,'[1]Preços Unitários'!$B$7:$H$507,5,1))</f>
        <v/>
      </c>
      <c r="H630" s="116" t="str">
        <f>IF($C630="","",VLOOKUP($C630,'[1]Preços Unitários'!$B$7:$H$507,7,1))</f>
        <v/>
      </c>
      <c r="I630" s="117"/>
      <c r="J630" s="118" t="str">
        <f t="shared" si="44"/>
        <v/>
      </c>
      <c r="K630" s="347"/>
      <c r="L630" s="350"/>
    </row>
    <row r="631" spans="2:12" x14ac:dyDescent="0.25">
      <c r="B631" s="113"/>
      <c r="C631" s="119"/>
      <c r="D631" s="119"/>
      <c r="E631" s="119"/>
      <c r="F631" s="115" t="str">
        <f>IF($C631="","",VLOOKUP($C631,'[1]Preços Unitários'!$B$7:$H$507,4,1))</f>
        <v/>
      </c>
      <c r="G631" s="115" t="str">
        <f>IF($C631="","",VLOOKUP($C631,'[1]Preços Unitários'!$B$7:$H$507,5,1))</f>
        <v/>
      </c>
      <c r="H631" s="116" t="str">
        <f>IF($C631="","",VLOOKUP($C631,'[1]Preços Unitários'!$B$7:$H$507,7,1))</f>
        <v/>
      </c>
      <c r="I631" s="117"/>
      <c r="J631" s="118" t="str">
        <f t="shared" si="44"/>
        <v/>
      </c>
      <c r="K631" s="347"/>
      <c r="L631" s="350"/>
    </row>
    <row r="632" spans="2:12" x14ac:dyDescent="0.25">
      <c r="B632" s="113"/>
      <c r="C632" s="119"/>
      <c r="D632" s="119"/>
      <c r="E632" s="119"/>
      <c r="F632" s="115" t="str">
        <f>IF($C632="","",VLOOKUP($C632,'[1]Preços Unitários'!$B$7:$H$507,4,1))</f>
        <v/>
      </c>
      <c r="G632" s="115" t="str">
        <f>IF($C632="","",VLOOKUP($C632,'[1]Preços Unitários'!$B$7:$H$507,5,1))</f>
        <v/>
      </c>
      <c r="H632" s="116" t="str">
        <f>IF($C632="","",VLOOKUP($C632,'[1]Preços Unitários'!$B$7:$H$507,7,1))</f>
        <v/>
      </c>
      <c r="I632" s="117"/>
      <c r="J632" s="118" t="str">
        <f t="shared" si="44"/>
        <v/>
      </c>
      <c r="K632" s="347"/>
      <c r="L632" s="350"/>
    </row>
    <row r="633" spans="2:12" x14ac:dyDescent="0.25">
      <c r="B633" s="113"/>
      <c r="C633" s="119"/>
      <c r="D633" s="119"/>
      <c r="E633" s="119"/>
      <c r="F633" s="115" t="str">
        <f>IF($C633="","",VLOOKUP($C633,'[1]Preços Unitários'!$B$7:$H$507,4,1))</f>
        <v/>
      </c>
      <c r="G633" s="115" t="str">
        <f>IF($C633="","",VLOOKUP($C633,'[1]Preços Unitários'!$B$7:$H$507,5,1))</f>
        <v/>
      </c>
      <c r="H633" s="116" t="str">
        <f>IF($C633="","",VLOOKUP($C633,'[1]Preços Unitários'!$B$7:$H$507,7,1))</f>
        <v/>
      </c>
      <c r="I633" s="120"/>
      <c r="J633" s="118" t="str">
        <f t="shared" si="44"/>
        <v/>
      </c>
      <c r="K633" s="347"/>
      <c r="L633" s="350"/>
    </row>
    <row r="634" spans="2:12" x14ac:dyDescent="0.25">
      <c r="B634" s="113"/>
      <c r="C634" s="119"/>
      <c r="D634" s="119"/>
      <c r="E634" s="119"/>
      <c r="F634" s="115" t="str">
        <f>IF($C634="","",VLOOKUP($C634,'[1]Preços Unitários'!$B$7:$H$507,4,1))</f>
        <v/>
      </c>
      <c r="G634" s="115" t="str">
        <f>IF($C634="","",VLOOKUP($C634,'[1]Preços Unitários'!$B$7:$H$507,5,1))</f>
        <v/>
      </c>
      <c r="H634" s="116" t="str">
        <f>IF($C634="","",VLOOKUP($C634,'[1]Preços Unitários'!$B$7:$H$507,7,1))</f>
        <v/>
      </c>
      <c r="I634" s="120"/>
      <c r="J634" s="118" t="str">
        <f t="shared" si="44"/>
        <v/>
      </c>
      <c r="K634" s="347"/>
      <c r="L634" s="350"/>
    </row>
    <row r="635" spans="2:12" ht="15.75" thickBot="1" x14ac:dyDescent="0.3">
      <c r="B635" s="121"/>
      <c r="C635" s="122"/>
      <c r="D635" s="122"/>
      <c r="E635" s="122"/>
      <c r="F635" s="123" t="str">
        <f>IF($C635="","",VLOOKUP($C635,'[1]Preços Unitários'!$B$7:$H$507,4,1))</f>
        <v/>
      </c>
      <c r="G635" s="123" t="str">
        <f>IF($C635="","",VLOOKUP($C635,'[1]Preços Unitários'!$B$7:$H$507,5,1))</f>
        <v/>
      </c>
      <c r="H635" s="124" t="str">
        <f>IF($C635="","",VLOOKUP($C635,'[1]Preços Unitários'!$B$7:$H$507,7,1))</f>
        <v/>
      </c>
      <c r="I635" s="125"/>
      <c r="J635" s="126" t="str">
        <f t="shared" si="44"/>
        <v/>
      </c>
      <c r="K635" s="348"/>
      <c r="L635" s="351"/>
    </row>
    <row r="636" spans="2:12" ht="15.75" thickBot="1" x14ac:dyDescent="0.3">
      <c r="C636" s="127"/>
      <c r="D636" s="127"/>
      <c r="E636" s="127"/>
      <c r="H636" s="128"/>
      <c r="I636" s="129"/>
      <c r="J636" s="128"/>
    </row>
    <row r="637" spans="2:12" x14ac:dyDescent="0.25">
      <c r="B637" s="133" t="s">
        <v>857</v>
      </c>
      <c r="C637" s="96"/>
      <c r="D637" s="96"/>
      <c r="E637" s="96"/>
      <c r="F637" s="140" t="s">
        <v>33</v>
      </c>
      <c r="G637" s="98" t="s">
        <v>135</v>
      </c>
      <c r="H637" s="99" t="s">
        <v>132</v>
      </c>
      <c r="I637" s="100">
        <v>1</v>
      </c>
      <c r="J637" s="101">
        <f>ROUND(IF(SUM(J639:J648)="","",IF(H637="NOTURNO",(SUM(J639:J648))*1.25,SUM(J639:J648))),2)</f>
        <v>265.73</v>
      </c>
      <c r="K637" s="102" t="s">
        <v>1771</v>
      </c>
      <c r="L637" s="103" t="s">
        <v>1772</v>
      </c>
    </row>
    <row r="638" spans="2:12" ht="27" x14ac:dyDescent="0.25">
      <c r="B638" s="104"/>
      <c r="C638" s="105" t="s">
        <v>1773</v>
      </c>
      <c r="D638" s="105"/>
      <c r="E638" s="105"/>
      <c r="F638" s="106" t="s">
        <v>1776</v>
      </c>
      <c r="G638" s="107" t="s">
        <v>1777</v>
      </c>
      <c r="H638" s="108" t="s">
        <v>1778</v>
      </c>
      <c r="I638" s="109"/>
      <c r="J638" s="110"/>
      <c r="K638" s="111"/>
      <c r="L638" s="112"/>
    </row>
    <row r="639" spans="2:12" x14ac:dyDescent="0.25">
      <c r="B639" s="113"/>
      <c r="C639" s="119"/>
      <c r="D639" s="119"/>
      <c r="E639" s="119"/>
      <c r="F639" s="115" t="str">
        <f>IF($C639="","",VLOOKUP($C639,'[1]Preços Unitários'!$B$7:$H$507,4,1))</f>
        <v/>
      </c>
      <c r="G639" s="115" t="str">
        <f>IF($C639="","",VLOOKUP($C639,'[1]Preços Unitários'!$B$7:$H$507,5,1))</f>
        <v/>
      </c>
      <c r="H639" s="116" t="str">
        <f>IF($C639="","",VLOOKUP($C639,'[1]Preços Unitários'!$B$7:$H$507,7,1))</f>
        <v/>
      </c>
      <c r="I639" s="117"/>
      <c r="J639" s="118" t="str">
        <f t="shared" ref="J639:J649" si="45">IF(H639="","",I639*H639)</f>
        <v/>
      </c>
      <c r="K639" s="346" t="s">
        <v>1852</v>
      </c>
      <c r="L639" s="352" t="s">
        <v>1853</v>
      </c>
    </row>
    <row r="640" spans="2:12" x14ac:dyDescent="0.25">
      <c r="B640" s="113"/>
      <c r="C640" s="138" t="s">
        <v>1854</v>
      </c>
      <c r="D640" s="114">
        <f>VLOOKUP(C640,'[1]Preços Unitários'!$B$7:$E$413,2,TRUE)</f>
        <v>70104</v>
      </c>
      <c r="E640" s="114" t="str">
        <f>VLOOKUP(C640,'[1]Preços Unitários'!$B$7:$F$413,3,TRUE)</f>
        <v>CASAN</v>
      </c>
      <c r="F640" s="115" t="str">
        <f>IF($C640="","",VLOOKUP($C640,'[1]Preços Unitários'!$B$7:$H$507,4,1))</f>
        <v>ENSECADEIRAS COM SACOS DE AREIA, COM FORNECIMENTO DA AREIA E INSUMOS</v>
      </c>
      <c r="G640" s="115" t="str">
        <f>IF($C640="","",VLOOKUP($C640,'[1]Preços Unitários'!$B$7:$H$507,5,1))</f>
        <v>m³</v>
      </c>
      <c r="H640" s="116">
        <f>IF($C640="","",VLOOKUP($C640,'[1]Preços Unitários'!$B$7:$H$507,7,1))</f>
        <v>212.58236116155561</v>
      </c>
      <c r="I640" s="117">
        <v>1</v>
      </c>
      <c r="J640" s="118">
        <f t="shared" si="45"/>
        <v>212.58236116155561</v>
      </c>
      <c r="K640" s="347"/>
      <c r="L640" s="353"/>
    </row>
    <row r="641" spans="2:12" x14ac:dyDescent="0.25">
      <c r="B641" s="113"/>
      <c r="C641" s="119"/>
      <c r="D641" s="119"/>
      <c r="E641" s="119"/>
      <c r="F641" s="115" t="str">
        <f>IF($C641="","",VLOOKUP($C641,'[1]Preços Unitários'!$B$7:$H$507,4,1))</f>
        <v/>
      </c>
      <c r="G641" s="115" t="str">
        <f>IF($C641="","",VLOOKUP($C641,'[1]Preços Unitários'!$B$7:$H$507,5,1))</f>
        <v/>
      </c>
      <c r="H641" s="116" t="str">
        <f>IF($C641="","",VLOOKUP($C641,'[1]Preços Unitários'!$B$7:$H$507,7,1))</f>
        <v/>
      </c>
      <c r="I641" s="117"/>
      <c r="J641" s="118" t="str">
        <f t="shared" si="45"/>
        <v/>
      </c>
      <c r="K641" s="347"/>
      <c r="L641" s="353"/>
    </row>
    <row r="642" spans="2:12" x14ac:dyDescent="0.25">
      <c r="B642" s="113"/>
      <c r="C642" s="119"/>
      <c r="D642" s="119"/>
      <c r="E642" s="119"/>
      <c r="F642" s="115" t="str">
        <f>IF($C642="","",VLOOKUP($C642,'[1]Preços Unitários'!$B$7:$H$507,4,1))</f>
        <v/>
      </c>
      <c r="G642" s="115" t="str">
        <f>IF($C642="","",VLOOKUP($C642,'[1]Preços Unitários'!$B$7:$H$507,5,1))</f>
        <v/>
      </c>
      <c r="H642" s="116" t="str">
        <f>IF($C642="","",VLOOKUP($C642,'[1]Preços Unitários'!$B$7:$H$507,7,1))</f>
        <v/>
      </c>
      <c r="I642" s="117"/>
      <c r="J642" s="118" t="str">
        <f t="shared" si="45"/>
        <v/>
      </c>
      <c r="K642" s="347"/>
      <c r="L642" s="353"/>
    </row>
    <row r="643" spans="2:12" x14ac:dyDescent="0.25">
      <c r="B643" s="113"/>
      <c r="C643" s="119"/>
      <c r="D643" s="119"/>
      <c r="E643" s="119"/>
      <c r="F643" s="115" t="str">
        <f>IF($C643="","",VLOOKUP($C643,'[1]Preços Unitários'!$B$7:$H$507,4,1))</f>
        <v/>
      </c>
      <c r="G643" s="115" t="str">
        <f>IF($C643="","",VLOOKUP($C643,'[1]Preços Unitários'!$B$7:$H$507,5,1))</f>
        <v/>
      </c>
      <c r="H643" s="116" t="str">
        <f>IF($C643="","",VLOOKUP($C643,'[1]Preços Unitários'!$B$7:$H$507,7,1))</f>
        <v/>
      </c>
      <c r="I643" s="117"/>
      <c r="J643" s="118" t="str">
        <f t="shared" si="45"/>
        <v/>
      </c>
      <c r="K643" s="347"/>
      <c r="L643" s="353"/>
    </row>
    <row r="644" spans="2:12" x14ac:dyDescent="0.25">
      <c r="B644" s="113"/>
      <c r="C644" s="119"/>
      <c r="D644" s="119"/>
      <c r="E644" s="119"/>
      <c r="F644" s="115" t="str">
        <f>IF($C644="","",VLOOKUP($C644,'[1]Preços Unitários'!$B$7:$H$507,4,1))</f>
        <v/>
      </c>
      <c r="G644" s="115" t="str">
        <f>IF($C644="","",VLOOKUP($C644,'[1]Preços Unitários'!$B$7:$H$507,5,1))</f>
        <v/>
      </c>
      <c r="H644" s="116" t="str">
        <f>IF($C644="","",VLOOKUP($C644,'[1]Preços Unitários'!$B$7:$H$507,7,1))</f>
        <v/>
      </c>
      <c r="I644" s="117"/>
      <c r="J644" s="118" t="str">
        <f t="shared" si="45"/>
        <v/>
      </c>
      <c r="K644" s="347"/>
      <c r="L644" s="353"/>
    </row>
    <row r="645" spans="2:12" x14ac:dyDescent="0.25">
      <c r="B645" s="113"/>
      <c r="C645" s="119"/>
      <c r="D645" s="119"/>
      <c r="E645" s="119"/>
      <c r="F645" s="115" t="str">
        <f>IF($C645="","",VLOOKUP($C645,'[1]Preços Unitários'!$B$7:$H$507,4,1))</f>
        <v/>
      </c>
      <c r="G645" s="115" t="str">
        <f>IF($C645="","",VLOOKUP($C645,'[1]Preços Unitários'!$B$7:$H$507,5,1))</f>
        <v/>
      </c>
      <c r="H645" s="116" t="str">
        <f>IF($C645="","",VLOOKUP($C645,'[1]Preços Unitários'!$B$7:$H$507,7,1))</f>
        <v/>
      </c>
      <c r="I645" s="117"/>
      <c r="J645" s="118" t="str">
        <f t="shared" si="45"/>
        <v/>
      </c>
      <c r="K645" s="347"/>
      <c r="L645" s="353"/>
    </row>
    <row r="646" spans="2:12" x14ac:dyDescent="0.25">
      <c r="B646" s="113"/>
      <c r="C646" s="119"/>
      <c r="D646" s="119"/>
      <c r="E646" s="119"/>
      <c r="F646" s="115" t="str">
        <f>IF($C646="","",VLOOKUP($C646,'[1]Preços Unitários'!$B$7:$H$507,4,1))</f>
        <v/>
      </c>
      <c r="G646" s="115" t="str">
        <f>IF($C646="","",VLOOKUP($C646,'[1]Preços Unitários'!$B$7:$H$507,5,1))</f>
        <v/>
      </c>
      <c r="H646" s="116" t="str">
        <f>IF($C646="","",VLOOKUP($C646,'[1]Preços Unitários'!$B$7:$H$507,7,1))</f>
        <v/>
      </c>
      <c r="I646" s="117"/>
      <c r="J646" s="118" t="str">
        <f t="shared" si="45"/>
        <v/>
      </c>
      <c r="K646" s="347"/>
      <c r="L646" s="353"/>
    </row>
    <row r="647" spans="2:12" x14ac:dyDescent="0.25">
      <c r="B647" s="113"/>
      <c r="C647" s="119"/>
      <c r="D647" s="119"/>
      <c r="E647" s="119"/>
      <c r="F647" s="115" t="str">
        <f>IF($C647="","",VLOOKUP($C647,'[1]Preços Unitários'!$B$7:$H$507,4,1))</f>
        <v/>
      </c>
      <c r="G647" s="115" t="str">
        <f>IF($C647="","",VLOOKUP($C647,'[1]Preços Unitários'!$B$7:$H$507,5,1))</f>
        <v/>
      </c>
      <c r="H647" s="116" t="str">
        <f>IF($C647="","",VLOOKUP($C647,'[1]Preços Unitários'!$B$7:$H$507,7,1))</f>
        <v/>
      </c>
      <c r="I647" s="120"/>
      <c r="J647" s="118" t="str">
        <f t="shared" si="45"/>
        <v/>
      </c>
      <c r="K647" s="347"/>
      <c r="L647" s="353"/>
    </row>
    <row r="648" spans="2:12" x14ac:dyDescent="0.25">
      <c r="B648" s="113"/>
      <c r="C648" s="119"/>
      <c r="D648" s="119"/>
      <c r="E648" s="119"/>
      <c r="F648" s="115" t="str">
        <f>IF($C648="","",VLOOKUP($C648,'[1]Preços Unitários'!$B$7:$H$507,4,1))</f>
        <v/>
      </c>
      <c r="G648" s="115" t="str">
        <f>IF($C648="","",VLOOKUP($C648,'[1]Preços Unitários'!$B$7:$H$507,5,1))</f>
        <v/>
      </c>
      <c r="H648" s="116" t="str">
        <f>IF($C648="","",VLOOKUP($C648,'[1]Preços Unitários'!$B$7:$H$507,7,1))</f>
        <v/>
      </c>
      <c r="I648" s="120"/>
      <c r="J648" s="118" t="str">
        <f t="shared" si="45"/>
        <v/>
      </c>
      <c r="K648" s="347"/>
      <c r="L648" s="353"/>
    </row>
    <row r="649" spans="2:12" ht="15.75" thickBot="1" x14ac:dyDescent="0.3">
      <c r="B649" s="121"/>
      <c r="C649" s="122"/>
      <c r="D649" s="122"/>
      <c r="E649" s="122"/>
      <c r="F649" s="123" t="str">
        <f>IF($C649="","",VLOOKUP($C649,'[1]Preços Unitários'!$B$7:$H$507,4,1))</f>
        <v/>
      </c>
      <c r="G649" s="123" t="str">
        <f>IF($C649="","",VLOOKUP($C649,'[1]Preços Unitários'!$B$7:$H$507,5,1))</f>
        <v/>
      </c>
      <c r="H649" s="124" t="str">
        <f>IF($C649="","",VLOOKUP($C649,'[1]Preços Unitários'!$B$7:$H$507,7,1))</f>
        <v/>
      </c>
      <c r="I649" s="125"/>
      <c r="J649" s="126" t="str">
        <f t="shared" si="45"/>
        <v/>
      </c>
      <c r="K649" s="348"/>
      <c r="L649" s="354"/>
    </row>
    <row r="650" spans="2:12" ht="15.75" thickBot="1" x14ac:dyDescent="0.3">
      <c r="C650" s="127"/>
      <c r="D650" s="127"/>
      <c r="E650" s="127"/>
      <c r="H650" s="128"/>
      <c r="I650" s="129"/>
      <c r="J650" s="128"/>
    </row>
    <row r="651" spans="2:12" x14ac:dyDescent="0.25">
      <c r="B651" s="133" t="s">
        <v>858</v>
      </c>
      <c r="C651" s="96"/>
      <c r="D651" s="96"/>
      <c r="E651" s="96"/>
      <c r="F651" s="97" t="s">
        <v>34</v>
      </c>
      <c r="G651" s="98" t="s">
        <v>136</v>
      </c>
      <c r="H651" s="135" t="s">
        <v>131</v>
      </c>
      <c r="I651" s="100">
        <v>1</v>
      </c>
      <c r="J651" s="101">
        <f>ROUND(IF(SUM(J653:J662)="","",IF(H651="NOTURNO",(SUM(J653:J662))*1.25,SUM(J653:J662))),2)</f>
        <v>80.08</v>
      </c>
      <c r="K651" s="102" t="s">
        <v>1771</v>
      </c>
      <c r="L651" s="103" t="s">
        <v>1772</v>
      </c>
    </row>
    <row r="652" spans="2:12" ht="27" x14ac:dyDescent="0.25">
      <c r="B652" s="104"/>
      <c r="C652" s="105" t="s">
        <v>1773</v>
      </c>
      <c r="D652" s="105"/>
      <c r="E652" s="105"/>
      <c r="F652" s="106" t="s">
        <v>1776</v>
      </c>
      <c r="G652" s="107" t="s">
        <v>1777</v>
      </c>
      <c r="H652" s="108" t="s">
        <v>1778</v>
      </c>
      <c r="I652" s="109"/>
      <c r="J652" s="110"/>
      <c r="K652" s="111"/>
      <c r="L652" s="112"/>
    </row>
    <row r="653" spans="2:12" x14ac:dyDescent="0.25">
      <c r="B653" s="113"/>
      <c r="C653" s="119"/>
      <c r="D653" s="119"/>
      <c r="E653" s="119"/>
      <c r="F653" s="115" t="str">
        <f>IF($C653="","",VLOOKUP($C653,'[1]Preços Unitários'!$B$7:$H$507,4,1))</f>
        <v/>
      </c>
      <c r="G653" s="115" t="str">
        <f>IF($C653="","",VLOOKUP($C653,'[1]Preços Unitários'!$B$7:$H$507,5,1))</f>
        <v/>
      </c>
      <c r="H653" s="116" t="str">
        <f>IF($C653="","",VLOOKUP($C653,'[1]Preços Unitários'!$B$7:$H$507,7,1))</f>
        <v/>
      </c>
      <c r="I653" s="117"/>
      <c r="J653" s="118" t="str">
        <f t="shared" ref="J653:J663" si="46">IF(H653="","",I653*H653)</f>
        <v/>
      </c>
      <c r="K653" s="346" t="s">
        <v>1855</v>
      </c>
      <c r="L653" s="349" t="s">
        <v>1856</v>
      </c>
    </row>
    <row r="654" spans="2:12" x14ac:dyDescent="0.25">
      <c r="B654" s="113"/>
      <c r="C654" t="s">
        <v>1857</v>
      </c>
      <c r="D654" s="114">
        <f>VLOOKUP(C654,'[1]Preços Unitários'!$B$7:$E$413,2,TRUE)</f>
        <v>80601</v>
      </c>
      <c r="E654" s="114" t="str">
        <f>VLOOKUP(C654,'[1]Preços Unitários'!$B$7:$F$413,3,TRUE)</f>
        <v>CASAN</v>
      </c>
      <c r="F654" s="115" t="str">
        <f>IF($C654="","",VLOOKUP($C654,'[1]Preços Unitários'!$B$7:$H$507,4,1))</f>
        <v>FORMA DE MADEIRA COMUM</v>
      </c>
      <c r="G654" s="115" t="str">
        <f>IF($C654="","",VLOOKUP($C654,'[1]Preços Unitários'!$B$7:$H$507,5,1))</f>
        <v>m²</v>
      </c>
      <c r="H654" s="116">
        <f>IF($C654="","",VLOOKUP($C654,'[1]Preços Unitários'!$B$7:$H$507,7,1))</f>
        <v>80.07642544046881</v>
      </c>
      <c r="I654" s="117">
        <v>1</v>
      </c>
      <c r="J654" s="118">
        <f t="shared" si="46"/>
        <v>80.07642544046881</v>
      </c>
      <c r="K654" s="347"/>
      <c r="L654" s="350"/>
    </row>
    <row r="655" spans="2:12" x14ac:dyDescent="0.25">
      <c r="B655" s="113"/>
      <c r="C655" s="119"/>
      <c r="D655" s="119"/>
      <c r="E655" s="119"/>
      <c r="F655" s="115" t="str">
        <f>IF($C655="","",VLOOKUP($C655,'[1]Preços Unitários'!$B$7:$H$507,4,1))</f>
        <v/>
      </c>
      <c r="G655" s="115" t="str">
        <f>IF($C655="","",VLOOKUP($C655,'[1]Preços Unitários'!$B$7:$H$507,5,1))</f>
        <v/>
      </c>
      <c r="H655" s="116" t="str">
        <f>IF($C655="","",VLOOKUP($C655,'[1]Preços Unitários'!$B$7:$H$507,7,1))</f>
        <v/>
      </c>
      <c r="I655" s="117"/>
      <c r="J655" s="118" t="str">
        <f t="shared" si="46"/>
        <v/>
      </c>
      <c r="K655" s="347"/>
      <c r="L655" s="350"/>
    </row>
    <row r="656" spans="2:12" x14ac:dyDescent="0.25">
      <c r="B656" s="113"/>
      <c r="C656" s="119"/>
      <c r="D656" s="119"/>
      <c r="E656" s="119"/>
      <c r="F656" s="115" t="str">
        <f>IF($C656="","",VLOOKUP($C656,'[1]Preços Unitários'!$B$7:$H$507,4,1))</f>
        <v/>
      </c>
      <c r="G656" s="115" t="str">
        <f>IF($C656="","",VLOOKUP($C656,'[1]Preços Unitários'!$B$7:$H$507,5,1))</f>
        <v/>
      </c>
      <c r="H656" s="116" t="str">
        <f>IF($C656="","",VLOOKUP($C656,'[1]Preços Unitários'!$B$7:$H$507,7,1))</f>
        <v/>
      </c>
      <c r="I656" s="117"/>
      <c r="J656" s="118" t="str">
        <f t="shared" si="46"/>
        <v/>
      </c>
      <c r="K656" s="347"/>
      <c r="L656" s="350"/>
    </row>
    <row r="657" spans="2:12" x14ac:dyDescent="0.25">
      <c r="B657" s="113"/>
      <c r="C657" s="119"/>
      <c r="D657" s="119"/>
      <c r="E657" s="119"/>
      <c r="F657" s="115" t="str">
        <f>IF($C657="","",VLOOKUP($C657,'[1]Preços Unitários'!$B$7:$H$507,4,1))</f>
        <v/>
      </c>
      <c r="G657" s="115" t="str">
        <f>IF($C657="","",VLOOKUP($C657,'[1]Preços Unitários'!$B$7:$H$507,5,1))</f>
        <v/>
      </c>
      <c r="H657" s="116" t="str">
        <f>IF($C657="","",VLOOKUP($C657,'[1]Preços Unitários'!$B$7:$H$507,7,1))</f>
        <v/>
      </c>
      <c r="I657" s="117"/>
      <c r="J657" s="118" t="str">
        <f t="shared" si="46"/>
        <v/>
      </c>
      <c r="K657" s="347"/>
      <c r="L657" s="350"/>
    </row>
    <row r="658" spans="2:12" x14ac:dyDescent="0.25">
      <c r="B658" s="113"/>
      <c r="C658" s="119"/>
      <c r="D658" s="119"/>
      <c r="E658" s="119"/>
      <c r="F658" s="115" t="str">
        <f>IF($C658="","",VLOOKUP($C658,'[1]Preços Unitários'!$B$7:$H$507,4,1))</f>
        <v/>
      </c>
      <c r="G658" s="115" t="str">
        <f>IF($C658="","",VLOOKUP($C658,'[1]Preços Unitários'!$B$7:$H$507,5,1))</f>
        <v/>
      </c>
      <c r="H658" s="116" t="str">
        <f>IF($C658="","",VLOOKUP($C658,'[1]Preços Unitários'!$B$7:$H$507,7,1))</f>
        <v/>
      </c>
      <c r="I658" s="117"/>
      <c r="J658" s="118" t="str">
        <f t="shared" si="46"/>
        <v/>
      </c>
      <c r="K658" s="347"/>
      <c r="L658" s="350"/>
    </row>
    <row r="659" spans="2:12" x14ac:dyDescent="0.25">
      <c r="B659" s="113"/>
      <c r="C659" s="119"/>
      <c r="D659" s="119"/>
      <c r="E659" s="119"/>
      <c r="F659" s="115" t="str">
        <f>IF($C659="","",VLOOKUP($C659,'[1]Preços Unitários'!$B$7:$H$507,4,1))</f>
        <v/>
      </c>
      <c r="G659" s="115" t="str">
        <f>IF($C659="","",VLOOKUP($C659,'[1]Preços Unitários'!$B$7:$H$507,5,1))</f>
        <v/>
      </c>
      <c r="H659" s="116" t="str">
        <f>IF($C659="","",VLOOKUP($C659,'[1]Preços Unitários'!$B$7:$H$507,7,1))</f>
        <v/>
      </c>
      <c r="I659" s="117"/>
      <c r="J659" s="118" t="str">
        <f t="shared" si="46"/>
        <v/>
      </c>
      <c r="K659" s="347"/>
      <c r="L659" s="350"/>
    </row>
    <row r="660" spans="2:12" x14ac:dyDescent="0.25">
      <c r="B660" s="113"/>
      <c r="C660" s="119"/>
      <c r="D660" s="119"/>
      <c r="E660" s="119"/>
      <c r="F660" s="115" t="str">
        <f>IF($C660="","",VLOOKUP($C660,'[1]Preços Unitários'!$B$7:$H$507,4,1))</f>
        <v/>
      </c>
      <c r="G660" s="115" t="str">
        <f>IF($C660="","",VLOOKUP($C660,'[1]Preços Unitários'!$B$7:$H$507,5,1))</f>
        <v/>
      </c>
      <c r="H660" s="116" t="str">
        <f>IF($C660="","",VLOOKUP($C660,'[1]Preços Unitários'!$B$7:$H$507,7,1))</f>
        <v/>
      </c>
      <c r="I660" s="117"/>
      <c r="J660" s="118" t="str">
        <f t="shared" si="46"/>
        <v/>
      </c>
      <c r="K660" s="347"/>
      <c r="L660" s="350"/>
    </row>
    <row r="661" spans="2:12" x14ac:dyDescent="0.25">
      <c r="B661" s="113"/>
      <c r="C661" s="119"/>
      <c r="D661" s="119"/>
      <c r="E661" s="119"/>
      <c r="F661" s="115" t="str">
        <f>IF($C661="","",VLOOKUP($C661,'[1]Preços Unitários'!$B$7:$H$507,4,1))</f>
        <v/>
      </c>
      <c r="G661" s="115" t="str">
        <f>IF($C661="","",VLOOKUP($C661,'[1]Preços Unitários'!$B$7:$H$507,5,1))</f>
        <v/>
      </c>
      <c r="H661" s="116" t="str">
        <f>IF($C661="","",VLOOKUP($C661,'[1]Preços Unitários'!$B$7:$H$507,7,1))</f>
        <v/>
      </c>
      <c r="I661" s="120"/>
      <c r="J661" s="118" t="str">
        <f t="shared" si="46"/>
        <v/>
      </c>
      <c r="K661" s="347"/>
      <c r="L661" s="350"/>
    </row>
    <row r="662" spans="2:12" x14ac:dyDescent="0.25">
      <c r="B662" s="113"/>
      <c r="C662" s="119"/>
      <c r="D662" s="119"/>
      <c r="E662" s="119"/>
      <c r="F662" s="115" t="str">
        <f>IF($C662="","",VLOOKUP($C662,'[1]Preços Unitários'!$B$7:$H$507,4,1))</f>
        <v/>
      </c>
      <c r="G662" s="115" t="str">
        <f>IF($C662="","",VLOOKUP($C662,'[1]Preços Unitários'!$B$7:$H$507,5,1))</f>
        <v/>
      </c>
      <c r="H662" s="116" t="str">
        <f>IF($C662="","",VLOOKUP($C662,'[1]Preços Unitários'!$B$7:$H$507,7,1))</f>
        <v/>
      </c>
      <c r="I662" s="120"/>
      <c r="J662" s="118" t="str">
        <f t="shared" si="46"/>
        <v/>
      </c>
      <c r="K662" s="347"/>
      <c r="L662" s="350"/>
    </row>
    <row r="663" spans="2:12" ht="15.75" thickBot="1" x14ac:dyDescent="0.3">
      <c r="B663" s="121"/>
      <c r="C663" s="122"/>
      <c r="D663" s="122"/>
      <c r="E663" s="122"/>
      <c r="F663" s="123" t="str">
        <f>IF($C663="","",VLOOKUP($C663,'[1]Preços Unitários'!$B$7:$H$507,4,1))</f>
        <v/>
      </c>
      <c r="G663" s="123" t="str">
        <f>IF($C663="","",VLOOKUP($C663,'[1]Preços Unitários'!$B$7:$H$507,5,1))</f>
        <v/>
      </c>
      <c r="H663" s="124" t="str">
        <f>IF($C663="","",VLOOKUP($C663,'[1]Preços Unitários'!$B$7:$H$507,7,1))</f>
        <v/>
      </c>
      <c r="I663" s="125"/>
      <c r="J663" s="126" t="str">
        <f t="shared" si="46"/>
        <v/>
      </c>
      <c r="K663" s="348"/>
      <c r="L663" s="351"/>
    </row>
    <row r="664" spans="2:12" ht="15.75" thickBot="1" x14ac:dyDescent="0.3">
      <c r="C664" s="127"/>
      <c r="D664" s="127"/>
      <c r="E664" s="127"/>
      <c r="H664" s="128"/>
      <c r="I664" s="129"/>
      <c r="J664" s="128"/>
    </row>
    <row r="665" spans="2:12" x14ac:dyDescent="0.25">
      <c r="B665" s="133" t="s">
        <v>859</v>
      </c>
      <c r="C665" s="96"/>
      <c r="D665" s="96"/>
      <c r="E665" s="96"/>
      <c r="F665" s="97" t="s">
        <v>35</v>
      </c>
      <c r="G665" s="98" t="s">
        <v>135</v>
      </c>
      <c r="H665" s="135" t="s">
        <v>132</v>
      </c>
      <c r="I665" s="100">
        <v>1</v>
      </c>
      <c r="J665" s="101">
        <f>ROUND(IF(SUM(J667:J676)="","",IF(H665="NOTURNO",(SUM(J667:J676))*1.25,SUM(J667:J676))),2)</f>
        <v>47.21</v>
      </c>
      <c r="K665" s="102" t="s">
        <v>1771</v>
      </c>
      <c r="L665" s="103" t="s">
        <v>1772</v>
      </c>
    </row>
    <row r="666" spans="2:12" ht="27" x14ac:dyDescent="0.25">
      <c r="B666" s="104"/>
      <c r="C666" s="105" t="s">
        <v>1773</v>
      </c>
      <c r="D666" s="105"/>
      <c r="E666" s="105"/>
      <c r="F666" s="106" t="s">
        <v>1776</v>
      </c>
      <c r="G666" s="107" t="s">
        <v>1777</v>
      </c>
      <c r="H666" s="108" t="s">
        <v>1778</v>
      </c>
      <c r="I666" s="109"/>
      <c r="J666" s="110"/>
      <c r="K666" s="111"/>
      <c r="L666" s="112"/>
    </row>
    <row r="667" spans="2:12" x14ac:dyDescent="0.25">
      <c r="B667" s="113"/>
      <c r="C667" s="119"/>
      <c r="D667" s="119"/>
      <c r="E667" s="119"/>
      <c r="F667" s="115" t="str">
        <f>IF($C667="","",VLOOKUP($C667,'[1]Preços Unitários'!$B$7:$H$507,4,1))</f>
        <v/>
      </c>
      <c r="G667" s="115" t="str">
        <f>IF($C667="","",VLOOKUP($C667,'[1]Preços Unitários'!$B$7:$H$507,5,1))</f>
        <v/>
      </c>
      <c r="H667" s="116" t="str">
        <f>IF($C667="","",VLOOKUP($C667,'[1]Preços Unitários'!$B$7:$H$507,7,1))</f>
        <v/>
      </c>
      <c r="I667" s="117"/>
      <c r="J667" s="118" t="str">
        <f t="shared" ref="J667:J677" si="47">IF(H667="","",I667*H667)</f>
        <v/>
      </c>
      <c r="K667" s="346" t="s">
        <v>1858</v>
      </c>
      <c r="L667" s="349" t="s">
        <v>1859</v>
      </c>
    </row>
    <row r="668" spans="2:12" x14ac:dyDescent="0.25">
      <c r="B668" s="113"/>
      <c r="C668" t="s">
        <v>1860</v>
      </c>
      <c r="D668" s="114">
        <f>VLOOKUP(C668,'[1]Preços Unitários'!$B$7:$E$413,2,TRUE)</f>
        <v>80701</v>
      </c>
      <c r="E668" s="114" t="str">
        <f>VLOOKUP(C668,'[1]Preços Unitários'!$B$7:$F$413,3,TRUE)</f>
        <v>CASAN</v>
      </c>
      <c r="F668" s="115" t="str">
        <f>IF($C668="","",VLOOKUP($C668,'[1]Preços Unitários'!$B$7:$H$507,4,1))</f>
        <v>CIMBRAMENTO DE MADEIRA</v>
      </c>
      <c r="G668" s="115" t="str">
        <f>IF($C668="","",VLOOKUP($C668,'[1]Preços Unitários'!$B$7:$H$507,5,1))</f>
        <v>m³</v>
      </c>
      <c r="H668" s="116">
        <f>IF($C668="","",VLOOKUP($C668,'[1]Preços Unitários'!$B$7:$H$507,7,1))</f>
        <v>37.77166381974213</v>
      </c>
      <c r="I668" s="117">
        <v>1</v>
      </c>
      <c r="J668" s="118">
        <f t="shared" si="47"/>
        <v>37.77166381974213</v>
      </c>
      <c r="K668" s="347"/>
      <c r="L668" s="350"/>
    </row>
    <row r="669" spans="2:12" x14ac:dyDescent="0.25">
      <c r="B669" s="113"/>
      <c r="C669" s="119"/>
      <c r="D669" s="119"/>
      <c r="E669" s="119"/>
      <c r="F669" s="115" t="str">
        <f>IF($C669="","",VLOOKUP($C669,'[1]Preços Unitários'!$B$7:$H$507,4,1))</f>
        <v/>
      </c>
      <c r="G669" s="115" t="str">
        <f>IF($C669="","",VLOOKUP($C669,'[1]Preços Unitários'!$B$7:$H$507,5,1))</f>
        <v/>
      </c>
      <c r="H669" s="116" t="str">
        <f>IF($C669="","",VLOOKUP($C669,'[1]Preços Unitários'!$B$7:$H$507,7,1))</f>
        <v/>
      </c>
      <c r="I669" s="117"/>
      <c r="J669" s="118" t="str">
        <f t="shared" si="47"/>
        <v/>
      </c>
      <c r="K669" s="347"/>
      <c r="L669" s="350"/>
    </row>
    <row r="670" spans="2:12" x14ac:dyDescent="0.25">
      <c r="B670" s="113"/>
      <c r="C670" s="119"/>
      <c r="D670" s="119"/>
      <c r="E670" s="119"/>
      <c r="F670" s="115" t="str">
        <f>IF($C670="","",VLOOKUP($C670,'[1]Preços Unitários'!$B$7:$H$507,4,1))</f>
        <v/>
      </c>
      <c r="G670" s="115" t="str">
        <f>IF($C670="","",VLOOKUP($C670,'[1]Preços Unitários'!$B$7:$H$507,5,1))</f>
        <v/>
      </c>
      <c r="H670" s="116" t="str">
        <f>IF($C670="","",VLOOKUP($C670,'[1]Preços Unitários'!$B$7:$H$507,7,1))</f>
        <v/>
      </c>
      <c r="I670" s="117"/>
      <c r="J670" s="118" t="str">
        <f t="shared" si="47"/>
        <v/>
      </c>
      <c r="K670" s="347"/>
      <c r="L670" s="350"/>
    </row>
    <row r="671" spans="2:12" x14ac:dyDescent="0.25">
      <c r="B671" s="113"/>
      <c r="C671" s="119"/>
      <c r="D671" s="119"/>
      <c r="E671" s="119"/>
      <c r="F671" s="115" t="str">
        <f>IF($C671="","",VLOOKUP($C671,'[1]Preços Unitários'!$B$7:$H$507,4,1))</f>
        <v/>
      </c>
      <c r="G671" s="115" t="str">
        <f>IF($C671="","",VLOOKUP($C671,'[1]Preços Unitários'!$B$7:$H$507,5,1))</f>
        <v/>
      </c>
      <c r="H671" s="116" t="str">
        <f>IF($C671="","",VLOOKUP($C671,'[1]Preços Unitários'!$B$7:$H$507,7,1))</f>
        <v/>
      </c>
      <c r="I671" s="117"/>
      <c r="J671" s="118" t="str">
        <f t="shared" si="47"/>
        <v/>
      </c>
      <c r="K671" s="347"/>
      <c r="L671" s="350"/>
    </row>
    <row r="672" spans="2:12" x14ac:dyDescent="0.25">
      <c r="B672" s="113"/>
      <c r="C672" s="119"/>
      <c r="D672" s="119"/>
      <c r="E672" s="119"/>
      <c r="F672" s="115" t="str">
        <f>IF($C672="","",VLOOKUP($C672,'[1]Preços Unitários'!$B$7:$H$507,4,1))</f>
        <v/>
      </c>
      <c r="G672" s="115" t="str">
        <f>IF($C672="","",VLOOKUP($C672,'[1]Preços Unitários'!$B$7:$H$507,5,1))</f>
        <v/>
      </c>
      <c r="H672" s="116" t="str">
        <f>IF($C672="","",VLOOKUP($C672,'[1]Preços Unitários'!$B$7:$H$507,7,1))</f>
        <v/>
      </c>
      <c r="I672" s="117"/>
      <c r="J672" s="118" t="str">
        <f t="shared" si="47"/>
        <v/>
      </c>
      <c r="K672" s="347"/>
      <c r="L672" s="350"/>
    </row>
    <row r="673" spans="2:12" x14ac:dyDescent="0.25">
      <c r="B673" s="113"/>
      <c r="C673" s="119"/>
      <c r="D673" s="119"/>
      <c r="E673" s="119"/>
      <c r="F673" s="115" t="str">
        <f>IF($C673="","",VLOOKUP($C673,'[1]Preços Unitários'!$B$7:$H$507,4,1))</f>
        <v/>
      </c>
      <c r="G673" s="115" t="str">
        <f>IF($C673="","",VLOOKUP($C673,'[1]Preços Unitários'!$B$7:$H$507,5,1))</f>
        <v/>
      </c>
      <c r="H673" s="116" t="str">
        <f>IF($C673="","",VLOOKUP($C673,'[1]Preços Unitários'!$B$7:$H$507,7,1))</f>
        <v/>
      </c>
      <c r="I673" s="117"/>
      <c r="J673" s="118" t="str">
        <f t="shared" si="47"/>
        <v/>
      </c>
      <c r="K673" s="347"/>
      <c r="L673" s="350"/>
    </row>
    <row r="674" spans="2:12" x14ac:dyDescent="0.25">
      <c r="B674" s="113"/>
      <c r="C674" s="119"/>
      <c r="D674" s="119"/>
      <c r="E674" s="119"/>
      <c r="F674" s="115" t="str">
        <f>IF($C674="","",VLOOKUP($C674,'[1]Preços Unitários'!$B$7:$H$507,4,1))</f>
        <v/>
      </c>
      <c r="G674" s="115" t="str">
        <f>IF($C674="","",VLOOKUP($C674,'[1]Preços Unitários'!$B$7:$H$507,5,1))</f>
        <v/>
      </c>
      <c r="H674" s="116" t="str">
        <f>IF($C674="","",VLOOKUP($C674,'[1]Preços Unitários'!$B$7:$H$507,7,1))</f>
        <v/>
      </c>
      <c r="I674" s="117"/>
      <c r="J674" s="118" t="str">
        <f t="shared" si="47"/>
        <v/>
      </c>
      <c r="K674" s="347"/>
      <c r="L674" s="350"/>
    </row>
    <row r="675" spans="2:12" x14ac:dyDescent="0.25">
      <c r="B675" s="113"/>
      <c r="C675" s="119"/>
      <c r="D675" s="119"/>
      <c r="E675" s="119"/>
      <c r="F675" s="115" t="str">
        <f>IF($C675="","",VLOOKUP($C675,'[1]Preços Unitários'!$B$7:$H$507,4,1))</f>
        <v/>
      </c>
      <c r="G675" s="115" t="str">
        <f>IF($C675="","",VLOOKUP($C675,'[1]Preços Unitários'!$B$7:$H$507,5,1))</f>
        <v/>
      </c>
      <c r="H675" s="116" t="str">
        <f>IF($C675="","",VLOOKUP($C675,'[1]Preços Unitários'!$B$7:$H$507,7,1))</f>
        <v/>
      </c>
      <c r="I675" s="120"/>
      <c r="J675" s="118" t="str">
        <f t="shared" si="47"/>
        <v/>
      </c>
      <c r="K675" s="347"/>
      <c r="L675" s="350"/>
    </row>
    <row r="676" spans="2:12" x14ac:dyDescent="0.25">
      <c r="B676" s="113"/>
      <c r="C676" s="119"/>
      <c r="D676" s="119"/>
      <c r="E676" s="119"/>
      <c r="F676" s="115" t="str">
        <f>IF($C676="","",VLOOKUP($C676,'[1]Preços Unitários'!$B$7:$H$507,4,1))</f>
        <v/>
      </c>
      <c r="G676" s="115" t="str">
        <f>IF($C676="","",VLOOKUP($C676,'[1]Preços Unitários'!$B$7:$H$507,5,1))</f>
        <v/>
      </c>
      <c r="H676" s="116" t="str">
        <f>IF($C676="","",VLOOKUP($C676,'[1]Preços Unitários'!$B$7:$H$507,7,1))</f>
        <v/>
      </c>
      <c r="I676" s="120"/>
      <c r="J676" s="118" t="str">
        <f t="shared" si="47"/>
        <v/>
      </c>
      <c r="K676" s="347"/>
      <c r="L676" s="350"/>
    </row>
    <row r="677" spans="2:12" ht="15.75" thickBot="1" x14ac:dyDescent="0.3">
      <c r="B677" s="121"/>
      <c r="C677" s="122"/>
      <c r="D677" s="122"/>
      <c r="E677" s="122"/>
      <c r="F677" s="123" t="str">
        <f>IF($C677="","",VLOOKUP($C677,'[1]Preços Unitários'!$B$7:$H$507,4,1))</f>
        <v/>
      </c>
      <c r="G677" s="123" t="str">
        <f>IF($C677="","",VLOOKUP($C677,'[1]Preços Unitários'!$B$7:$H$507,5,1))</f>
        <v/>
      </c>
      <c r="H677" s="124" t="str">
        <f>IF($C677="","",VLOOKUP($C677,'[1]Preços Unitários'!$B$7:$H$507,7,1))</f>
        <v/>
      </c>
      <c r="I677" s="125"/>
      <c r="J677" s="126" t="str">
        <f t="shared" si="47"/>
        <v/>
      </c>
      <c r="K677" s="348"/>
      <c r="L677" s="351"/>
    </row>
    <row r="678" spans="2:12" ht="15.75" thickBot="1" x14ac:dyDescent="0.3">
      <c r="C678" s="127"/>
      <c r="D678" s="127"/>
      <c r="E678" s="127"/>
      <c r="H678" s="128"/>
      <c r="I678" s="129"/>
      <c r="J678" s="128"/>
    </row>
    <row r="679" spans="2:12" x14ac:dyDescent="0.25">
      <c r="B679" s="133" t="s">
        <v>860</v>
      </c>
      <c r="C679" s="96"/>
      <c r="D679" s="96"/>
      <c r="E679" s="96"/>
      <c r="F679" s="140" t="s">
        <v>36</v>
      </c>
      <c r="G679" s="98" t="s">
        <v>139</v>
      </c>
      <c r="H679" s="99" t="s">
        <v>131</v>
      </c>
      <c r="I679" s="100">
        <v>1</v>
      </c>
      <c r="J679" s="101">
        <f>ROUND(IF(SUM(J681:J690)="","",IF(H679="NOTURNO",(SUM(J681:J690))*1.25,SUM(J681:J690))),2)</f>
        <v>18.8</v>
      </c>
      <c r="K679" s="102" t="s">
        <v>1771</v>
      </c>
      <c r="L679" s="103" t="s">
        <v>1772</v>
      </c>
    </row>
    <row r="680" spans="2:12" ht="27" x14ac:dyDescent="0.25">
      <c r="B680" s="104"/>
      <c r="C680" s="105" t="s">
        <v>1773</v>
      </c>
      <c r="D680" s="105"/>
      <c r="E680" s="105"/>
      <c r="F680" s="106" t="s">
        <v>1776</v>
      </c>
      <c r="G680" s="107" t="s">
        <v>1777</v>
      </c>
      <c r="H680" s="108" t="s">
        <v>1778</v>
      </c>
      <c r="I680" s="109"/>
      <c r="J680" s="110"/>
      <c r="K680" s="111"/>
      <c r="L680" s="112"/>
    </row>
    <row r="681" spans="2:12" x14ac:dyDescent="0.25">
      <c r="B681" s="113"/>
      <c r="C681" s="119"/>
      <c r="D681" s="119"/>
      <c r="E681" s="119"/>
      <c r="F681" s="115" t="str">
        <f>IF($C681="","",VLOOKUP($C681,'[1]Preços Unitários'!$B$7:$H$507,4,1))</f>
        <v/>
      </c>
      <c r="G681" s="115" t="str">
        <f>IF($C681="","",VLOOKUP($C681,'[1]Preços Unitários'!$B$7:$H$507,5,1))</f>
        <v/>
      </c>
      <c r="H681" s="116" t="str">
        <f>IF($C681="","",VLOOKUP($C681,'[1]Preços Unitários'!$B$7:$H$507,7,1))</f>
        <v/>
      </c>
      <c r="I681" s="117"/>
      <c r="J681" s="118" t="str">
        <f t="shared" ref="J681:J691" si="48">IF(H681="","",I681*H681)</f>
        <v/>
      </c>
      <c r="K681" s="346" t="s">
        <v>1861</v>
      </c>
      <c r="L681" s="349" t="s">
        <v>1862</v>
      </c>
    </row>
    <row r="682" spans="2:12" x14ac:dyDescent="0.25">
      <c r="B682" s="113"/>
      <c r="C682" t="s">
        <v>1863</v>
      </c>
      <c r="D682" s="114">
        <f>VLOOKUP(C682,'[1]Preços Unitários'!$B$7:$E$413,2,TRUE)</f>
        <v>80802</v>
      </c>
      <c r="E682" s="114" t="str">
        <f>VLOOKUP(C682,'[1]Preços Unitários'!$B$7:$F$413,3,TRUE)</f>
        <v>CASAN</v>
      </c>
      <c r="F682" s="115" t="str">
        <f>IF($C682="","",VLOOKUP($C682,'[1]Preços Unitários'!$B$7:$H$507,4,1))</f>
        <v>AÇO CA-50</v>
      </c>
      <c r="G682" s="115" t="str">
        <f>IF($C682="","",VLOOKUP($C682,'[1]Preços Unitários'!$B$7:$H$507,5,1))</f>
        <v>kg</v>
      </c>
      <c r="H682" s="116">
        <f>IF($C682="","",VLOOKUP($C682,'[1]Preços Unitários'!$B$7:$H$507,7,1))</f>
        <v>18.804883734853487</v>
      </c>
      <c r="I682" s="117">
        <v>1</v>
      </c>
      <c r="J682" s="118">
        <f t="shared" si="48"/>
        <v>18.804883734853487</v>
      </c>
      <c r="K682" s="347"/>
      <c r="L682" s="350"/>
    </row>
    <row r="683" spans="2:12" x14ac:dyDescent="0.25">
      <c r="B683" s="113"/>
      <c r="C683" s="119"/>
      <c r="D683" s="119"/>
      <c r="E683" s="119"/>
      <c r="F683" s="115" t="str">
        <f>IF($C683="","",VLOOKUP($C683,'[1]Preços Unitários'!$B$7:$H$507,4,1))</f>
        <v/>
      </c>
      <c r="G683" s="115" t="str">
        <f>IF($C683="","",VLOOKUP($C683,'[1]Preços Unitários'!$B$7:$H$507,5,1))</f>
        <v/>
      </c>
      <c r="H683" s="116" t="str">
        <f>IF($C683="","",VLOOKUP($C683,'[1]Preços Unitários'!$B$7:$H$507,7,1))</f>
        <v/>
      </c>
      <c r="I683" s="117"/>
      <c r="J683" s="118" t="str">
        <f t="shared" si="48"/>
        <v/>
      </c>
      <c r="K683" s="347"/>
      <c r="L683" s="350"/>
    </row>
    <row r="684" spans="2:12" x14ac:dyDescent="0.25">
      <c r="B684" s="113"/>
      <c r="C684" s="119"/>
      <c r="D684" s="119"/>
      <c r="E684" s="119"/>
      <c r="F684" s="115" t="str">
        <f>IF($C684="","",VLOOKUP($C684,'[1]Preços Unitários'!$B$7:$H$507,4,1))</f>
        <v/>
      </c>
      <c r="G684" s="115" t="str">
        <f>IF($C684="","",VLOOKUP($C684,'[1]Preços Unitários'!$B$7:$H$507,5,1))</f>
        <v/>
      </c>
      <c r="H684" s="116" t="str">
        <f>IF($C684="","",VLOOKUP($C684,'[1]Preços Unitários'!$B$7:$H$507,7,1))</f>
        <v/>
      </c>
      <c r="I684" s="117"/>
      <c r="J684" s="118" t="str">
        <f t="shared" si="48"/>
        <v/>
      </c>
      <c r="K684" s="347"/>
      <c r="L684" s="350"/>
    </row>
    <row r="685" spans="2:12" x14ac:dyDescent="0.25">
      <c r="B685" s="113"/>
      <c r="C685" s="119"/>
      <c r="D685" s="119"/>
      <c r="E685" s="119"/>
      <c r="F685" s="115" t="str">
        <f>IF($C685="","",VLOOKUP($C685,'[1]Preços Unitários'!$B$7:$H$507,4,1))</f>
        <v/>
      </c>
      <c r="G685" s="115" t="str">
        <f>IF($C685="","",VLOOKUP($C685,'[1]Preços Unitários'!$B$7:$H$507,5,1))</f>
        <v/>
      </c>
      <c r="H685" s="116" t="str">
        <f>IF($C685="","",VLOOKUP($C685,'[1]Preços Unitários'!$B$7:$H$507,7,1))</f>
        <v/>
      </c>
      <c r="I685" s="117"/>
      <c r="J685" s="118" t="str">
        <f t="shared" si="48"/>
        <v/>
      </c>
      <c r="K685" s="347"/>
      <c r="L685" s="350"/>
    </row>
    <row r="686" spans="2:12" x14ac:dyDescent="0.25">
      <c r="B686" s="113"/>
      <c r="C686" s="119"/>
      <c r="D686" s="119"/>
      <c r="E686" s="119"/>
      <c r="F686" s="115" t="str">
        <f>IF($C686="","",VLOOKUP($C686,'[1]Preços Unitários'!$B$7:$H$507,4,1))</f>
        <v/>
      </c>
      <c r="G686" s="115" t="str">
        <f>IF($C686="","",VLOOKUP($C686,'[1]Preços Unitários'!$B$7:$H$507,5,1))</f>
        <v/>
      </c>
      <c r="H686" s="116" t="str">
        <f>IF($C686="","",VLOOKUP($C686,'[1]Preços Unitários'!$B$7:$H$507,7,1))</f>
        <v/>
      </c>
      <c r="I686" s="117"/>
      <c r="J686" s="118" t="str">
        <f t="shared" si="48"/>
        <v/>
      </c>
      <c r="K686" s="347"/>
      <c r="L686" s="350"/>
    </row>
    <row r="687" spans="2:12" x14ac:dyDescent="0.25">
      <c r="B687" s="113"/>
      <c r="C687" s="119"/>
      <c r="D687" s="119"/>
      <c r="E687" s="119"/>
      <c r="F687" s="115" t="str">
        <f>IF($C687="","",VLOOKUP($C687,'[1]Preços Unitários'!$B$7:$H$507,4,1))</f>
        <v/>
      </c>
      <c r="G687" s="115" t="str">
        <f>IF($C687="","",VLOOKUP($C687,'[1]Preços Unitários'!$B$7:$H$507,5,1))</f>
        <v/>
      </c>
      <c r="H687" s="116" t="str">
        <f>IF($C687="","",VLOOKUP($C687,'[1]Preços Unitários'!$B$7:$H$507,7,1))</f>
        <v/>
      </c>
      <c r="I687" s="117"/>
      <c r="J687" s="118" t="str">
        <f t="shared" si="48"/>
        <v/>
      </c>
      <c r="K687" s="347"/>
      <c r="L687" s="350"/>
    </row>
    <row r="688" spans="2:12" x14ac:dyDescent="0.25">
      <c r="B688" s="113"/>
      <c r="C688" s="119"/>
      <c r="D688" s="119"/>
      <c r="E688" s="119"/>
      <c r="F688" s="115" t="str">
        <f>IF($C688="","",VLOOKUP($C688,'[1]Preços Unitários'!$B$7:$H$507,4,1))</f>
        <v/>
      </c>
      <c r="G688" s="115" t="str">
        <f>IF($C688="","",VLOOKUP($C688,'[1]Preços Unitários'!$B$7:$H$507,5,1))</f>
        <v/>
      </c>
      <c r="H688" s="116" t="str">
        <f>IF($C688="","",VLOOKUP($C688,'[1]Preços Unitários'!$B$7:$H$507,7,1))</f>
        <v/>
      </c>
      <c r="I688" s="117"/>
      <c r="J688" s="118" t="str">
        <f t="shared" si="48"/>
        <v/>
      </c>
      <c r="K688" s="347"/>
      <c r="L688" s="350"/>
    </row>
    <row r="689" spans="2:12" x14ac:dyDescent="0.25">
      <c r="B689" s="113"/>
      <c r="C689" s="119"/>
      <c r="D689" s="119"/>
      <c r="E689" s="119"/>
      <c r="F689" s="115" t="str">
        <f>IF($C689="","",VLOOKUP($C689,'[1]Preços Unitários'!$B$7:$H$507,4,1))</f>
        <v/>
      </c>
      <c r="G689" s="115" t="str">
        <f>IF($C689="","",VLOOKUP($C689,'[1]Preços Unitários'!$B$7:$H$507,5,1))</f>
        <v/>
      </c>
      <c r="H689" s="116" t="str">
        <f>IF($C689="","",VLOOKUP($C689,'[1]Preços Unitários'!$B$7:$H$507,7,1))</f>
        <v/>
      </c>
      <c r="I689" s="120"/>
      <c r="J689" s="118" t="str">
        <f t="shared" si="48"/>
        <v/>
      </c>
      <c r="K689" s="347"/>
      <c r="L689" s="350"/>
    </row>
    <row r="690" spans="2:12" x14ac:dyDescent="0.25">
      <c r="B690" s="113"/>
      <c r="C690" s="119"/>
      <c r="D690" s="119"/>
      <c r="E690" s="119"/>
      <c r="F690" s="115" t="str">
        <f>IF($C690="","",VLOOKUP($C690,'[1]Preços Unitários'!$B$7:$H$507,4,1))</f>
        <v/>
      </c>
      <c r="G690" s="115" t="str">
        <f>IF($C690="","",VLOOKUP($C690,'[1]Preços Unitários'!$B$7:$H$507,5,1))</f>
        <v/>
      </c>
      <c r="H690" s="116" t="str">
        <f>IF($C690="","",VLOOKUP($C690,'[1]Preços Unitários'!$B$7:$H$507,7,1))</f>
        <v/>
      </c>
      <c r="I690" s="120"/>
      <c r="J690" s="118" t="str">
        <f t="shared" si="48"/>
        <v/>
      </c>
      <c r="K690" s="347"/>
      <c r="L690" s="350"/>
    </row>
    <row r="691" spans="2:12" ht="15.75" thickBot="1" x14ac:dyDescent="0.3">
      <c r="B691" s="121"/>
      <c r="C691" s="122"/>
      <c r="D691" s="122"/>
      <c r="E691" s="122"/>
      <c r="F691" s="123" t="str">
        <f>IF($C691="","",VLOOKUP($C691,'[1]Preços Unitários'!$B$7:$H$507,4,1))</f>
        <v/>
      </c>
      <c r="G691" s="123" t="str">
        <f>IF($C691="","",VLOOKUP($C691,'[1]Preços Unitários'!$B$7:$H$507,5,1))</f>
        <v/>
      </c>
      <c r="H691" s="124" t="str">
        <f>IF($C691="","",VLOOKUP($C691,'[1]Preços Unitários'!$B$7:$H$507,7,1))</f>
        <v/>
      </c>
      <c r="I691" s="125"/>
      <c r="J691" s="126" t="str">
        <f t="shared" si="48"/>
        <v/>
      </c>
      <c r="K691" s="348"/>
      <c r="L691" s="351"/>
    </row>
    <row r="692" spans="2:12" ht="15.75" thickBot="1" x14ac:dyDescent="0.3">
      <c r="C692" s="127"/>
      <c r="D692" s="127"/>
      <c r="E692" s="127"/>
      <c r="H692" s="128"/>
      <c r="I692" s="129"/>
      <c r="J692" s="128"/>
    </row>
    <row r="693" spans="2:12" x14ac:dyDescent="0.25">
      <c r="B693" s="133" t="s">
        <v>861</v>
      </c>
      <c r="C693" s="96"/>
      <c r="D693" s="96"/>
      <c r="E693" s="96"/>
      <c r="F693" s="140" t="s">
        <v>37</v>
      </c>
      <c r="G693" s="142" t="s">
        <v>135</v>
      </c>
      <c r="H693" s="99" t="s">
        <v>131</v>
      </c>
      <c r="I693" s="100">
        <v>1</v>
      </c>
      <c r="J693" s="101">
        <f>ROUND(IF(SUM(J695:J704)="","",IF(H693="NOTURNO",(SUM(J695:J704))*1.25,SUM(J695:J704))),2)</f>
        <v>728.26</v>
      </c>
      <c r="K693" s="102" t="s">
        <v>1771</v>
      </c>
      <c r="L693" s="103" t="s">
        <v>1772</v>
      </c>
    </row>
    <row r="694" spans="2:12" ht="27" x14ac:dyDescent="0.25">
      <c r="B694" s="104"/>
      <c r="C694" s="105" t="s">
        <v>1773</v>
      </c>
      <c r="D694" s="105"/>
      <c r="E694" s="105"/>
      <c r="F694" s="106" t="s">
        <v>1776</v>
      </c>
      <c r="G694" s="107" t="s">
        <v>1777</v>
      </c>
      <c r="H694" s="108" t="s">
        <v>1778</v>
      </c>
      <c r="I694" s="109"/>
      <c r="J694" s="110"/>
      <c r="K694" s="111"/>
      <c r="L694" s="112"/>
    </row>
    <row r="695" spans="2:12" x14ac:dyDescent="0.25">
      <c r="B695" s="113"/>
      <c r="C695" s="119"/>
      <c r="D695" s="119"/>
      <c r="E695" s="119"/>
      <c r="F695" s="115" t="str">
        <f>IF($C695="","",VLOOKUP($C695,'[1]Preços Unitários'!$B$7:$H$507,4,1))</f>
        <v/>
      </c>
      <c r="G695" s="115" t="str">
        <f>IF($C695="","",VLOOKUP($C695,'[1]Preços Unitários'!$B$7:$H$507,5,1))</f>
        <v/>
      </c>
      <c r="H695" s="116" t="str">
        <f>IF($C695="","",VLOOKUP($C695,'[1]Preços Unitários'!$B$7:$H$507,7,1))</f>
        <v/>
      </c>
      <c r="I695" s="117"/>
      <c r="J695" s="118" t="str">
        <f t="shared" ref="J695:J705" si="49">IF(H695="","",I695*H695)</f>
        <v/>
      </c>
      <c r="K695" s="346" t="s">
        <v>1864</v>
      </c>
      <c r="L695" s="349" t="s">
        <v>1865</v>
      </c>
    </row>
    <row r="696" spans="2:12" x14ac:dyDescent="0.25">
      <c r="B696" s="113"/>
      <c r="C696" t="s">
        <v>1866</v>
      </c>
      <c r="D696" s="114" t="str">
        <f>VLOOKUP(C696,'[1]Preços Unitários'!$B$7:$E$413,2,TRUE)</f>
        <v>81009/ 81503</v>
      </c>
      <c r="E696" s="114" t="str">
        <f>VLOOKUP(C696,'[1]Preços Unitários'!$B$7:$F$413,3,TRUE)</f>
        <v>CASAN</v>
      </c>
      <c r="F696" s="115" t="str">
        <f>IF($C696="","",VLOOKUP($C696,'[1]Preços Unitários'!$B$7:$H$507,4,1))</f>
        <v>CONCRETO ESTRUTURAL, FCK = 40,0 MPA BOMBEADO</v>
      </c>
      <c r="G696" s="115" t="str">
        <f>IF($C696="","",VLOOKUP($C696,'[1]Preços Unitários'!$B$7:$H$507,5,1))</f>
        <v>m³</v>
      </c>
      <c r="H696" s="116">
        <f>IF($C696="","",VLOOKUP($C696,'[1]Preços Unitários'!$B$7:$H$507,7,1))</f>
        <v>728.25959671970998</v>
      </c>
      <c r="I696" s="117">
        <v>1</v>
      </c>
      <c r="J696" s="118">
        <f t="shared" si="49"/>
        <v>728.25959671970998</v>
      </c>
      <c r="K696" s="347"/>
      <c r="L696" s="350"/>
    </row>
    <row r="697" spans="2:12" x14ac:dyDescent="0.25">
      <c r="B697" s="113"/>
      <c r="C697" s="119"/>
      <c r="D697" s="119"/>
      <c r="E697" s="119"/>
      <c r="F697" s="115" t="str">
        <f>IF($C697="","",VLOOKUP($C697,'[1]Preços Unitários'!$B$7:$H$507,4,1))</f>
        <v/>
      </c>
      <c r="G697" s="115" t="str">
        <f>IF($C697="","",VLOOKUP($C697,'[1]Preços Unitários'!$B$7:$H$507,5,1))</f>
        <v/>
      </c>
      <c r="H697" s="116" t="str">
        <f>IF($C697="","",VLOOKUP($C697,'[1]Preços Unitários'!$B$7:$H$507,7,1))</f>
        <v/>
      </c>
      <c r="I697" s="117"/>
      <c r="J697" s="118" t="str">
        <f t="shared" si="49"/>
        <v/>
      </c>
      <c r="K697" s="347"/>
      <c r="L697" s="350"/>
    </row>
    <row r="698" spans="2:12" x14ac:dyDescent="0.25">
      <c r="B698" s="113"/>
      <c r="C698" s="119"/>
      <c r="D698" s="119"/>
      <c r="E698" s="119"/>
      <c r="F698" s="115" t="str">
        <f>IF($C698="","",VLOOKUP($C698,'[1]Preços Unitários'!$B$7:$H$507,4,1))</f>
        <v/>
      </c>
      <c r="G698" s="115" t="str">
        <f>IF($C698="","",VLOOKUP($C698,'[1]Preços Unitários'!$B$7:$H$507,5,1))</f>
        <v/>
      </c>
      <c r="H698" s="116" t="str">
        <f>IF($C698="","",VLOOKUP($C698,'[1]Preços Unitários'!$B$7:$H$507,7,1))</f>
        <v/>
      </c>
      <c r="I698" s="117"/>
      <c r="J698" s="118" t="str">
        <f t="shared" si="49"/>
        <v/>
      </c>
      <c r="K698" s="347"/>
      <c r="L698" s="350"/>
    </row>
    <row r="699" spans="2:12" x14ac:dyDescent="0.25">
      <c r="B699" s="113"/>
      <c r="C699" s="119"/>
      <c r="D699" s="119"/>
      <c r="E699" s="119"/>
      <c r="F699" s="115" t="str">
        <f>IF($C699="","",VLOOKUP($C699,'[1]Preços Unitários'!$B$7:$H$507,4,1))</f>
        <v/>
      </c>
      <c r="G699" s="115" t="str">
        <f>IF($C699="","",VLOOKUP($C699,'[1]Preços Unitários'!$B$7:$H$507,5,1))</f>
        <v/>
      </c>
      <c r="H699" s="116" t="str">
        <f>IF($C699="","",VLOOKUP($C699,'[1]Preços Unitários'!$B$7:$H$507,7,1))</f>
        <v/>
      </c>
      <c r="I699" s="117"/>
      <c r="J699" s="118" t="str">
        <f t="shared" si="49"/>
        <v/>
      </c>
      <c r="K699" s="347"/>
      <c r="L699" s="350"/>
    </row>
    <row r="700" spans="2:12" x14ac:dyDescent="0.25">
      <c r="B700" s="113"/>
      <c r="C700" s="119"/>
      <c r="D700" s="119"/>
      <c r="E700" s="119"/>
      <c r="F700" s="115" t="str">
        <f>IF($C700="","",VLOOKUP($C700,'[1]Preços Unitários'!$B$7:$H$507,4,1))</f>
        <v/>
      </c>
      <c r="G700" s="115" t="str">
        <f>IF($C700="","",VLOOKUP($C700,'[1]Preços Unitários'!$B$7:$H$507,5,1))</f>
        <v/>
      </c>
      <c r="H700" s="116" t="str">
        <f>IF($C700="","",VLOOKUP($C700,'[1]Preços Unitários'!$B$7:$H$507,7,1))</f>
        <v/>
      </c>
      <c r="I700" s="117"/>
      <c r="J700" s="118" t="str">
        <f t="shared" si="49"/>
        <v/>
      </c>
      <c r="K700" s="347"/>
      <c r="L700" s="350"/>
    </row>
    <row r="701" spans="2:12" x14ac:dyDescent="0.25">
      <c r="B701" s="113"/>
      <c r="C701" s="119"/>
      <c r="D701" s="119"/>
      <c r="E701" s="119"/>
      <c r="F701" s="115" t="str">
        <f>IF($C701="","",VLOOKUP($C701,'[1]Preços Unitários'!$B$7:$H$507,4,1))</f>
        <v/>
      </c>
      <c r="G701" s="115" t="str">
        <f>IF($C701="","",VLOOKUP($C701,'[1]Preços Unitários'!$B$7:$H$507,5,1))</f>
        <v/>
      </c>
      <c r="H701" s="116" t="str">
        <f>IF($C701="","",VLOOKUP($C701,'[1]Preços Unitários'!$B$7:$H$507,7,1))</f>
        <v/>
      </c>
      <c r="I701" s="117"/>
      <c r="J701" s="118" t="str">
        <f t="shared" si="49"/>
        <v/>
      </c>
      <c r="K701" s="347"/>
      <c r="L701" s="350"/>
    </row>
    <row r="702" spans="2:12" x14ac:dyDescent="0.25">
      <c r="B702" s="113"/>
      <c r="C702" s="119"/>
      <c r="D702" s="119"/>
      <c r="E702" s="119"/>
      <c r="F702" s="115" t="str">
        <f>IF($C702="","",VLOOKUP($C702,'[1]Preços Unitários'!$B$7:$H$507,4,1))</f>
        <v/>
      </c>
      <c r="G702" s="115" t="str">
        <f>IF($C702="","",VLOOKUP($C702,'[1]Preços Unitários'!$B$7:$H$507,5,1))</f>
        <v/>
      </c>
      <c r="H702" s="116" t="str">
        <f>IF($C702="","",VLOOKUP($C702,'[1]Preços Unitários'!$B$7:$H$507,7,1))</f>
        <v/>
      </c>
      <c r="I702" s="117"/>
      <c r="J702" s="118" t="str">
        <f t="shared" si="49"/>
        <v/>
      </c>
      <c r="K702" s="347"/>
      <c r="L702" s="350"/>
    </row>
    <row r="703" spans="2:12" x14ac:dyDescent="0.25">
      <c r="B703" s="113"/>
      <c r="C703" s="119"/>
      <c r="D703" s="119"/>
      <c r="E703" s="119"/>
      <c r="F703" s="115" t="str">
        <f>IF($C703="","",VLOOKUP($C703,'[1]Preços Unitários'!$B$7:$H$507,4,1))</f>
        <v/>
      </c>
      <c r="G703" s="115" t="str">
        <f>IF($C703="","",VLOOKUP($C703,'[1]Preços Unitários'!$B$7:$H$507,5,1))</f>
        <v/>
      </c>
      <c r="H703" s="116" t="str">
        <f>IF($C703="","",VLOOKUP($C703,'[1]Preços Unitários'!$B$7:$H$507,7,1))</f>
        <v/>
      </c>
      <c r="I703" s="120"/>
      <c r="J703" s="118" t="str">
        <f t="shared" si="49"/>
        <v/>
      </c>
      <c r="K703" s="347"/>
      <c r="L703" s="350"/>
    </row>
    <row r="704" spans="2:12" x14ac:dyDescent="0.25">
      <c r="B704" s="113"/>
      <c r="C704" s="119"/>
      <c r="D704" s="119"/>
      <c r="E704" s="119"/>
      <c r="F704" s="115" t="str">
        <f>IF($C704="","",VLOOKUP($C704,'[1]Preços Unitários'!$B$7:$H$507,4,1))</f>
        <v/>
      </c>
      <c r="G704" s="115" t="str">
        <f>IF($C704="","",VLOOKUP($C704,'[1]Preços Unitários'!$B$7:$H$507,5,1))</f>
        <v/>
      </c>
      <c r="H704" s="116" t="str">
        <f>IF($C704="","",VLOOKUP($C704,'[1]Preços Unitários'!$B$7:$H$507,7,1))</f>
        <v/>
      </c>
      <c r="I704" s="120"/>
      <c r="J704" s="118" t="str">
        <f t="shared" si="49"/>
        <v/>
      </c>
      <c r="K704" s="347"/>
      <c r="L704" s="350"/>
    </row>
    <row r="705" spans="2:12" ht="15.75" thickBot="1" x14ac:dyDescent="0.3">
      <c r="B705" s="121"/>
      <c r="C705" s="122"/>
      <c r="D705" s="122"/>
      <c r="E705" s="122"/>
      <c r="F705" s="123" t="str">
        <f>IF($C705="","",VLOOKUP($C705,'[1]Preços Unitários'!$B$7:$H$507,4,1))</f>
        <v/>
      </c>
      <c r="G705" s="123" t="str">
        <f>IF($C705="","",VLOOKUP($C705,'[1]Preços Unitários'!$B$7:$H$507,5,1))</f>
        <v/>
      </c>
      <c r="H705" s="124" t="str">
        <f>IF($C705="","",VLOOKUP($C705,'[1]Preços Unitários'!$B$7:$H$507,7,1))</f>
        <v/>
      </c>
      <c r="I705" s="125"/>
      <c r="J705" s="126" t="str">
        <f t="shared" si="49"/>
        <v/>
      </c>
      <c r="K705" s="348"/>
      <c r="L705" s="351"/>
    </row>
    <row r="706" spans="2:12" ht="15.75" thickBot="1" x14ac:dyDescent="0.3">
      <c r="C706" s="127"/>
      <c r="D706" s="127"/>
      <c r="E706" s="127"/>
      <c r="H706" s="128"/>
      <c r="I706" s="129"/>
      <c r="J706" s="128"/>
    </row>
    <row r="707" spans="2:12" x14ac:dyDescent="0.25">
      <c r="B707" s="133" t="s">
        <v>862</v>
      </c>
      <c r="C707" s="96"/>
      <c r="D707" s="96"/>
      <c r="E707" s="96"/>
      <c r="F707" s="140" t="s">
        <v>38</v>
      </c>
      <c r="G707" s="98" t="s">
        <v>136</v>
      </c>
      <c r="H707" s="99" t="s">
        <v>131</v>
      </c>
      <c r="I707" s="100">
        <v>1</v>
      </c>
      <c r="J707" s="101">
        <f>ROUND(IF(SUM(J709:J718)="","",IF(H707="NOTURNO",(SUM(J709:J718))*1.25,SUM(J709:J718))),2)</f>
        <v>77.98</v>
      </c>
      <c r="K707" s="102" t="s">
        <v>1771</v>
      </c>
      <c r="L707" s="103" t="s">
        <v>1772</v>
      </c>
    </row>
    <row r="708" spans="2:12" ht="27" x14ac:dyDescent="0.25">
      <c r="B708" s="104"/>
      <c r="C708" s="105" t="s">
        <v>1773</v>
      </c>
      <c r="D708" s="105"/>
      <c r="E708" s="105"/>
      <c r="F708" s="106" t="s">
        <v>1776</v>
      </c>
      <c r="G708" s="107" t="s">
        <v>1777</v>
      </c>
      <c r="H708" s="108" t="s">
        <v>1778</v>
      </c>
      <c r="I708" s="109"/>
      <c r="J708" s="110"/>
      <c r="K708" s="111"/>
      <c r="L708" s="112"/>
    </row>
    <row r="709" spans="2:12" x14ac:dyDescent="0.25">
      <c r="B709" s="113"/>
      <c r="C709" s="119"/>
      <c r="D709" s="119"/>
      <c r="E709" s="119"/>
      <c r="F709" s="115" t="str">
        <f>IF($C709="","",VLOOKUP($C709,'[1]Preços Unitários'!$B$7:$H$507,4,1))</f>
        <v/>
      </c>
      <c r="G709" s="115" t="str">
        <f>IF($C709="","",VLOOKUP($C709,'[1]Preços Unitários'!$B$7:$H$507,5,1))</f>
        <v/>
      </c>
      <c r="H709" s="116" t="str">
        <f>IF($C709="","",VLOOKUP($C709,'[1]Preços Unitários'!$B$7:$H$507,7,1))</f>
        <v/>
      </c>
      <c r="I709" s="117"/>
      <c r="J709" s="118" t="str">
        <f t="shared" ref="J709:J719" si="50">IF(H709="","",I709*H709)</f>
        <v/>
      </c>
      <c r="K709" s="346" t="s">
        <v>1867</v>
      </c>
      <c r="L709" s="349" t="s">
        <v>1868</v>
      </c>
    </row>
    <row r="710" spans="2:12" x14ac:dyDescent="0.25">
      <c r="B710" s="113"/>
      <c r="C710" s="132" t="s">
        <v>1869</v>
      </c>
      <c r="D710" s="114">
        <f>VLOOKUP(C710,'[1]Preços Unitários'!$B$7:$E$413,2,TRUE)</f>
        <v>120104</v>
      </c>
      <c r="E710" s="114" t="str">
        <f>VLOOKUP(C710,'[1]Preços Unitários'!$B$7:$F$413,3,TRUE)</f>
        <v>CASAN</v>
      </c>
      <c r="F710" s="115" t="str">
        <f>IF($C710="","",VLOOKUP($C710,'[1]Preços Unitários'!$B$7:$H$507,4,1))</f>
        <v>ALVENARIA DE TIJOLOS CERÂMICO FURADO 1/2 VEZ</v>
      </c>
      <c r="G710" s="115" t="str">
        <f>IF($C710="","",VLOOKUP($C710,'[1]Preços Unitários'!$B$7:$H$507,5,1))</f>
        <v>m²</v>
      </c>
      <c r="H710" s="116">
        <f>IF($C710="","",VLOOKUP($C710,'[1]Preços Unitários'!$B$7:$H$507,7,1))</f>
        <v>77.984226455399025</v>
      </c>
      <c r="I710" s="117">
        <v>1</v>
      </c>
      <c r="J710" s="118">
        <f t="shared" si="50"/>
        <v>77.984226455399025</v>
      </c>
      <c r="K710" s="347"/>
      <c r="L710" s="350"/>
    </row>
    <row r="711" spans="2:12" x14ac:dyDescent="0.25">
      <c r="B711" s="113"/>
      <c r="C711" s="119"/>
      <c r="D711" s="119"/>
      <c r="E711" s="119"/>
      <c r="F711" s="115" t="str">
        <f>IF($C711="","",VLOOKUP($C711,'[1]Preços Unitários'!$B$7:$H$507,4,1))</f>
        <v/>
      </c>
      <c r="G711" s="115" t="str">
        <f>IF($C711="","",VLOOKUP($C711,'[1]Preços Unitários'!$B$7:$H$507,5,1))</f>
        <v/>
      </c>
      <c r="H711" s="116" t="str">
        <f>IF($C711="","",VLOOKUP($C711,'[1]Preços Unitários'!$B$7:$H$507,7,1))</f>
        <v/>
      </c>
      <c r="I711" s="117"/>
      <c r="J711" s="118" t="str">
        <f t="shared" si="50"/>
        <v/>
      </c>
      <c r="K711" s="347"/>
      <c r="L711" s="350"/>
    </row>
    <row r="712" spans="2:12" x14ac:dyDescent="0.25">
      <c r="B712" s="113"/>
      <c r="C712" s="119"/>
      <c r="D712" s="119"/>
      <c r="E712" s="119"/>
      <c r="F712" s="115" t="str">
        <f>IF($C712="","",VLOOKUP($C712,'[1]Preços Unitários'!$B$7:$H$507,4,1))</f>
        <v/>
      </c>
      <c r="G712" s="115" t="str">
        <f>IF($C712="","",VLOOKUP($C712,'[1]Preços Unitários'!$B$7:$H$507,5,1))</f>
        <v/>
      </c>
      <c r="H712" s="116" t="str">
        <f>IF($C712="","",VLOOKUP($C712,'[1]Preços Unitários'!$B$7:$H$507,7,1))</f>
        <v/>
      </c>
      <c r="I712" s="117"/>
      <c r="J712" s="118" t="str">
        <f t="shared" si="50"/>
        <v/>
      </c>
      <c r="K712" s="347"/>
      <c r="L712" s="350"/>
    </row>
    <row r="713" spans="2:12" x14ac:dyDescent="0.25">
      <c r="B713" s="113"/>
      <c r="C713" s="119"/>
      <c r="D713" s="119"/>
      <c r="E713" s="119"/>
      <c r="F713" s="115" t="str">
        <f>IF($C713="","",VLOOKUP($C713,'[1]Preços Unitários'!$B$7:$H$507,4,1))</f>
        <v/>
      </c>
      <c r="G713" s="115" t="str">
        <f>IF($C713="","",VLOOKUP($C713,'[1]Preços Unitários'!$B$7:$H$507,5,1))</f>
        <v/>
      </c>
      <c r="H713" s="116" t="str">
        <f>IF($C713="","",VLOOKUP($C713,'[1]Preços Unitários'!$B$7:$H$507,7,1))</f>
        <v/>
      </c>
      <c r="I713" s="117"/>
      <c r="J713" s="118" t="str">
        <f t="shared" si="50"/>
        <v/>
      </c>
      <c r="K713" s="347"/>
      <c r="L713" s="350"/>
    </row>
    <row r="714" spans="2:12" x14ac:dyDescent="0.25">
      <c r="B714" s="113"/>
      <c r="C714" s="119"/>
      <c r="D714" s="119"/>
      <c r="E714" s="119"/>
      <c r="F714" s="115" t="str">
        <f>IF($C714="","",VLOOKUP($C714,'[1]Preços Unitários'!$B$7:$H$507,4,1))</f>
        <v/>
      </c>
      <c r="G714" s="115" t="str">
        <f>IF($C714="","",VLOOKUP($C714,'[1]Preços Unitários'!$B$7:$H$507,5,1))</f>
        <v/>
      </c>
      <c r="H714" s="116" t="str">
        <f>IF($C714="","",VLOOKUP($C714,'[1]Preços Unitários'!$B$7:$H$507,7,1))</f>
        <v/>
      </c>
      <c r="I714" s="117"/>
      <c r="J714" s="118" t="str">
        <f t="shared" si="50"/>
        <v/>
      </c>
      <c r="K714" s="347"/>
      <c r="L714" s="350"/>
    </row>
    <row r="715" spans="2:12" x14ac:dyDescent="0.25">
      <c r="B715" s="113"/>
      <c r="C715" s="119"/>
      <c r="D715" s="119"/>
      <c r="E715" s="119"/>
      <c r="F715" s="115" t="str">
        <f>IF($C715="","",VLOOKUP($C715,'[1]Preços Unitários'!$B$7:$H$507,4,1))</f>
        <v/>
      </c>
      <c r="G715" s="115" t="str">
        <f>IF($C715="","",VLOOKUP($C715,'[1]Preços Unitários'!$B$7:$H$507,5,1))</f>
        <v/>
      </c>
      <c r="H715" s="116" t="str">
        <f>IF($C715="","",VLOOKUP($C715,'[1]Preços Unitários'!$B$7:$H$507,7,1))</f>
        <v/>
      </c>
      <c r="I715" s="117"/>
      <c r="J715" s="118" t="str">
        <f t="shared" si="50"/>
        <v/>
      </c>
      <c r="K715" s="347"/>
      <c r="L715" s="350"/>
    </row>
    <row r="716" spans="2:12" x14ac:dyDescent="0.25">
      <c r="B716" s="113"/>
      <c r="C716" s="119"/>
      <c r="D716" s="119"/>
      <c r="E716" s="119"/>
      <c r="F716" s="115" t="str">
        <f>IF($C716="","",VLOOKUP($C716,'[1]Preços Unitários'!$B$7:$H$507,4,1))</f>
        <v/>
      </c>
      <c r="G716" s="115" t="str">
        <f>IF($C716="","",VLOOKUP($C716,'[1]Preços Unitários'!$B$7:$H$507,5,1))</f>
        <v/>
      </c>
      <c r="H716" s="116" t="str">
        <f>IF($C716="","",VLOOKUP($C716,'[1]Preços Unitários'!$B$7:$H$507,7,1))</f>
        <v/>
      </c>
      <c r="I716" s="117"/>
      <c r="J716" s="118" t="str">
        <f t="shared" si="50"/>
        <v/>
      </c>
      <c r="K716" s="347"/>
      <c r="L716" s="350"/>
    </row>
    <row r="717" spans="2:12" x14ac:dyDescent="0.25">
      <c r="B717" s="113"/>
      <c r="C717" s="119"/>
      <c r="D717" s="119"/>
      <c r="E717" s="119"/>
      <c r="F717" s="115" t="str">
        <f>IF($C717="","",VLOOKUP($C717,'[1]Preços Unitários'!$B$7:$H$507,4,1))</f>
        <v/>
      </c>
      <c r="G717" s="115" t="str">
        <f>IF($C717="","",VLOOKUP($C717,'[1]Preços Unitários'!$B$7:$H$507,5,1))</f>
        <v/>
      </c>
      <c r="H717" s="116" t="str">
        <f>IF($C717="","",VLOOKUP($C717,'[1]Preços Unitários'!$B$7:$H$507,7,1))</f>
        <v/>
      </c>
      <c r="I717" s="120"/>
      <c r="J717" s="118" t="str">
        <f t="shared" si="50"/>
        <v/>
      </c>
      <c r="K717" s="347"/>
      <c r="L717" s="350"/>
    </row>
    <row r="718" spans="2:12" x14ac:dyDescent="0.25">
      <c r="B718" s="113"/>
      <c r="C718" s="119"/>
      <c r="D718" s="119"/>
      <c r="E718" s="119"/>
      <c r="F718" s="115" t="str">
        <f>IF($C718="","",VLOOKUP($C718,'[1]Preços Unitários'!$B$7:$H$507,4,1))</f>
        <v/>
      </c>
      <c r="G718" s="115" t="str">
        <f>IF($C718="","",VLOOKUP($C718,'[1]Preços Unitários'!$B$7:$H$507,5,1))</f>
        <v/>
      </c>
      <c r="H718" s="116" t="str">
        <f>IF($C718="","",VLOOKUP($C718,'[1]Preços Unitários'!$B$7:$H$507,7,1))</f>
        <v/>
      </c>
      <c r="I718" s="120"/>
      <c r="J718" s="118" t="str">
        <f t="shared" si="50"/>
        <v/>
      </c>
      <c r="K718" s="347"/>
      <c r="L718" s="350"/>
    </row>
    <row r="719" spans="2:12" ht="15.75" thickBot="1" x14ac:dyDescent="0.3">
      <c r="B719" s="121"/>
      <c r="C719" s="122"/>
      <c r="D719" s="122"/>
      <c r="E719" s="122"/>
      <c r="F719" s="123" t="str">
        <f>IF($C719="","",VLOOKUP($C719,'[1]Preços Unitários'!$B$7:$H$507,4,1))</f>
        <v/>
      </c>
      <c r="G719" s="123" t="str">
        <f>IF($C719="","",VLOOKUP($C719,'[1]Preços Unitários'!$B$7:$H$507,5,1))</f>
        <v/>
      </c>
      <c r="H719" s="124" t="str">
        <f>IF($C719="","",VLOOKUP($C719,'[1]Preços Unitários'!$B$7:$H$507,7,1))</f>
        <v/>
      </c>
      <c r="I719" s="125"/>
      <c r="J719" s="126" t="str">
        <f t="shared" si="50"/>
        <v/>
      </c>
      <c r="K719" s="348"/>
      <c r="L719" s="351"/>
    </row>
    <row r="720" spans="2:12" ht="15.75" thickBot="1" x14ac:dyDescent="0.3">
      <c r="C720" s="127"/>
      <c r="D720" s="127"/>
      <c r="E720" s="127"/>
      <c r="H720" s="128"/>
      <c r="I720" s="129"/>
      <c r="J720" s="128"/>
    </row>
    <row r="721" spans="2:12" x14ac:dyDescent="0.25">
      <c r="B721" s="133" t="s">
        <v>863</v>
      </c>
      <c r="C721" s="96"/>
      <c r="D721" s="96"/>
      <c r="E721" s="96"/>
      <c r="F721" s="140" t="s">
        <v>39</v>
      </c>
      <c r="G721" s="98" t="s">
        <v>136</v>
      </c>
      <c r="H721" s="99" t="s">
        <v>131</v>
      </c>
      <c r="I721" s="100">
        <v>1</v>
      </c>
      <c r="J721" s="101">
        <f>ROUND(IF(SUM(J723:J732)="","",IF(H721="NOTURNO",(SUM(J723:J732))*1.25,SUM(J723:J732))),2)</f>
        <v>153.22</v>
      </c>
      <c r="K721" s="102" t="s">
        <v>1771</v>
      </c>
      <c r="L721" s="103" t="s">
        <v>1772</v>
      </c>
    </row>
    <row r="722" spans="2:12" ht="27" x14ac:dyDescent="0.25">
      <c r="B722" s="104"/>
      <c r="C722" s="105" t="s">
        <v>1773</v>
      </c>
      <c r="D722" s="105"/>
      <c r="E722" s="105"/>
      <c r="F722" s="106" t="s">
        <v>1776</v>
      </c>
      <c r="G722" s="107" t="s">
        <v>1777</v>
      </c>
      <c r="H722" s="108" t="s">
        <v>1778</v>
      </c>
      <c r="I722" s="109"/>
      <c r="J722" s="110"/>
      <c r="K722" s="111"/>
      <c r="L722" s="112"/>
    </row>
    <row r="723" spans="2:12" x14ac:dyDescent="0.25">
      <c r="B723" s="113"/>
      <c r="C723" s="119"/>
      <c r="D723" s="119"/>
      <c r="E723" s="119"/>
      <c r="F723" s="115" t="str">
        <f>IF($C723="","",VLOOKUP($C723,'[1]Preços Unitários'!$B$7:$H$507,4,1))</f>
        <v/>
      </c>
      <c r="G723" s="115" t="str">
        <f>IF($C723="","",VLOOKUP($C723,'[1]Preços Unitários'!$B$7:$H$507,5,1))</f>
        <v/>
      </c>
      <c r="H723" s="116" t="str">
        <f>IF($C723="","",VLOOKUP($C723,'[1]Preços Unitários'!$B$7:$H$507,7,1))</f>
        <v/>
      </c>
      <c r="I723" s="117"/>
      <c r="J723" s="118" t="str">
        <f t="shared" ref="J723:J733" si="51">IF(H723="","",I723*H723)</f>
        <v/>
      </c>
      <c r="K723" s="346" t="s">
        <v>1870</v>
      </c>
      <c r="L723" s="349" t="s">
        <v>1871</v>
      </c>
    </row>
    <row r="724" spans="2:12" x14ac:dyDescent="0.25">
      <c r="B724" s="113"/>
      <c r="C724" t="s">
        <v>1872</v>
      </c>
      <c r="D724" s="114">
        <f>VLOOKUP(C724,'[1]Preços Unitários'!$B$7:$E$413,2,TRUE)</f>
        <v>81302</v>
      </c>
      <c r="E724" s="114" t="str">
        <f>VLOOKUP(C724,'[1]Preços Unitários'!$B$7:$F$413,3,TRUE)</f>
        <v>CASAN</v>
      </c>
      <c r="F724" s="115" t="str">
        <f>IF($C724="","",VLOOKUP($C724,'[1]Preços Unitários'!$B$7:$H$507,4,1))</f>
        <v>LAJE PRÉ-FABRICADA PARA PISO COM ESPESSURA DE 0,12 M E CAPA DE CONCRETO DE 0,04 M</v>
      </c>
      <c r="G724" s="115" t="str">
        <f>IF($C724="","",VLOOKUP($C724,'[1]Preços Unitários'!$B$7:$H$507,5,1))</f>
        <v>m²</v>
      </c>
      <c r="H724" s="116">
        <f>IF($C724="","",VLOOKUP($C724,'[1]Preços Unitários'!$B$7:$H$507,7,1))</f>
        <v>153.21621496020029</v>
      </c>
      <c r="I724" s="117">
        <v>1</v>
      </c>
      <c r="J724" s="118">
        <f t="shared" si="51"/>
        <v>153.21621496020029</v>
      </c>
      <c r="K724" s="347"/>
      <c r="L724" s="350"/>
    </row>
    <row r="725" spans="2:12" x14ac:dyDescent="0.25">
      <c r="B725" s="113"/>
      <c r="C725" s="119"/>
      <c r="D725" s="119"/>
      <c r="E725" s="119"/>
      <c r="F725" s="115" t="str">
        <f>IF($C725="","",VLOOKUP($C725,'[1]Preços Unitários'!$B$7:$H$507,4,1))</f>
        <v/>
      </c>
      <c r="G725" s="115" t="str">
        <f>IF($C725="","",VLOOKUP($C725,'[1]Preços Unitários'!$B$7:$H$507,5,1))</f>
        <v/>
      </c>
      <c r="H725" s="116" t="str">
        <f>IF($C725="","",VLOOKUP($C725,'[1]Preços Unitários'!$B$7:$H$507,7,1))</f>
        <v/>
      </c>
      <c r="I725" s="117"/>
      <c r="J725" s="118" t="str">
        <f t="shared" si="51"/>
        <v/>
      </c>
      <c r="K725" s="347"/>
      <c r="L725" s="350"/>
    </row>
    <row r="726" spans="2:12" x14ac:dyDescent="0.25">
      <c r="B726" s="113"/>
      <c r="C726" s="119"/>
      <c r="D726" s="119"/>
      <c r="E726" s="119"/>
      <c r="F726" s="115" t="str">
        <f>IF($C726="","",VLOOKUP($C726,'[1]Preços Unitários'!$B$7:$H$507,4,1))</f>
        <v/>
      </c>
      <c r="G726" s="115" t="str">
        <f>IF($C726="","",VLOOKUP($C726,'[1]Preços Unitários'!$B$7:$H$507,5,1))</f>
        <v/>
      </c>
      <c r="H726" s="116" t="str">
        <f>IF($C726="","",VLOOKUP($C726,'[1]Preços Unitários'!$B$7:$H$507,7,1))</f>
        <v/>
      </c>
      <c r="I726" s="117"/>
      <c r="J726" s="118" t="str">
        <f t="shared" si="51"/>
        <v/>
      </c>
      <c r="K726" s="347"/>
      <c r="L726" s="350"/>
    </row>
    <row r="727" spans="2:12" x14ac:dyDescent="0.25">
      <c r="B727" s="113"/>
      <c r="C727" s="119"/>
      <c r="D727" s="119"/>
      <c r="E727" s="119"/>
      <c r="F727" s="115" t="str">
        <f>IF($C727="","",VLOOKUP($C727,'[1]Preços Unitários'!$B$7:$H$507,4,1))</f>
        <v/>
      </c>
      <c r="G727" s="115" t="str">
        <f>IF($C727="","",VLOOKUP($C727,'[1]Preços Unitários'!$B$7:$H$507,5,1))</f>
        <v/>
      </c>
      <c r="H727" s="116" t="str">
        <f>IF($C727="","",VLOOKUP($C727,'[1]Preços Unitários'!$B$7:$H$507,7,1))</f>
        <v/>
      </c>
      <c r="I727" s="117"/>
      <c r="J727" s="118" t="str">
        <f t="shared" si="51"/>
        <v/>
      </c>
      <c r="K727" s="347"/>
      <c r="L727" s="350"/>
    </row>
    <row r="728" spans="2:12" x14ac:dyDescent="0.25">
      <c r="B728" s="113"/>
      <c r="C728" s="119"/>
      <c r="D728" s="119"/>
      <c r="E728" s="119"/>
      <c r="F728" s="115" t="str">
        <f>IF($C728="","",VLOOKUP($C728,'[1]Preços Unitários'!$B$7:$H$507,4,1))</f>
        <v/>
      </c>
      <c r="G728" s="115" t="str">
        <f>IF($C728="","",VLOOKUP($C728,'[1]Preços Unitários'!$B$7:$H$507,5,1))</f>
        <v/>
      </c>
      <c r="H728" s="116" t="str">
        <f>IF($C728="","",VLOOKUP($C728,'[1]Preços Unitários'!$B$7:$H$507,7,1))</f>
        <v/>
      </c>
      <c r="I728" s="117"/>
      <c r="J728" s="118" t="str">
        <f t="shared" si="51"/>
        <v/>
      </c>
      <c r="K728" s="347"/>
      <c r="L728" s="350"/>
    </row>
    <row r="729" spans="2:12" x14ac:dyDescent="0.25">
      <c r="B729" s="113"/>
      <c r="C729" s="119"/>
      <c r="D729" s="119"/>
      <c r="E729" s="119"/>
      <c r="F729" s="115" t="str">
        <f>IF($C729="","",VLOOKUP($C729,'[1]Preços Unitários'!$B$7:$H$507,4,1))</f>
        <v/>
      </c>
      <c r="G729" s="115" t="str">
        <f>IF($C729="","",VLOOKUP($C729,'[1]Preços Unitários'!$B$7:$H$507,5,1))</f>
        <v/>
      </c>
      <c r="H729" s="116" t="str">
        <f>IF($C729="","",VLOOKUP($C729,'[1]Preços Unitários'!$B$7:$H$507,7,1))</f>
        <v/>
      </c>
      <c r="I729" s="117"/>
      <c r="J729" s="118" t="str">
        <f t="shared" si="51"/>
        <v/>
      </c>
      <c r="K729" s="347"/>
      <c r="L729" s="350"/>
    </row>
    <row r="730" spans="2:12" x14ac:dyDescent="0.25">
      <c r="B730" s="113"/>
      <c r="C730" s="119"/>
      <c r="D730" s="119"/>
      <c r="E730" s="119"/>
      <c r="F730" s="115" t="str">
        <f>IF($C730="","",VLOOKUP($C730,'[1]Preços Unitários'!$B$7:$H$507,4,1))</f>
        <v/>
      </c>
      <c r="G730" s="115" t="str">
        <f>IF($C730="","",VLOOKUP($C730,'[1]Preços Unitários'!$B$7:$H$507,5,1))</f>
        <v/>
      </c>
      <c r="H730" s="116" t="str">
        <f>IF($C730="","",VLOOKUP($C730,'[1]Preços Unitários'!$B$7:$H$507,7,1))</f>
        <v/>
      </c>
      <c r="I730" s="117"/>
      <c r="J730" s="118" t="str">
        <f t="shared" si="51"/>
        <v/>
      </c>
      <c r="K730" s="347"/>
      <c r="L730" s="350"/>
    </row>
    <row r="731" spans="2:12" x14ac:dyDescent="0.25">
      <c r="B731" s="113"/>
      <c r="C731" s="119"/>
      <c r="D731" s="119"/>
      <c r="E731" s="119"/>
      <c r="F731" s="115" t="str">
        <f>IF($C731="","",VLOOKUP($C731,'[1]Preços Unitários'!$B$7:$H$507,4,1))</f>
        <v/>
      </c>
      <c r="G731" s="115" t="str">
        <f>IF($C731="","",VLOOKUP($C731,'[1]Preços Unitários'!$B$7:$H$507,5,1))</f>
        <v/>
      </c>
      <c r="H731" s="116" t="str">
        <f>IF($C731="","",VLOOKUP($C731,'[1]Preços Unitários'!$B$7:$H$507,7,1))</f>
        <v/>
      </c>
      <c r="I731" s="120"/>
      <c r="J731" s="118" t="str">
        <f t="shared" si="51"/>
        <v/>
      </c>
      <c r="K731" s="347"/>
      <c r="L731" s="350"/>
    </row>
    <row r="732" spans="2:12" x14ac:dyDescent="0.25">
      <c r="B732" s="113"/>
      <c r="C732" s="119"/>
      <c r="D732" s="119"/>
      <c r="E732" s="119"/>
      <c r="F732" s="115" t="str">
        <f>IF($C732="","",VLOOKUP($C732,'[1]Preços Unitários'!$B$7:$H$507,4,1))</f>
        <v/>
      </c>
      <c r="G732" s="115" t="str">
        <f>IF($C732="","",VLOOKUP($C732,'[1]Preços Unitários'!$B$7:$H$507,5,1))</f>
        <v/>
      </c>
      <c r="H732" s="116" t="str">
        <f>IF($C732="","",VLOOKUP($C732,'[1]Preços Unitários'!$B$7:$H$507,7,1))</f>
        <v/>
      </c>
      <c r="I732" s="120"/>
      <c r="J732" s="118" t="str">
        <f t="shared" si="51"/>
        <v/>
      </c>
      <c r="K732" s="347"/>
      <c r="L732" s="350"/>
    </row>
    <row r="733" spans="2:12" ht="15.75" thickBot="1" x14ac:dyDescent="0.3">
      <c r="B733" s="121"/>
      <c r="C733" s="122"/>
      <c r="D733" s="122"/>
      <c r="E733" s="122"/>
      <c r="F733" s="123" t="str">
        <f>IF($C733="","",VLOOKUP($C733,'[1]Preços Unitários'!$B$7:$H$507,4,1))</f>
        <v/>
      </c>
      <c r="G733" s="123" t="str">
        <f>IF($C733="","",VLOOKUP($C733,'[1]Preços Unitários'!$B$7:$H$507,5,1))</f>
        <v/>
      </c>
      <c r="H733" s="124" t="str">
        <f>IF($C733="","",VLOOKUP($C733,'[1]Preços Unitários'!$B$7:$H$507,7,1))</f>
        <v/>
      </c>
      <c r="I733" s="125"/>
      <c r="J733" s="126" t="str">
        <f t="shared" si="51"/>
        <v/>
      </c>
      <c r="K733" s="348"/>
      <c r="L733" s="351"/>
    </row>
    <row r="734" spans="2:12" ht="15.75" thickBot="1" x14ac:dyDescent="0.3">
      <c r="C734" s="127"/>
      <c r="D734" s="127"/>
      <c r="E734" s="127"/>
      <c r="H734" s="128"/>
      <c r="I734" s="129"/>
      <c r="J734" s="128"/>
    </row>
    <row r="735" spans="2:12" x14ac:dyDescent="0.25">
      <c r="B735" s="133" t="s">
        <v>864</v>
      </c>
      <c r="C735" s="96"/>
      <c r="D735" s="96"/>
      <c r="E735" s="96"/>
      <c r="F735" s="97" t="str">
        <f>'[1]Estimativa Quantidades'!FH3</f>
        <v>EMBOÇO, CIMENTO CAL E AREIA, TRAÇO 1:2:6 COM CHAPISCO, CIMENTO E AREIA TRAÇO 1:3</v>
      </c>
      <c r="G735" s="142" t="s">
        <v>136</v>
      </c>
      <c r="H735" s="99" t="s">
        <v>131</v>
      </c>
      <c r="I735" s="100">
        <v>1</v>
      </c>
      <c r="J735" s="101">
        <f>ROUND(IF(SUM(J737:J746)="","",IF(H735="NOTURNO",(SUM(J737:J746))*1.25,SUM(J737:J746))),2)</f>
        <v>46.2</v>
      </c>
      <c r="K735" s="102" t="s">
        <v>1771</v>
      </c>
      <c r="L735" s="103" t="s">
        <v>1772</v>
      </c>
    </row>
    <row r="736" spans="2:12" ht="27" x14ac:dyDescent="0.25">
      <c r="B736" s="104"/>
      <c r="C736" s="105" t="s">
        <v>1773</v>
      </c>
      <c r="D736" s="105"/>
      <c r="E736" s="105"/>
      <c r="F736" s="106" t="s">
        <v>1776</v>
      </c>
      <c r="G736" s="107" t="s">
        <v>1777</v>
      </c>
      <c r="H736" s="108" t="s">
        <v>1778</v>
      </c>
      <c r="I736" s="109"/>
      <c r="J736" s="110"/>
      <c r="K736" s="111"/>
      <c r="L736" s="112"/>
    </row>
    <row r="737" spans="2:12" x14ac:dyDescent="0.25">
      <c r="B737" s="113"/>
      <c r="C737" s="119"/>
      <c r="D737" s="119"/>
      <c r="E737" s="119"/>
      <c r="F737" s="115" t="str">
        <f>IF($C737="","",VLOOKUP($C737,'[1]Preços Unitários'!$B$7:$H$507,4,1))</f>
        <v/>
      </c>
      <c r="G737" s="115" t="str">
        <f>IF($C737="","",VLOOKUP($C737,'[1]Preços Unitários'!$B$7:$H$507,5,1))</f>
        <v/>
      </c>
      <c r="H737" s="116" t="str">
        <f>IF($C737="","",VLOOKUP($C737,'[1]Preços Unitários'!$B$7:$H$507,7,1))</f>
        <v/>
      </c>
      <c r="I737" s="117"/>
      <c r="J737" s="118" t="str">
        <f t="shared" ref="J737:J747" si="52">IF(H737="","",I737*H737)</f>
        <v/>
      </c>
      <c r="K737" s="346" t="s">
        <v>1873</v>
      </c>
      <c r="L737" s="349" t="s">
        <v>1874</v>
      </c>
    </row>
    <row r="738" spans="2:12" x14ac:dyDescent="0.25">
      <c r="B738" s="113"/>
      <c r="C738" s="141" t="s">
        <v>1875</v>
      </c>
      <c r="D738" s="114">
        <f>VLOOKUP(C738,'[1]Preços Unitários'!$B$7:$E$413,2,TRUE)</f>
        <v>130120</v>
      </c>
      <c r="E738" s="114" t="str">
        <f>VLOOKUP(C738,'[1]Preços Unitários'!$B$7:$F$413,3,TRUE)</f>
        <v>CASAN</v>
      </c>
      <c r="F738" s="115" t="str">
        <f>IF($C738="","",VLOOKUP($C738,'[1]Preços Unitários'!$B$7:$H$507,4,1))</f>
        <v>EMBOÇO, CIMENTO, CAL E AREIA, TRAÇO 1:2:6</v>
      </c>
      <c r="G738" s="115" t="str">
        <f>IF($C738="","",VLOOKUP($C738,'[1]Preços Unitários'!$B$7:$H$507,5,1))</f>
        <v>m²</v>
      </c>
      <c r="H738" s="116">
        <f>IF($C738="","",VLOOKUP($C738,'[1]Preços Unitários'!$B$7:$H$507,7,1))</f>
        <v>38.207538608298343</v>
      </c>
      <c r="I738" s="117">
        <v>1</v>
      </c>
      <c r="J738" s="118">
        <f t="shared" si="52"/>
        <v>38.207538608298343</v>
      </c>
      <c r="K738" s="347"/>
      <c r="L738" s="350"/>
    </row>
    <row r="739" spans="2:12" x14ac:dyDescent="0.25">
      <c r="B739" s="113"/>
      <c r="C739" s="141" t="s">
        <v>1876</v>
      </c>
      <c r="D739" s="114">
        <f>VLOOKUP(C739,'[1]Preços Unitários'!$B$7:$E$413,2,TRUE)</f>
        <v>130118</v>
      </c>
      <c r="E739" s="114" t="str">
        <f>VLOOKUP(C739,'[1]Preços Unitários'!$B$7:$F$413,3,TRUE)</f>
        <v>CASAN</v>
      </c>
      <c r="F739" s="115" t="str">
        <f>IF($C739="","",VLOOKUP($C739,'[1]Preços Unitários'!$B$7:$H$507,4,1))</f>
        <v>CHAPISCO COMUM, CIMENTO E AREIA, TRAÇO 1:3</v>
      </c>
      <c r="G739" s="115" t="str">
        <f>IF($C739="","",VLOOKUP($C739,'[1]Preços Unitários'!$B$7:$H$507,5,1))</f>
        <v>m²</v>
      </c>
      <c r="H739" s="116">
        <f>IF($C739="","",VLOOKUP($C739,'[1]Preços Unitários'!$B$7:$H$507,7,1))</f>
        <v>7.9951889786595611</v>
      </c>
      <c r="I739" s="117">
        <v>1</v>
      </c>
      <c r="J739" s="118">
        <f t="shared" si="52"/>
        <v>7.9951889786595611</v>
      </c>
      <c r="K739" s="347"/>
      <c r="L739" s="350"/>
    </row>
    <row r="740" spans="2:12" x14ac:dyDescent="0.25">
      <c r="B740" s="113"/>
      <c r="C740" s="119"/>
      <c r="D740" s="119"/>
      <c r="E740" s="119"/>
      <c r="F740" s="115" t="str">
        <f>IF($C740="","",VLOOKUP($C740,'[1]Preços Unitários'!$B$7:$H$507,4,1))</f>
        <v/>
      </c>
      <c r="G740" s="115" t="str">
        <f>IF($C740="","",VLOOKUP($C740,'[1]Preços Unitários'!$B$7:$H$507,5,1))</f>
        <v/>
      </c>
      <c r="H740" s="116" t="str">
        <f>IF($C740="","",VLOOKUP($C740,'[1]Preços Unitários'!$B$7:$H$507,7,1))</f>
        <v/>
      </c>
      <c r="I740" s="117"/>
      <c r="J740" s="118" t="str">
        <f t="shared" si="52"/>
        <v/>
      </c>
      <c r="K740" s="347"/>
      <c r="L740" s="350"/>
    </row>
    <row r="741" spans="2:12" x14ac:dyDescent="0.25">
      <c r="B741" s="113"/>
      <c r="C741" s="119"/>
      <c r="D741" s="119"/>
      <c r="E741" s="119"/>
      <c r="F741" s="115" t="str">
        <f>IF($C741="","",VLOOKUP($C741,'[1]Preços Unitários'!$B$7:$H$507,4,1))</f>
        <v/>
      </c>
      <c r="G741" s="115" t="str">
        <f>IF($C741="","",VLOOKUP($C741,'[1]Preços Unitários'!$B$7:$H$507,5,1))</f>
        <v/>
      </c>
      <c r="H741" s="116" t="str">
        <f>IF($C741="","",VLOOKUP($C741,'[1]Preços Unitários'!$B$7:$H$507,7,1))</f>
        <v/>
      </c>
      <c r="I741" s="117"/>
      <c r="J741" s="118" t="str">
        <f t="shared" si="52"/>
        <v/>
      </c>
      <c r="K741" s="347"/>
      <c r="L741" s="350"/>
    </row>
    <row r="742" spans="2:12" x14ac:dyDescent="0.25">
      <c r="B742" s="113"/>
      <c r="C742" s="119"/>
      <c r="D742" s="119"/>
      <c r="E742" s="119"/>
      <c r="F742" s="115" t="str">
        <f>IF($C742="","",VLOOKUP($C742,'[1]Preços Unitários'!$B$7:$H$507,4,1))</f>
        <v/>
      </c>
      <c r="G742" s="115" t="str">
        <f>IF($C742="","",VLOOKUP($C742,'[1]Preços Unitários'!$B$7:$H$507,5,1))</f>
        <v/>
      </c>
      <c r="H742" s="116" t="str">
        <f>IF($C742="","",VLOOKUP($C742,'[1]Preços Unitários'!$B$7:$H$507,7,1))</f>
        <v/>
      </c>
      <c r="I742" s="117"/>
      <c r="J742" s="118" t="str">
        <f t="shared" si="52"/>
        <v/>
      </c>
      <c r="K742" s="347"/>
      <c r="L742" s="350"/>
    </row>
    <row r="743" spans="2:12" x14ac:dyDescent="0.25">
      <c r="B743" s="113"/>
      <c r="C743" s="119"/>
      <c r="D743" s="119"/>
      <c r="E743" s="119"/>
      <c r="F743" s="115" t="str">
        <f>IF($C743="","",VLOOKUP($C743,'[1]Preços Unitários'!$B$7:$H$507,4,1))</f>
        <v/>
      </c>
      <c r="G743" s="115" t="str">
        <f>IF($C743="","",VLOOKUP($C743,'[1]Preços Unitários'!$B$7:$H$507,5,1))</f>
        <v/>
      </c>
      <c r="H743" s="116" t="str">
        <f>IF($C743="","",VLOOKUP($C743,'[1]Preços Unitários'!$B$7:$H$507,7,1))</f>
        <v/>
      </c>
      <c r="I743" s="117"/>
      <c r="J743" s="118" t="str">
        <f t="shared" si="52"/>
        <v/>
      </c>
      <c r="K743" s="347"/>
      <c r="L743" s="350"/>
    </row>
    <row r="744" spans="2:12" x14ac:dyDescent="0.25">
      <c r="B744" s="113"/>
      <c r="C744" s="119"/>
      <c r="D744" s="119"/>
      <c r="E744" s="119"/>
      <c r="F744" s="115" t="str">
        <f>IF($C744="","",VLOOKUP($C744,'[1]Preços Unitários'!$B$7:$H$507,4,1))</f>
        <v/>
      </c>
      <c r="G744" s="115" t="str">
        <f>IF($C744="","",VLOOKUP($C744,'[1]Preços Unitários'!$B$7:$H$507,5,1))</f>
        <v/>
      </c>
      <c r="H744" s="116" t="str">
        <f>IF($C744="","",VLOOKUP($C744,'[1]Preços Unitários'!$B$7:$H$507,7,1))</f>
        <v/>
      </c>
      <c r="I744" s="117"/>
      <c r="J744" s="118" t="str">
        <f t="shared" si="52"/>
        <v/>
      </c>
      <c r="K744" s="347"/>
      <c r="L744" s="350"/>
    </row>
    <row r="745" spans="2:12" x14ac:dyDescent="0.25">
      <c r="B745" s="113"/>
      <c r="C745" s="119"/>
      <c r="D745" s="119"/>
      <c r="E745" s="119"/>
      <c r="F745" s="115" t="str">
        <f>IF($C745="","",VLOOKUP($C745,'[1]Preços Unitários'!$B$7:$H$507,4,1))</f>
        <v/>
      </c>
      <c r="G745" s="115" t="str">
        <f>IF($C745="","",VLOOKUP($C745,'[1]Preços Unitários'!$B$7:$H$507,5,1))</f>
        <v/>
      </c>
      <c r="H745" s="116" t="str">
        <f>IF($C745="","",VLOOKUP($C745,'[1]Preços Unitários'!$B$7:$H$507,7,1))</f>
        <v/>
      </c>
      <c r="I745" s="120"/>
      <c r="J745" s="118" t="str">
        <f t="shared" si="52"/>
        <v/>
      </c>
      <c r="K745" s="347"/>
      <c r="L745" s="350"/>
    </row>
    <row r="746" spans="2:12" x14ac:dyDescent="0.25">
      <c r="B746" s="113"/>
      <c r="C746" s="119"/>
      <c r="D746" s="119"/>
      <c r="E746" s="119"/>
      <c r="F746" s="115" t="str">
        <f>IF($C746="","",VLOOKUP($C746,'[1]Preços Unitários'!$B$7:$H$507,4,1))</f>
        <v/>
      </c>
      <c r="G746" s="115" t="str">
        <f>IF($C746="","",VLOOKUP($C746,'[1]Preços Unitários'!$B$7:$H$507,5,1))</f>
        <v/>
      </c>
      <c r="H746" s="116" t="str">
        <f>IF($C746="","",VLOOKUP($C746,'[1]Preços Unitários'!$B$7:$H$507,7,1))</f>
        <v/>
      </c>
      <c r="I746" s="120"/>
      <c r="J746" s="118" t="str">
        <f t="shared" si="52"/>
        <v/>
      </c>
      <c r="K746" s="347"/>
      <c r="L746" s="350"/>
    </row>
    <row r="747" spans="2:12" ht="15.75" thickBot="1" x14ac:dyDescent="0.3">
      <c r="B747" s="121"/>
      <c r="C747" s="122"/>
      <c r="D747" s="122"/>
      <c r="E747" s="122"/>
      <c r="F747" s="123" t="str">
        <f>IF($C747="","",VLOOKUP($C747,'[1]Preços Unitários'!$B$7:$H$507,4,1))</f>
        <v/>
      </c>
      <c r="G747" s="123" t="str">
        <f>IF($C747="","",VLOOKUP($C747,'[1]Preços Unitários'!$B$7:$H$507,5,1))</f>
        <v/>
      </c>
      <c r="H747" s="124" t="str">
        <f>IF($C747="","",VLOOKUP($C747,'[1]Preços Unitários'!$B$7:$H$507,7,1))</f>
        <v/>
      </c>
      <c r="I747" s="125"/>
      <c r="J747" s="126" t="str">
        <f t="shared" si="52"/>
        <v/>
      </c>
      <c r="K747" s="348"/>
      <c r="L747" s="351"/>
    </row>
    <row r="748" spans="2:12" ht="15.75" thickBot="1" x14ac:dyDescent="0.3">
      <c r="C748" s="127"/>
      <c r="D748" s="127"/>
      <c r="E748" s="127"/>
      <c r="H748" s="128"/>
      <c r="I748" s="129"/>
      <c r="J748" s="128"/>
    </row>
    <row r="749" spans="2:12" x14ac:dyDescent="0.25">
      <c r="B749" s="133" t="s">
        <v>865</v>
      </c>
      <c r="C749" s="96"/>
      <c r="D749" s="96"/>
      <c r="E749" s="96"/>
      <c r="F749" s="97" t="str">
        <f>'[1]Estimativa Quantidades'!FI3</f>
        <v>PISO CERÂMICO OU AZULEJO</v>
      </c>
      <c r="G749" s="142" t="s">
        <v>136</v>
      </c>
      <c r="H749" s="99" t="s">
        <v>131</v>
      </c>
      <c r="I749" s="100">
        <v>1</v>
      </c>
      <c r="J749" s="101">
        <f>ROUND(IF(SUM(J751:J760)="","",IF(H749="NOTURNO",(SUM(J751:J760))*1.25,SUM(J751:J760))),2)</f>
        <v>72.180000000000007</v>
      </c>
      <c r="K749" s="102" t="s">
        <v>1771</v>
      </c>
      <c r="L749" s="103" t="s">
        <v>1772</v>
      </c>
    </row>
    <row r="750" spans="2:12" ht="27" x14ac:dyDescent="0.25">
      <c r="B750" s="104"/>
      <c r="C750" s="105" t="s">
        <v>1773</v>
      </c>
      <c r="D750" s="105"/>
      <c r="E750" s="105"/>
      <c r="F750" s="106" t="s">
        <v>1776</v>
      </c>
      <c r="G750" s="107" t="s">
        <v>1777</v>
      </c>
      <c r="H750" s="108" t="s">
        <v>1778</v>
      </c>
      <c r="I750" s="109"/>
      <c r="J750" s="110"/>
      <c r="K750" s="111"/>
      <c r="L750" s="112"/>
    </row>
    <row r="751" spans="2:12" x14ac:dyDescent="0.25">
      <c r="B751" s="113"/>
      <c r="C751" s="119"/>
      <c r="D751" s="119" t="e">
        <f>VLOOKUP(C751,'[1]Preços Unitários'!$B$7:$E$413,2,TRUE)</f>
        <v>#N/A</v>
      </c>
      <c r="E751" s="119" t="e">
        <f>VLOOKUP(C751,'[1]Preços Unitários'!$B$7:$F$413,3,TRUE)</f>
        <v>#N/A</v>
      </c>
      <c r="F751" s="115" t="str">
        <f>IF($C751="","",VLOOKUP($C751,'[1]Preços Unitários'!$B$7:$H$507,4,1))</f>
        <v/>
      </c>
      <c r="G751" s="115" t="str">
        <f>IF($C751="","",VLOOKUP($C751,'[1]Preços Unitários'!$B$7:$H$507,5,1))</f>
        <v/>
      </c>
      <c r="H751" s="116" t="str">
        <f>IF($C751="","",VLOOKUP($C751,'[1]Preços Unitários'!$B$7:$H$507,7,1))</f>
        <v/>
      </c>
      <c r="I751" s="117"/>
      <c r="J751" s="118" t="str">
        <f t="shared" ref="J751:J761" si="53">IF(H751="","",I751*H751)</f>
        <v/>
      </c>
      <c r="K751" s="346" t="s">
        <v>1877</v>
      </c>
      <c r="L751" s="349" t="s">
        <v>1874</v>
      </c>
    </row>
    <row r="752" spans="2:12" x14ac:dyDescent="0.25">
      <c r="B752" s="113"/>
      <c r="C752" s="132" t="s">
        <v>1878</v>
      </c>
      <c r="D752" s="132">
        <f>VLOOKUP(C752,'[1]Preços Unitários'!$B$7:$E$413,2,TRUE)</f>
        <v>130122</v>
      </c>
      <c r="E752" s="132" t="str">
        <f>VLOOKUP(C752,'[1]Preços Unitários'!$B$7:$F$413,3,TRUE)</f>
        <v>CASAN</v>
      </c>
      <c r="F752" s="115" t="str">
        <f>IF($C752="","",VLOOKUP($C752,'[1]Preços Unitários'!$B$7:$H$507,4,1))</f>
        <v>AZULEJO</v>
      </c>
      <c r="G752" s="115" t="str">
        <f>IF($C752="","",VLOOKUP($C752,'[1]Preços Unitários'!$B$7:$H$507,5,1))</f>
        <v>m²</v>
      </c>
      <c r="H752" s="116">
        <f>IF($C752="","",VLOOKUP($C752,'[1]Preços Unitários'!$B$7:$H$507,7,1))</f>
        <v>72.180864984907814</v>
      </c>
      <c r="I752" s="117">
        <v>1</v>
      </c>
      <c r="J752" s="118">
        <f t="shared" si="53"/>
        <v>72.180864984907814</v>
      </c>
      <c r="K752" s="347"/>
      <c r="L752" s="350"/>
    </row>
    <row r="753" spans="2:12" x14ac:dyDescent="0.25">
      <c r="B753" s="113"/>
      <c r="C753" s="119"/>
      <c r="D753" s="119"/>
      <c r="E753" s="119"/>
      <c r="F753" s="115" t="str">
        <f>IF($C753="","",VLOOKUP($C753,'[1]Preços Unitários'!$B$7:$H$507,4,1))</f>
        <v/>
      </c>
      <c r="G753" s="115" t="str">
        <f>IF($C753="","",VLOOKUP($C753,'[1]Preços Unitários'!$B$7:$H$507,5,1))</f>
        <v/>
      </c>
      <c r="H753" s="116" t="str">
        <f>IF($C753="","",VLOOKUP($C753,'[1]Preços Unitários'!$B$7:$H$507,7,1))</f>
        <v/>
      </c>
      <c r="I753" s="117"/>
      <c r="J753" s="118" t="str">
        <f t="shared" si="53"/>
        <v/>
      </c>
      <c r="K753" s="347"/>
      <c r="L753" s="350"/>
    </row>
    <row r="754" spans="2:12" x14ac:dyDescent="0.25">
      <c r="B754" s="113"/>
      <c r="C754" s="119"/>
      <c r="D754" s="119"/>
      <c r="E754" s="119"/>
      <c r="F754" s="115" t="str">
        <f>IF($C754="","",VLOOKUP($C754,'[1]Preços Unitários'!$B$7:$H$507,4,1))</f>
        <v/>
      </c>
      <c r="G754" s="115" t="str">
        <f>IF($C754="","",VLOOKUP($C754,'[1]Preços Unitários'!$B$7:$H$507,5,1))</f>
        <v/>
      </c>
      <c r="H754" s="116" t="str">
        <f>IF($C754="","",VLOOKUP($C754,'[1]Preços Unitários'!$B$7:$H$507,7,1))</f>
        <v/>
      </c>
      <c r="I754" s="117"/>
      <c r="J754" s="118" t="str">
        <f t="shared" si="53"/>
        <v/>
      </c>
      <c r="K754" s="347"/>
      <c r="L754" s="350"/>
    </row>
    <row r="755" spans="2:12" x14ac:dyDescent="0.25">
      <c r="B755" s="113"/>
      <c r="C755" s="119"/>
      <c r="D755" s="119"/>
      <c r="E755" s="119"/>
      <c r="F755" s="115" t="str">
        <f>IF($C755="","",VLOOKUP($C755,'[1]Preços Unitários'!$B$7:$H$507,4,1))</f>
        <v/>
      </c>
      <c r="G755" s="115" t="str">
        <f>IF($C755="","",VLOOKUP($C755,'[1]Preços Unitários'!$B$7:$H$507,5,1))</f>
        <v/>
      </c>
      <c r="H755" s="116" t="str">
        <f>IF($C755="","",VLOOKUP($C755,'[1]Preços Unitários'!$B$7:$H$507,7,1))</f>
        <v/>
      </c>
      <c r="I755" s="117"/>
      <c r="J755" s="118" t="str">
        <f t="shared" si="53"/>
        <v/>
      </c>
      <c r="K755" s="347"/>
      <c r="L755" s="350"/>
    </row>
    <row r="756" spans="2:12" x14ac:dyDescent="0.25">
      <c r="B756" s="113"/>
      <c r="C756" s="119"/>
      <c r="D756" s="119"/>
      <c r="E756" s="119"/>
      <c r="F756" s="115" t="str">
        <f>IF($C756="","",VLOOKUP($C756,'[1]Preços Unitários'!$B$7:$H$507,4,1))</f>
        <v/>
      </c>
      <c r="G756" s="115" t="str">
        <f>IF($C756="","",VLOOKUP($C756,'[1]Preços Unitários'!$B$7:$H$507,5,1))</f>
        <v/>
      </c>
      <c r="H756" s="116" t="str">
        <f>IF($C756="","",VLOOKUP($C756,'[1]Preços Unitários'!$B$7:$H$507,7,1))</f>
        <v/>
      </c>
      <c r="I756" s="117"/>
      <c r="J756" s="118" t="str">
        <f t="shared" si="53"/>
        <v/>
      </c>
      <c r="K756" s="347"/>
      <c r="L756" s="350"/>
    </row>
    <row r="757" spans="2:12" x14ac:dyDescent="0.25">
      <c r="B757" s="113"/>
      <c r="C757" s="119"/>
      <c r="D757" s="119"/>
      <c r="E757" s="119"/>
      <c r="F757" s="115" t="str">
        <f>IF($C757="","",VLOOKUP($C757,'[1]Preços Unitários'!$B$7:$H$507,4,1))</f>
        <v/>
      </c>
      <c r="G757" s="115" t="str">
        <f>IF($C757="","",VLOOKUP($C757,'[1]Preços Unitários'!$B$7:$H$507,5,1))</f>
        <v/>
      </c>
      <c r="H757" s="116" t="str">
        <f>IF($C757="","",VLOOKUP($C757,'[1]Preços Unitários'!$B$7:$H$507,7,1))</f>
        <v/>
      </c>
      <c r="I757" s="117"/>
      <c r="J757" s="118" t="str">
        <f t="shared" si="53"/>
        <v/>
      </c>
      <c r="K757" s="347"/>
      <c r="L757" s="350"/>
    </row>
    <row r="758" spans="2:12" x14ac:dyDescent="0.25">
      <c r="B758" s="113"/>
      <c r="C758" s="119"/>
      <c r="D758" s="119"/>
      <c r="E758" s="119"/>
      <c r="F758" s="115" t="str">
        <f>IF($C758="","",VLOOKUP($C758,'[1]Preços Unitários'!$B$7:$H$507,4,1))</f>
        <v/>
      </c>
      <c r="G758" s="115" t="str">
        <f>IF($C758="","",VLOOKUP($C758,'[1]Preços Unitários'!$B$7:$H$507,5,1))</f>
        <v/>
      </c>
      <c r="H758" s="116" t="str">
        <f>IF($C758="","",VLOOKUP($C758,'[1]Preços Unitários'!$B$7:$H$507,7,1))</f>
        <v/>
      </c>
      <c r="I758" s="117"/>
      <c r="J758" s="118" t="str">
        <f t="shared" si="53"/>
        <v/>
      </c>
      <c r="K758" s="347"/>
      <c r="L758" s="350"/>
    </row>
    <row r="759" spans="2:12" x14ac:dyDescent="0.25">
      <c r="B759" s="113"/>
      <c r="C759" s="119"/>
      <c r="D759" s="119"/>
      <c r="E759" s="119"/>
      <c r="F759" s="115" t="str">
        <f>IF($C759="","",VLOOKUP($C759,'[1]Preços Unitários'!$B$7:$H$507,4,1))</f>
        <v/>
      </c>
      <c r="G759" s="115" t="str">
        <f>IF($C759="","",VLOOKUP($C759,'[1]Preços Unitários'!$B$7:$H$507,5,1))</f>
        <v/>
      </c>
      <c r="H759" s="116" t="str">
        <f>IF($C759="","",VLOOKUP($C759,'[1]Preços Unitários'!$B$7:$H$507,7,1))</f>
        <v/>
      </c>
      <c r="I759" s="120"/>
      <c r="J759" s="118" t="str">
        <f t="shared" si="53"/>
        <v/>
      </c>
      <c r="K759" s="347"/>
      <c r="L759" s="350"/>
    </row>
    <row r="760" spans="2:12" x14ac:dyDescent="0.25">
      <c r="B760" s="113"/>
      <c r="C760" s="119"/>
      <c r="D760" s="119"/>
      <c r="E760" s="119"/>
      <c r="F760" s="115" t="str">
        <f>IF($C760="","",VLOOKUP($C760,'[1]Preços Unitários'!$B$7:$H$507,4,1))</f>
        <v/>
      </c>
      <c r="G760" s="115" t="str">
        <f>IF($C760="","",VLOOKUP($C760,'[1]Preços Unitários'!$B$7:$H$507,5,1))</f>
        <v/>
      </c>
      <c r="H760" s="116" t="str">
        <f>IF($C760="","",VLOOKUP($C760,'[1]Preços Unitários'!$B$7:$H$507,7,1))</f>
        <v/>
      </c>
      <c r="I760" s="120"/>
      <c r="J760" s="118" t="str">
        <f t="shared" si="53"/>
        <v/>
      </c>
      <c r="K760" s="347"/>
      <c r="L760" s="350"/>
    </row>
    <row r="761" spans="2:12" ht="15.75" thickBot="1" x14ac:dyDescent="0.3">
      <c r="B761" s="121"/>
      <c r="C761" s="122"/>
      <c r="D761" s="122"/>
      <c r="E761" s="122"/>
      <c r="F761" s="123" t="str">
        <f>IF($C761="","",VLOOKUP($C761,'[1]Preços Unitários'!$B$7:$H$507,4,1))</f>
        <v/>
      </c>
      <c r="G761" s="123" t="str">
        <f>IF($C761="","",VLOOKUP($C761,'[1]Preços Unitários'!$B$7:$H$507,5,1))</f>
        <v/>
      </c>
      <c r="H761" s="124" t="str">
        <f>IF($C761="","",VLOOKUP($C761,'[1]Preços Unitários'!$B$7:$H$507,7,1))</f>
        <v/>
      </c>
      <c r="I761" s="125"/>
      <c r="J761" s="126" t="str">
        <f t="shared" si="53"/>
        <v/>
      </c>
      <c r="K761" s="348"/>
      <c r="L761" s="351"/>
    </row>
    <row r="762" spans="2:12" ht="15.75" thickBot="1" x14ac:dyDescent="0.3">
      <c r="C762" s="127"/>
      <c r="D762" s="127"/>
      <c r="E762" s="127"/>
      <c r="H762" s="128"/>
      <c r="I762" s="129"/>
      <c r="J762" s="128"/>
    </row>
    <row r="763" spans="2:12" x14ac:dyDescent="0.25">
      <c r="B763" s="133" t="s">
        <v>866</v>
      </c>
      <c r="C763" s="96"/>
      <c r="D763" s="96"/>
      <c r="E763" s="96"/>
      <c r="F763" s="97" t="str">
        <f>'[1]Estimativa Quantidades'!FJ3</f>
        <v>ESQUADRIA DE ALUMÍNIO (PORTA OU JANELA), COM VENEZIANAS, INCLUSIVE FERRAGENS.</v>
      </c>
      <c r="G763" s="142" t="s">
        <v>136</v>
      </c>
      <c r="H763" s="99" t="s">
        <v>131</v>
      </c>
      <c r="I763" s="100">
        <v>1</v>
      </c>
      <c r="J763" s="101">
        <f>ROUND(IF(SUM(J765:J774)="","",IF(H763="NOTURNO",(SUM(J765:J774))*1.25,SUM(J765:J774))),2)</f>
        <v>845.24</v>
      </c>
      <c r="K763" s="102" t="s">
        <v>1771</v>
      </c>
      <c r="L763" s="103" t="s">
        <v>1772</v>
      </c>
    </row>
    <row r="764" spans="2:12" ht="27" x14ac:dyDescent="0.25">
      <c r="B764" s="104"/>
      <c r="C764" s="105" t="s">
        <v>1773</v>
      </c>
      <c r="D764" s="105"/>
      <c r="E764" s="105"/>
      <c r="F764" s="106" t="s">
        <v>1776</v>
      </c>
      <c r="G764" s="107" t="s">
        <v>1777</v>
      </c>
      <c r="H764" s="108" t="s">
        <v>1778</v>
      </c>
      <c r="I764" s="109"/>
      <c r="J764" s="110"/>
      <c r="K764" s="111"/>
      <c r="L764" s="112"/>
    </row>
    <row r="765" spans="2:12" x14ac:dyDescent="0.25">
      <c r="B765" s="113"/>
      <c r="C765" s="119"/>
      <c r="D765" s="119"/>
      <c r="E765" s="119"/>
      <c r="F765" s="115" t="str">
        <f>IF($C765="","",VLOOKUP($C765,'[1]Preços Unitários'!$B$7:$H$507,4,1))</f>
        <v/>
      </c>
      <c r="G765" s="115" t="str">
        <f>IF($C765="","",VLOOKUP($C765,'[1]Preços Unitários'!$B$7:$H$507,5,1))</f>
        <v/>
      </c>
      <c r="H765" s="116" t="str">
        <f>IF($C765="","",VLOOKUP($C765,'[1]Preços Unitários'!$B$7:$H$507,7,1))</f>
        <v/>
      </c>
      <c r="I765" s="117"/>
      <c r="J765" s="118" t="str">
        <f t="shared" ref="J765:J775" si="54">IF(H765="","",I765*H765)</f>
        <v/>
      </c>
      <c r="K765" s="346" t="s">
        <v>1879</v>
      </c>
      <c r="L765" s="349" t="s">
        <v>1880</v>
      </c>
    </row>
    <row r="766" spans="2:12" x14ac:dyDescent="0.25">
      <c r="B766" s="113"/>
      <c r="C766" s="132" t="s">
        <v>1881</v>
      </c>
      <c r="D766" s="132">
        <f>VLOOKUP(C766,'[1]Preços Unitários'!$B$7:$E$413,2,TRUE)</f>
        <v>120308</v>
      </c>
      <c r="E766" s="132" t="str">
        <f>VLOOKUP(C766,'[1]Preços Unitários'!$B$7:$F$413,3,TRUE)</f>
        <v>CASAN</v>
      </c>
      <c r="F766" s="115" t="str">
        <f>IF($C766="","",VLOOKUP($C766,'[1]Preços Unitários'!$B$7:$H$507,4,1))</f>
        <v>PORTAS DE ALUMÍNIO, INCLUSIVE FERRAGENS</v>
      </c>
      <c r="G766" s="115" t="str">
        <f>IF($C766="","",VLOOKUP($C766,'[1]Preços Unitários'!$B$7:$H$507,5,1))</f>
        <v>m²</v>
      </c>
      <c r="H766" s="116">
        <f>IF($C766="","",VLOOKUP($C766,'[1]Preços Unitários'!$B$7:$H$507,7,1))</f>
        <v>845.23593640280865</v>
      </c>
      <c r="I766" s="117">
        <v>1</v>
      </c>
      <c r="J766" s="118">
        <f t="shared" si="54"/>
        <v>845.23593640280865</v>
      </c>
      <c r="K766" s="347"/>
      <c r="L766" s="350"/>
    </row>
    <row r="767" spans="2:12" x14ac:dyDescent="0.25">
      <c r="B767" s="113"/>
      <c r="C767" s="119"/>
      <c r="D767" s="119"/>
      <c r="E767" s="119"/>
      <c r="F767" s="115" t="str">
        <f>IF($C767="","",VLOOKUP($C767,'[1]Preços Unitários'!$B$7:$H$507,4,1))</f>
        <v/>
      </c>
      <c r="G767" s="115" t="str">
        <f>IF($C767="","",VLOOKUP($C767,'[1]Preços Unitários'!$B$7:$H$507,5,1))</f>
        <v/>
      </c>
      <c r="H767" s="116" t="str">
        <f>IF($C767="","",VLOOKUP($C767,'[1]Preços Unitários'!$B$7:$H$507,7,1))</f>
        <v/>
      </c>
      <c r="I767" s="117"/>
      <c r="J767" s="118" t="str">
        <f t="shared" si="54"/>
        <v/>
      </c>
      <c r="K767" s="347"/>
      <c r="L767" s="350"/>
    </row>
    <row r="768" spans="2:12" x14ac:dyDescent="0.25">
      <c r="B768" s="113"/>
      <c r="C768" s="119"/>
      <c r="D768" s="119"/>
      <c r="E768" s="119"/>
      <c r="F768" s="115" t="str">
        <f>IF($C768="","",VLOOKUP($C768,'[1]Preços Unitários'!$B$7:$H$507,4,1))</f>
        <v/>
      </c>
      <c r="G768" s="115" t="str">
        <f>IF($C768="","",VLOOKUP($C768,'[1]Preços Unitários'!$B$7:$H$507,5,1))</f>
        <v/>
      </c>
      <c r="H768" s="116" t="str">
        <f>IF($C768="","",VLOOKUP($C768,'[1]Preços Unitários'!$B$7:$H$507,7,1))</f>
        <v/>
      </c>
      <c r="I768" s="117"/>
      <c r="J768" s="118" t="str">
        <f t="shared" si="54"/>
        <v/>
      </c>
      <c r="K768" s="347"/>
      <c r="L768" s="350"/>
    </row>
    <row r="769" spans="2:12" x14ac:dyDescent="0.25">
      <c r="B769" s="113"/>
      <c r="C769" s="119"/>
      <c r="D769" s="119"/>
      <c r="E769" s="119"/>
      <c r="F769" s="115" t="str">
        <f>IF($C769="","",VLOOKUP($C769,'[1]Preços Unitários'!$B$7:$H$507,4,1))</f>
        <v/>
      </c>
      <c r="G769" s="115" t="str">
        <f>IF($C769="","",VLOOKUP($C769,'[1]Preços Unitários'!$B$7:$H$507,5,1))</f>
        <v/>
      </c>
      <c r="H769" s="116" t="str">
        <f>IF($C769="","",VLOOKUP($C769,'[1]Preços Unitários'!$B$7:$H$507,7,1))</f>
        <v/>
      </c>
      <c r="I769" s="117"/>
      <c r="J769" s="118" t="str">
        <f t="shared" si="54"/>
        <v/>
      </c>
      <c r="K769" s="347"/>
      <c r="L769" s="350"/>
    </row>
    <row r="770" spans="2:12" x14ac:dyDescent="0.25">
      <c r="B770" s="113"/>
      <c r="C770" s="119"/>
      <c r="D770" s="119"/>
      <c r="E770" s="119"/>
      <c r="F770" s="115" t="str">
        <f>IF($C770="","",VLOOKUP($C770,'[1]Preços Unitários'!$B$7:$H$507,4,1))</f>
        <v/>
      </c>
      <c r="G770" s="115" t="str">
        <f>IF($C770="","",VLOOKUP($C770,'[1]Preços Unitários'!$B$7:$H$507,5,1))</f>
        <v/>
      </c>
      <c r="H770" s="116" t="str">
        <f>IF($C770="","",VLOOKUP($C770,'[1]Preços Unitários'!$B$7:$H$507,7,1))</f>
        <v/>
      </c>
      <c r="I770" s="117"/>
      <c r="J770" s="118" t="str">
        <f t="shared" si="54"/>
        <v/>
      </c>
      <c r="K770" s="347"/>
      <c r="L770" s="350"/>
    </row>
    <row r="771" spans="2:12" x14ac:dyDescent="0.25">
      <c r="B771" s="113"/>
      <c r="C771" s="119"/>
      <c r="D771" s="119"/>
      <c r="E771" s="119"/>
      <c r="F771" s="115" t="str">
        <f>IF($C771="","",VLOOKUP($C771,'[1]Preços Unitários'!$B$7:$H$507,4,1))</f>
        <v/>
      </c>
      <c r="G771" s="115" t="str">
        <f>IF($C771="","",VLOOKUP($C771,'[1]Preços Unitários'!$B$7:$H$507,5,1))</f>
        <v/>
      </c>
      <c r="H771" s="116" t="str">
        <f>IF($C771="","",VLOOKUP($C771,'[1]Preços Unitários'!$B$7:$H$507,7,1))</f>
        <v/>
      </c>
      <c r="I771" s="117"/>
      <c r="J771" s="118" t="str">
        <f t="shared" si="54"/>
        <v/>
      </c>
      <c r="K771" s="347"/>
      <c r="L771" s="350"/>
    </row>
    <row r="772" spans="2:12" x14ac:dyDescent="0.25">
      <c r="B772" s="113"/>
      <c r="C772" s="119"/>
      <c r="D772" s="119"/>
      <c r="E772" s="119"/>
      <c r="F772" s="115" t="str">
        <f>IF($C772="","",VLOOKUP($C772,'[1]Preços Unitários'!$B$7:$H$507,4,1))</f>
        <v/>
      </c>
      <c r="G772" s="115" t="str">
        <f>IF($C772="","",VLOOKUP($C772,'[1]Preços Unitários'!$B$7:$H$507,5,1))</f>
        <v/>
      </c>
      <c r="H772" s="116" t="str">
        <f>IF($C772="","",VLOOKUP($C772,'[1]Preços Unitários'!$B$7:$H$507,7,1))</f>
        <v/>
      </c>
      <c r="I772" s="117"/>
      <c r="J772" s="118" t="str">
        <f t="shared" si="54"/>
        <v/>
      </c>
      <c r="K772" s="347"/>
      <c r="L772" s="350"/>
    </row>
    <row r="773" spans="2:12" x14ac:dyDescent="0.25">
      <c r="B773" s="113"/>
      <c r="C773" s="119"/>
      <c r="D773" s="119"/>
      <c r="E773" s="119"/>
      <c r="F773" s="115" t="str">
        <f>IF($C773="","",VLOOKUP($C773,'[1]Preços Unitários'!$B$7:$H$507,4,1))</f>
        <v/>
      </c>
      <c r="G773" s="115" t="str">
        <f>IF($C773="","",VLOOKUP($C773,'[1]Preços Unitários'!$B$7:$H$507,5,1))</f>
        <v/>
      </c>
      <c r="H773" s="116" t="str">
        <f>IF($C773="","",VLOOKUP($C773,'[1]Preços Unitários'!$B$7:$H$507,7,1))</f>
        <v/>
      </c>
      <c r="I773" s="120"/>
      <c r="J773" s="118" t="str">
        <f t="shared" si="54"/>
        <v/>
      </c>
      <c r="K773" s="347"/>
      <c r="L773" s="350"/>
    </row>
    <row r="774" spans="2:12" x14ac:dyDescent="0.25">
      <c r="B774" s="113"/>
      <c r="C774" s="119"/>
      <c r="D774" s="119"/>
      <c r="E774" s="119"/>
      <c r="F774" s="115" t="str">
        <f>IF($C774="","",VLOOKUP($C774,'[1]Preços Unitários'!$B$7:$H$507,4,1))</f>
        <v/>
      </c>
      <c r="G774" s="115" t="str">
        <f>IF($C774="","",VLOOKUP($C774,'[1]Preços Unitários'!$B$7:$H$507,5,1))</f>
        <v/>
      </c>
      <c r="H774" s="116" t="str">
        <f>IF($C774="","",VLOOKUP($C774,'[1]Preços Unitários'!$B$7:$H$507,7,1))</f>
        <v/>
      </c>
      <c r="I774" s="120"/>
      <c r="J774" s="118" t="str">
        <f t="shared" si="54"/>
        <v/>
      </c>
      <c r="K774" s="347"/>
      <c r="L774" s="350"/>
    </row>
    <row r="775" spans="2:12" ht="15.75" thickBot="1" x14ac:dyDescent="0.3">
      <c r="B775" s="121"/>
      <c r="C775" s="122"/>
      <c r="D775" s="122"/>
      <c r="E775" s="122"/>
      <c r="F775" s="123" t="str">
        <f>IF($C775="","",VLOOKUP($C775,'[1]Preços Unitários'!$B$7:$H$507,4,1))</f>
        <v/>
      </c>
      <c r="G775" s="123" t="str">
        <f>IF($C775="","",VLOOKUP($C775,'[1]Preços Unitários'!$B$7:$H$507,5,1))</f>
        <v/>
      </c>
      <c r="H775" s="124" t="str">
        <f>IF($C775="","",VLOOKUP($C775,'[1]Preços Unitários'!$B$7:$H$507,7,1))</f>
        <v/>
      </c>
      <c r="I775" s="125"/>
      <c r="J775" s="126" t="str">
        <f t="shared" si="54"/>
        <v/>
      </c>
      <c r="K775" s="348"/>
      <c r="L775" s="351"/>
    </row>
    <row r="776" spans="2:12" ht="15.75" thickBot="1" x14ac:dyDescent="0.3">
      <c r="C776" s="127"/>
      <c r="D776" s="127"/>
      <c r="E776" s="127"/>
      <c r="H776" s="128"/>
      <c r="I776" s="129"/>
      <c r="J776" s="128"/>
    </row>
    <row r="777" spans="2:12" x14ac:dyDescent="0.25">
      <c r="B777" s="133" t="s">
        <v>867</v>
      </c>
      <c r="C777" s="96"/>
      <c r="D777" s="96"/>
      <c r="E777" s="96"/>
      <c r="F777" s="97" t="str">
        <f>'[1]Estimativa Quantidades'!FK3</f>
        <v xml:space="preserve">CHAPISCO, CIMENTO E AREIA, TRAÇO 1:3 </v>
      </c>
      <c r="G777" s="142" t="s">
        <v>136</v>
      </c>
      <c r="H777" s="99" t="s">
        <v>131</v>
      </c>
      <c r="I777" s="100">
        <v>1</v>
      </c>
      <c r="J777" s="101">
        <f>ROUND(IF(SUM(J779:J788)="","",IF(H777="NOTURNO",(SUM(J779:J788))*1.25,SUM(J779:J788))),2)</f>
        <v>8</v>
      </c>
      <c r="K777" s="102" t="s">
        <v>1771</v>
      </c>
      <c r="L777" s="103" t="s">
        <v>1772</v>
      </c>
    </row>
    <row r="778" spans="2:12" ht="27" x14ac:dyDescent="0.25">
      <c r="B778" s="104"/>
      <c r="C778" s="105" t="s">
        <v>1773</v>
      </c>
      <c r="D778" s="105"/>
      <c r="E778" s="105"/>
      <c r="F778" s="106" t="s">
        <v>1776</v>
      </c>
      <c r="G778" s="107" t="s">
        <v>1777</v>
      </c>
      <c r="H778" s="108" t="s">
        <v>1778</v>
      </c>
      <c r="I778" s="109"/>
      <c r="J778" s="110"/>
      <c r="K778" s="111"/>
      <c r="L778" s="112"/>
    </row>
    <row r="779" spans="2:12" x14ac:dyDescent="0.25">
      <c r="B779" s="113"/>
      <c r="C779" s="119"/>
      <c r="D779" s="119"/>
      <c r="E779" s="119"/>
      <c r="F779" s="115" t="str">
        <f>IF($C779="","",VLOOKUP($C779,'[1]Preços Unitários'!$B$7:$H$507,4,1))</f>
        <v/>
      </c>
      <c r="G779" s="115" t="str">
        <f>IF($C779="","",VLOOKUP($C779,'[1]Preços Unitários'!$B$7:$H$507,5,1))</f>
        <v/>
      </c>
      <c r="H779" s="116" t="str">
        <f>IF($C779="","",VLOOKUP($C779,'[1]Preços Unitários'!$B$7:$H$507,7,1))</f>
        <v/>
      </c>
      <c r="I779" s="117"/>
      <c r="J779" s="118" t="str">
        <f t="shared" ref="J779:J789" si="55">IF(H779="","",I779*H779)</f>
        <v/>
      </c>
      <c r="K779" s="346" t="s">
        <v>1882</v>
      </c>
      <c r="L779" s="349" t="s">
        <v>1874</v>
      </c>
    </row>
    <row r="780" spans="2:12" x14ac:dyDescent="0.25">
      <c r="B780" s="113"/>
      <c r="C780" s="132" t="s">
        <v>1876</v>
      </c>
      <c r="D780" s="132">
        <f>VLOOKUP(C780,'[1]Preços Unitários'!$B$7:$E$413,2,TRUE)</f>
        <v>130118</v>
      </c>
      <c r="E780" s="132" t="str">
        <f>VLOOKUP(C780,'[1]Preços Unitários'!$B$7:$F$413,3,TRUE)</f>
        <v>CASAN</v>
      </c>
      <c r="F780" s="115" t="str">
        <f>IF($C780="","",VLOOKUP($C780,'[1]Preços Unitários'!$B$7:$H$507,4,1))</f>
        <v>CHAPISCO COMUM, CIMENTO E AREIA, TRAÇO 1:3</v>
      </c>
      <c r="G780" s="115" t="str">
        <f>IF($C780="","",VLOOKUP($C780,'[1]Preços Unitários'!$B$7:$H$507,5,1))</f>
        <v>m²</v>
      </c>
      <c r="H780" s="116">
        <f>IF($C780="","",VLOOKUP($C780,'[1]Preços Unitários'!$B$7:$H$507,7,1))</f>
        <v>7.9951889786595611</v>
      </c>
      <c r="I780" s="117">
        <v>1</v>
      </c>
      <c r="J780" s="118">
        <f t="shared" si="55"/>
        <v>7.9951889786595611</v>
      </c>
      <c r="K780" s="347"/>
      <c r="L780" s="350"/>
    </row>
    <row r="781" spans="2:12" x14ac:dyDescent="0.25">
      <c r="B781" s="113"/>
      <c r="C781" s="119"/>
      <c r="D781" s="119"/>
      <c r="E781" s="119"/>
      <c r="F781" s="115" t="str">
        <f>IF($C781="","",VLOOKUP($C781,'[1]Preços Unitários'!$B$7:$H$507,4,1))</f>
        <v/>
      </c>
      <c r="G781" s="115" t="str">
        <f>IF($C781="","",VLOOKUP($C781,'[1]Preços Unitários'!$B$7:$H$507,5,1))</f>
        <v/>
      </c>
      <c r="H781" s="116" t="str">
        <f>IF($C781="","",VLOOKUP($C781,'[1]Preços Unitários'!$B$7:$H$507,7,1))</f>
        <v/>
      </c>
      <c r="I781" s="117"/>
      <c r="J781" s="118" t="str">
        <f t="shared" si="55"/>
        <v/>
      </c>
      <c r="K781" s="347"/>
      <c r="L781" s="350"/>
    </row>
    <row r="782" spans="2:12" x14ac:dyDescent="0.25">
      <c r="B782" s="113"/>
      <c r="C782" s="119"/>
      <c r="D782" s="119"/>
      <c r="E782" s="119"/>
      <c r="F782" s="115" t="str">
        <f>IF($C782="","",VLOOKUP($C782,'[1]Preços Unitários'!$B$7:$H$507,4,1))</f>
        <v/>
      </c>
      <c r="G782" s="115" t="str">
        <f>IF($C782="","",VLOOKUP($C782,'[1]Preços Unitários'!$B$7:$H$507,5,1))</f>
        <v/>
      </c>
      <c r="H782" s="116" t="str">
        <f>IF($C782="","",VLOOKUP($C782,'[1]Preços Unitários'!$B$7:$H$507,7,1))</f>
        <v/>
      </c>
      <c r="I782" s="117"/>
      <c r="J782" s="118" t="str">
        <f t="shared" si="55"/>
        <v/>
      </c>
      <c r="K782" s="347"/>
      <c r="L782" s="350"/>
    </row>
    <row r="783" spans="2:12" x14ac:dyDescent="0.25">
      <c r="B783" s="113"/>
      <c r="C783" s="119"/>
      <c r="D783" s="119"/>
      <c r="E783" s="119"/>
      <c r="F783" s="115" t="str">
        <f>IF($C783="","",VLOOKUP($C783,'[1]Preços Unitários'!$B$7:$H$507,4,1))</f>
        <v/>
      </c>
      <c r="G783" s="115" t="str">
        <f>IF($C783="","",VLOOKUP($C783,'[1]Preços Unitários'!$B$7:$H$507,5,1))</f>
        <v/>
      </c>
      <c r="H783" s="116" t="str">
        <f>IF($C783="","",VLOOKUP($C783,'[1]Preços Unitários'!$B$7:$H$507,7,1))</f>
        <v/>
      </c>
      <c r="I783" s="117"/>
      <c r="J783" s="118" t="str">
        <f t="shared" si="55"/>
        <v/>
      </c>
      <c r="K783" s="347"/>
      <c r="L783" s="350"/>
    </row>
    <row r="784" spans="2:12" x14ac:dyDescent="0.25">
      <c r="B784" s="113"/>
      <c r="C784" s="119"/>
      <c r="D784" s="119"/>
      <c r="E784" s="119"/>
      <c r="F784" s="115" t="str">
        <f>IF($C784="","",VLOOKUP($C784,'[1]Preços Unitários'!$B$7:$H$507,4,1))</f>
        <v/>
      </c>
      <c r="G784" s="115" t="str">
        <f>IF($C784="","",VLOOKUP($C784,'[1]Preços Unitários'!$B$7:$H$507,5,1))</f>
        <v/>
      </c>
      <c r="H784" s="116" t="str">
        <f>IF($C784="","",VLOOKUP($C784,'[1]Preços Unitários'!$B$7:$H$507,7,1))</f>
        <v/>
      </c>
      <c r="I784" s="117"/>
      <c r="J784" s="118" t="str">
        <f t="shared" si="55"/>
        <v/>
      </c>
      <c r="K784" s="347"/>
      <c r="L784" s="350"/>
    </row>
    <row r="785" spans="2:12" x14ac:dyDescent="0.25">
      <c r="B785" s="113"/>
      <c r="C785" s="119"/>
      <c r="D785" s="119"/>
      <c r="E785" s="119"/>
      <c r="F785" s="115" t="str">
        <f>IF($C785="","",VLOOKUP($C785,'[1]Preços Unitários'!$B$7:$H$507,4,1))</f>
        <v/>
      </c>
      <c r="G785" s="115" t="str">
        <f>IF($C785="","",VLOOKUP($C785,'[1]Preços Unitários'!$B$7:$H$507,5,1))</f>
        <v/>
      </c>
      <c r="H785" s="116" t="str">
        <f>IF($C785="","",VLOOKUP($C785,'[1]Preços Unitários'!$B$7:$H$507,7,1))</f>
        <v/>
      </c>
      <c r="I785" s="117"/>
      <c r="J785" s="118" t="str">
        <f t="shared" si="55"/>
        <v/>
      </c>
      <c r="K785" s="347"/>
      <c r="L785" s="350"/>
    </row>
    <row r="786" spans="2:12" x14ac:dyDescent="0.25">
      <c r="B786" s="113"/>
      <c r="C786" s="119"/>
      <c r="D786" s="119"/>
      <c r="E786" s="119"/>
      <c r="F786" s="115" t="str">
        <f>IF($C786="","",VLOOKUP($C786,'[1]Preços Unitários'!$B$7:$H$507,4,1))</f>
        <v/>
      </c>
      <c r="G786" s="115" t="str">
        <f>IF($C786="","",VLOOKUP($C786,'[1]Preços Unitários'!$B$7:$H$507,5,1))</f>
        <v/>
      </c>
      <c r="H786" s="116" t="str">
        <f>IF($C786="","",VLOOKUP($C786,'[1]Preços Unitários'!$B$7:$H$507,7,1))</f>
        <v/>
      </c>
      <c r="I786" s="117"/>
      <c r="J786" s="118" t="str">
        <f t="shared" si="55"/>
        <v/>
      </c>
      <c r="K786" s="347"/>
      <c r="L786" s="350"/>
    </row>
    <row r="787" spans="2:12" x14ac:dyDescent="0.25">
      <c r="B787" s="113"/>
      <c r="C787" s="119"/>
      <c r="D787" s="119"/>
      <c r="E787" s="119"/>
      <c r="F787" s="115" t="str">
        <f>IF($C787="","",VLOOKUP($C787,'[1]Preços Unitários'!$B$7:$H$507,4,1))</f>
        <v/>
      </c>
      <c r="G787" s="115" t="str">
        <f>IF($C787="","",VLOOKUP($C787,'[1]Preços Unitários'!$B$7:$H$507,5,1))</f>
        <v/>
      </c>
      <c r="H787" s="116" t="str">
        <f>IF($C787="","",VLOOKUP($C787,'[1]Preços Unitários'!$B$7:$H$507,7,1))</f>
        <v/>
      </c>
      <c r="I787" s="120"/>
      <c r="J787" s="118" t="str">
        <f t="shared" si="55"/>
        <v/>
      </c>
      <c r="K787" s="347"/>
      <c r="L787" s="350"/>
    </row>
    <row r="788" spans="2:12" x14ac:dyDescent="0.25">
      <c r="B788" s="113"/>
      <c r="C788" s="119"/>
      <c r="D788" s="119"/>
      <c r="E788" s="119"/>
      <c r="F788" s="115" t="str">
        <f>IF($C788="","",VLOOKUP($C788,'[1]Preços Unitários'!$B$7:$H$507,4,1))</f>
        <v/>
      </c>
      <c r="G788" s="115" t="str">
        <f>IF($C788="","",VLOOKUP($C788,'[1]Preços Unitários'!$B$7:$H$507,5,1))</f>
        <v/>
      </c>
      <c r="H788" s="116" t="str">
        <f>IF($C788="","",VLOOKUP($C788,'[1]Preços Unitários'!$B$7:$H$507,7,1))</f>
        <v/>
      </c>
      <c r="I788" s="120"/>
      <c r="J788" s="118" t="str">
        <f t="shared" si="55"/>
        <v/>
      </c>
      <c r="K788" s="347"/>
      <c r="L788" s="350"/>
    </row>
    <row r="789" spans="2:12" ht="15.75" thickBot="1" x14ac:dyDescent="0.3">
      <c r="B789" s="121"/>
      <c r="C789" s="122"/>
      <c r="D789" s="122"/>
      <c r="E789" s="122"/>
      <c r="F789" s="123" t="str">
        <f>IF($C789="","",VLOOKUP($C789,'[1]Preços Unitários'!$B$7:$H$507,4,1))</f>
        <v/>
      </c>
      <c r="G789" s="123" t="str">
        <f>IF($C789="","",VLOOKUP($C789,'[1]Preços Unitários'!$B$7:$H$507,5,1))</f>
        <v/>
      </c>
      <c r="H789" s="124" t="str">
        <f>IF($C789="","",VLOOKUP($C789,'[1]Preços Unitários'!$B$7:$H$507,7,1))</f>
        <v/>
      </c>
      <c r="I789" s="125"/>
      <c r="J789" s="126" t="str">
        <f t="shared" si="55"/>
        <v/>
      </c>
      <c r="K789" s="348"/>
      <c r="L789" s="351"/>
    </row>
    <row r="790" spans="2:12" ht="15.75" thickBot="1" x14ac:dyDescent="0.3">
      <c r="C790" s="127"/>
      <c r="D790" s="127"/>
      <c r="E790" s="127"/>
      <c r="H790" s="128"/>
      <c r="I790" s="129"/>
      <c r="J790" s="128"/>
    </row>
    <row r="791" spans="2:12" x14ac:dyDescent="0.25">
      <c r="B791" s="133" t="s">
        <v>868</v>
      </c>
      <c r="C791" s="96"/>
      <c r="D791" s="96"/>
      <c r="E791" s="96"/>
      <c r="F791" s="97" t="str">
        <f>'[1]Estimativa Quantidades'!FL3</f>
        <v>IMPERMEABILIZAÇÃO COM MEMBRANA APLICADA A FRIO</v>
      </c>
      <c r="G791" s="142" t="s">
        <v>136</v>
      </c>
      <c r="H791" s="99" t="s">
        <v>131</v>
      </c>
      <c r="I791" s="100">
        <v>1</v>
      </c>
      <c r="J791" s="101">
        <f>ROUND(IF(SUM(J793:J802)="","",IF(H791="NOTURNO",(SUM(J793:J802))*1.25,SUM(J793:J802))),2)</f>
        <v>76.3</v>
      </c>
      <c r="K791" s="102" t="s">
        <v>1771</v>
      </c>
      <c r="L791" s="103" t="s">
        <v>1772</v>
      </c>
    </row>
    <row r="792" spans="2:12" ht="27" x14ac:dyDescent="0.25">
      <c r="B792" s="104"/>
      <c r="C792" s="105" t="s">
        <v>1773</v>
      </c>
      <c r="D792" s="105"/>
      <c r="E792" s="105"/>
      <c r="F792" s="106" t="s">
        <v>1776</v>
      </c>
      <c r="G792" s="107" t="s">
        <v>1777</v>
      </c>
      <c r="H792" s="108" t="s">
        <v>1778</v>
      </c>
      <c r="I792" s="109"/>
      <c r="J792" s="110"/>
      <c r="K792" s="111"/>
      <c r="L792" s="112"/>
    </row>
    <row r="793" spans="2:12" x14ac:dyDescent="0.25">
      <c r="B793" s="113"/>
      <c r="C793" s="119"/>
      <c r="D793" s="119"/>
      <c r="E793" s="119"/>
      <c r="F793" s="115" t="str">
        <f>IF($C793="","",VLOOKUP($C793,'[1]Preços Unitários'!$B$7:$H$507,4,1))</f>
        <v/>
      </c>
      <c r="G793" s="115" t="str">
        <f>IF($C793="","",VLOOKUP($C793,'[1]Preços Unitários'!$B$7:$H$507,5,1))</f>
        <v/>
      </c>
      <c r="H793" s="116" t="str">
        <f>IF($C793="","",VLOOKUP($C793,'[1]Preços Unitários'!$B$7:$H$507,7,1))</f>
        <v/>
      </c>
      <c r="I793" s="117"/>
      <c r="J793" s="118" t="str">
        <f t="shared" ref="J793:J803" si="56">IF(H793="","",I793*H793)</f>
        <v/>
      </c>
      <c r="K793" s="346" t="s">
        <v>1883</v>
      </c>
      <c r="L793" s="349" t="s">
        <v>1884</v>
      </c>
    </row>
    <row r="794" spans="2:12" x14ac:dyDescent="0.25">
      <c r="B794" s="113"/>
      <c r="C794" s="132" t="s">
        <v>1885</v>
      </c>
      <c r="D794" s="132">
        <f>VLOOKUP(C794,'[1]Preços Unitários'!$B$7:$E$413,2,TRUE)</f>
        <v>130203</v>
      </c>
      <c r="E794" s="132" t="str">
        <f>VLOOKUP(C794,'[1]Preços Unitários'!$B$7:$F$413,3,TRUE)</f>
        <v>CASAN</v>
      </c>
      <c r="F794" s="115" t="str">
        <f>IF($C794="","",VLOOKUP($C794,'[1]Preços Unitários'!$B$7:$H$507,4,1))</f>
        <v>IMPERMEABILIZAÇÃO COM MEMBRANA APLICADA A FRIO</v>
      </c>
      <c r="G794" s="115" t="str">
        <f>IF($C794="","",VLOOKUP($C794,'[1]Preços Unitários'!$B$7:$H$507,5,1))</f>
        <v>m²</v>
      </c>
      <c r="H794" s="116">
        <f>IF($C794="","",VLOOKUP($C794,'[1]Preços Unitários'!$B$7:$H$507,7,1))</f>
        <v>76.302995128110808</v>
      </c>
      <c r="I794" s="117">
        <v>1</v>
      </c>
      <c r="J794" s="118">
        <f t="shared" si="56"/>
        <v>76.302995128110808</v>
      </c>
      <c r="K794" s="347"/>
      <c r="L794" s="350"/>
    </row>
    <row r="795" spans="2:12" x14ac:dyDescent="0.25">
      <c r="B795" s="113"/>
      <c r="C795" s="119"/>
      <c r="D795" s="119"/>
      <c r="E795" s="119"/>
      <c r="F795" s="115" t="str">
        <f>IF($C795="","",VLOOKUP($C795,'[1]Preços Unitários'!$B$7:$H$507,4,1))</f>
        <v/>
      </c>
      <c r="G795" s="115" t="str">
        <f>IF($C795="","",VLOOKUP($C795,'[1]Preços Unitários'!$B$7:$H$507,5,1))</f>
        <v/>
      </c>
      <c r="H795" s="116" t="str">
        <f>IF($C795="","",VLOOKUP($C795,'[1]Preços Unitários'!$B$7:$H$507,7,1))</f>
        <v/>
      </c>
      <c r="I795" s="117"/>
      <c r="J795" s="118" t="str">
        <f t="shared" si="56"/>
        <v/>
      </c>
      <c r="K795" s="347"/>
      <c r="L795" s="350"/>
    </row>
    <row r="796" spans="2:12" x14ac:dyDescent="0.25">
      <c r="B796" s="113"/>
      <c r="C796" s="119"/>
      <c r="D796" s="119"/>
      <c r="E796" s="119"/>
      <c r="F796" s="115" t="str">
        <f>IF($C796="","",VLOOKUP($C796,'[1]Preços Unitários'!$B$7:$H$507,4,1))</f>
        <v/>
      </c>
      <c r="G796" s="115" t="str">
        <f>IF($C796="","",VLOOKUP($C796,'[1]Preços Unitários'!$B$7:$H$507,5,1))</f>
        <v/>
      </c>
      <c r="H796" s="116" t="str">
        <f>IF($C796="","",VLOOKUP($C796,'[1]Preços Unitários'!$B$7:$H$507,7,1))</f>
        <v/>
      </c>
      <c r="I796" s="117"/>
      <c r="J796" s="118" t="str">
        <f t="shared" si="56"/>
        <v/>
      </c>
      <c r="K796" s="347"/>
      <c r="L796" s="350"/>
    </row>
    <row r="797" spans="2:12" x14ac:dyDescent="0.25">
      <c r="B797" s="113"/>
      <c r="C797" s="119"/>
      <c r="D797" s="119"/>
      <c r="E797" s="119"/>
      <c r="F797" s="115" t="str">
        <f>IF($C797="","",VLOOKUP($C797,'[1]Preços Unitários'!$B$7:$H$507,4,1))</f>
        <v/>
      </c>
      <c r="G797" s="115" t="str">
        <f>IF($C797="","",VLOOKUP($C797,'[1]Preços Unitários'!$B$7:$H$507,5,1))</f>
        <v/>
      </c>
      <c r="H797" s="116" t="str">
        <f>IF($C797="","",VLOOKUP($C797,'[1]Preços Unitários'!$B$7:$H$507,7,1))</f>
        <v/>
      </c>
      <c r="I797" s="117"/>
      <c r="J797" s="118" t="str">
        <f t="shared" si="56"/>
        <v/>
      </c>
      <c r="K797" s="347"/>
      <c r="L797" s="350"/>
    </row>
    <row r="798" spans="2:12" x14ac:dyDescent="0.25">
      <c r="B798" s="113"/>
      <c r="C798" s="119"/>
      <c r="D798" s="119"/>
      <c r="E798" s="119"/>
      <c r="F798" s="115" t="str">
        <f>IF($C798="","",VLOOKUP($C798,'[1]Preços Unitários'!$B$7:$H$507,4,1))</f>
        <v/>
      </c>
      <c r="G798" s="115" t="str">
        <f>IF($C798="","",VLOOKUP($C798,'[1]Preços Unitários'!$B$7:$H$507,5,1))</f>
        <v/>
      </c>
      <c r="H798" s="116" t="str">
        <f>IF($C798="","",VLOOKUP($C798,'[1]Preços Unitários'!$B$7:$H$507,7,1))</f>
        <v/>
      </c>
      <c r="I798" s="117"/>
      <c r="J798" s="118" t="str">
        <f t="shared" si="56"/>
        <v/>
      </c>
      <c r="K798" s="347"/>
      <c r="L798" s="350"/>
    </row>
    <row r="799" spans="2:12" x14ac:dyDescent="0.25">
      <c r="B799" s="113"/>
      <c r="C799" s="119"/>
      <c r="D799" s="119"/>
      <c r="E799" s="119"/>
      <c r="F799" s="115" t="str">
        <f>IF($C799="","",VLOOKUP($C799,'[1]Preços Unitários'!$B$7:$H$507,4,1))</f>
        <v/>
      </c>
      <c r="G799" s="115" t="str">
        <f>IF($C799="","",VLOOKUP($C799,'[1]Preços Unitários'!$B$7:$H$507,5,1))</f>
        <v/>
      </c>
      <c r="H799" s="116" t="str">
        <f>IF($C799="","",VLOOKUP($C799,'[1]Preços Unitários'!$B$7:$H$507,7,1))</f>
        <v/>
      </c>
      <c r="I799" s="117"/>
      <c r="J799" s="118" t="str">
        <f t="shared" si="56"/>
        <v/>
      </c>
      <c r="K799" s="347"/>
      <c r="L799" s="350"/>
    </row>
    <row r="800" spans="2:12" x14ac:dyDescent="0.25">
      <c r="B800" s="113"/>
      <c r="C800" s="119"/>
      <c r="D800" s="119"/>
      <c r="E800" s="119"/>
      <c r="F800" s="115" t="str">
        <f>IF($C800="","",VLOOKUP($C800,'[1]Preços Unitários'!$B$7:$H$507,4,1))</f>
        <v/>
      </c>
      <c r="G800" s="115" t="str">
        <f>IF($C800="","",VLOOKUP($C800,'[1]Preços Unitários'!$B$7:$H$507,5,1))</f>
        <v/>
      </c>
      <c r="H800" s="116" t="str">
        <f>IF($C800="","",VLOOKUP($C800,'[1]Preços Unitários'!$B$7:$H$507,7,1))</f>
        <v/>
      </c>
      <c r="I800" s="117"/>
      <c r="J800" s="118" t="str">
        <f t="shared" si="56"/>
        <v/>
      </c>
      <c r="K800" s="347"/>
      <c r="L800" s="350"/>
    </row>
    <row r="801" spans="2:12" x14ac:dyDescent="0.25">
      <c r="B801" s="113"/>
      <c r="C801" s="119"/>
      <c r="D801" s="119"/>
      <c r="E801" s="119"/>
      <c r="F801" s="115" t="str">
        <f>IF($C801="","",VLOOKUP($C801,'[1]Preços Unitários'!$B$7:$H$507,4,1))</f>
        <v/>
      </c>
      <c r="G801" s="115" t="str">
        <f>IF($C801="","",VLOOKUP($C801,'[1]Preços Unitários'!$B$7:$H$507,5,1))</f>
        <v/>
      </c>
      <c r="H801" s="116" t="str">
        <f>IF($C801="","",VLOOKUP($C801,'[1]Preços Unitários'!$B$7:$H$507,7,1))</f>
        <v/>
      </c>
      <c r="I801" s="120"/>
      <c r="J801" s="118" t="str">
        <f t="shared" si="56"/>
        <v/>
      </c>
      <c r="K801" s="347"/>
      <c r="L801" s="350"/>
    </row>
    <row r="802" spans="2:12" x14ac:dyDescent="0.25">
      <c r="B802" s="113"/>
      <c r="C802" s="119"/>
      <c r="D802" s="119"/>
      <c r="E802" s="119"/>
      <c r="F802" s="115" t="str">
        <f>IF($C802="","",VLOOKUP($C802,'[1]Preços Unitários'!$B$7:$H$507,4,1))</f>
        <v/>
      </c>
      <c r="G802" s="115" t="str">
        <f>IF($C802="","",VLOOKUP($C802,'[1]Preços Unitários'!$B$7:$H$507,5,1))</f>
        <v/>
      </c>
      <c r="H802" s="116" t="str">
        <f>IF($C802="","",VLOOKUP($C802,'[1]Preços Unitários'!$B$7:$H$507,7,1))</f>
        <v/>
      </c>
      <c r="I802" s="120"/>
      <c r="J802" s="118" t="str">
        <f t="shared" si="56"/>
        <v/>
      </c>
      <c r="K802" s="347"/>
      <c r="L802" s="350"/>
    </row>
    <row r="803" spans="2:12" ht="15.75" thickBot="1" x14ac:dyDescent="0.3">
      <c r="B803" s="121"/>
      <c r="C803" s="122"/>
      <c r="D803" s="122"/>
      <c r="E803" s="122"/>
      <c r="F803" s="123" t="str">
        <f>IF($C803="","",VLOOKUP($C803,'[1]Preços Unitários'!$B$7:$H$507,4,1))</f>
        <v/>
      </c>
      <c r="G803" s="123" t="str">
        <f>IF($C803="","",VLOOKUP($C803,'[1]Preços Unitários'!$B$7:$H$507,5,1))</f>
        <v/>
      </c>
      <c r="H803" s="124" t="str">
        <f>IF($C803="","",VLOOKUP($C803,'[1]Preços Unitários'!$B$7:$H$507,7,1))</f>
        <v/>
      </c>
      <c r="I803" s="125"/>
      <c r="J803" s="126" t="str">
        <f t="shared" si="56"/>
        <v/>
      </c>
      <c r="K803" s="348"/>
      <c r="L803" s="351"/>
    </row>
    <row r="804" spans="2:12" ht="15.75" thickBot="1" x14ac:dyDescent="0.3">
      <c r="C804" s="127"/>
      <c r="D804" s="127"/>
      <c r="E804" s="127"/>
      <c r="H804" s="128"/>
      <c r="I804" s="129"/>
      <c r="J804" s="128"/>
    </row>
    <row r="805" spans="2:12" x14ac:dyDescent="0.25">
      <c r="B805" s="133" t="s">
        <v>869</v>
      </c>
      <c r="C805" s="96"/>
      <c r="D805" s="96"/>
      <c r="E805" s="96"/>
      <c r="F805" s="97" t="str">
        <f>'[1]Estimativa Quantidades'!FM3</f>
        <v>CHAPAS PARA PISO - TIPO XADREZ</v>
      </c>
      <c r="G805" s="142" t="s">
        <v>136</v>
      </c>
      <c r="H805" s="99" t="s">
        <v>131</v>
      </c>
      <c r="I805" s="100">
        <v>1</v>
      </c>
      <c r="J805" s="101">
        <f>ROUND(IF(SUM(J807:J816)="","",IF(H805="NOTURNO",(SUM(J807:J816))*1.25,SUM(J807:J816))),2)</f>
        <v>590.44000000000005</v>
      </c>
      <c r="K805" s="102" t="s">
        <v>1771</v>
      </c>
      <c r="L805" s="103" t="s">
        <v>1772</v>
      </c>
    </row>
    <row r="806" spans="2:12" ht="27" x14ac:dyDescent="0.25">
      <c r="B806" s="104"/>
      <c r="C806" s="105" t="s">
        <v>1773</v>
      </c>
      <c r="D806" s="105"/>
      <c r="E806" s="105"/>
      <c r="F806" s="106" t="s">
        <v>1776</v>
      </c>
      <c r="G806" s="107" t="s">
        <v>1777</v>
      </c>
      <c r="H806" s="108" t="s">
        <v>1778</v>
      </c>
      <c r="I806" s="109"/>
      <c r="J806" s="110"/>
      <c r="K806" s="111"/>
      <c r="L806" s="112"/>
    </row>
    <row r="807" spans="2:12" x14ac:dyDescent="0.25">
      <c r="B807" s="113"/>
      <c r="C807" s="119"/>
      <c r="D807" s="119"/>
      <c r="E807" s="119"/>
      <c r="F807" s="115" t="str">
        <f>IF($C807="","",VLOOKUP($C807,'[1]Preços Unitários'!$B$7:$H$507,4,1))</f>
        <v/>
      </c>
      <c r="G807" s="115" t="str">
        <f>IF($C807="","",VLOOKUP($C807,'[1]Preços Unitários'!$B$7:$H$507,5,1))</f>
        <v/>
      </c>
      <c r="H807" s="116" t="str">
        <f>IF($C807="","",VLOOKUP($C807,'[1]Preços Unitários'!$B$7:$H$507,7,1))</f>
        <v/>
      </c>
      <c r="I807" s="117"/>
      <c r="J807" s="118" t="str">
        <f t="shared" ref="J807:J817" si="57">IF(H807="","",I807*H807)</f>
        <v/>
      </c>
      <c r="K807" s="346" t="s">
        <v>1886</v>
      </c>
      <c r="L807" s="349" t="s">
        <v>1887</v>
      </c>
    </row>
    <row r="808" spans="2:12" x14ac:dyDescent="0.25">
      <c r="B808" s="113"/>
      <c r="C808" s="138" t="s">
        <v>1888</v>
      </c>
      <c r="D808" s="138">
        <f>VLOOKUP(C808,'[1]Preços Unitários'!$B$7:$E$413,2,TRUE)</f>
        <v>120505</v>
      </c>
      <c r="E808" s="138" t="str">
        <f>VLOOKUP(C808,'[1]Preços Unitários'!$B$7:$F$413,3,TRUE)</f>
        <v>CASAN</v>
      </c>
      <c r="F808" s="115" t="str">
        <f>IF($C808="","",VLOOKUP($C808,'[1]Preços Unitários'!$B$7:$H$507,4,1))</f>
        <v>CHAPAS PARA PISO - TIPO XADREZ</v>
      </c>
      <c r="G808" s="115" t="str">
        <f>IF($C808="","",VLOOKUP($C808,'[1]Preços Unitários'!$B$7:$H$507,5,1))</f>
        <v>m²</v>
      </c>
      <c r="H808" s="116">
        <f>IF($C808="","",VLOOKUP($C808,'[1]Preços Unitários'!$B$7:$H$507,7,1))</f>
        <v>590.43598857823747</v>
      </c>
      <c r="I808" s="117">
        <v>1</v>
      </c>
      <c r="J808" s="118">
        <f t="shared" si="57"/>
        <v>590.43598857823747</v>
      </c>
      <c r="K808" s="347"/>
      <c r="L808" s="350"/>
    </row>
    <row r="809" spans="2:12" x14ac:dyDescent="0.25">
      <c r="B809" s="113"/>
      <c r="C809" s="119"/>
      <c r="D809" s="119"/>
      <c r="E809" s="119"/>
      <c r="F809" s="115" t="str">
        <f>IF($C809="","",VLOOKUP($C809,'[1]Preços Unitários'!$B$7:$H$507,4,1))</f>
        <v/>
      </c>
      <c r="G809" s="115" t="str">
        <f>IF($C809="","",VLOOKUP($C809,'[1]Preços Unitários'!$B$7:$H$507,5,1))</f>
        <v/>
      </c>
      <c r="H809" s="116" t="str">
        <f>IF($C809="","",VLOOKUP($C809,'[1]Preços Unitários'!$B$7:$H$507,7,1))</f>
        <v/>
      </c>
      <c r="I809" s="117"/>
      <c r="J809" s="118" t="str">
        <f t="shared" si="57"/>
        <v/>
      </c>
      <c r="K809" s="347"/>
      <c r="L809" s="350"/>
    </row>
    <row r="810" spans="2:12" x14ac:dyDescent="0.25">
      <c r="B810" s="113"/>
      <c r="C810" s="119"/>
      <c r="D810" s="119"/>
      <c r="E810" s="119"/>
      <c r="F810" s="115" t="str">
        <f>IF($C810="","",VLOOKUP($C810,'[1]Preços Unitários'!$B$7:$H$507,4,1))</f>
        <v/>
      </c>
      <c r="G810" s="115" t="str">
        <f>IF($C810="","",VLOOKUP($C810,'[1]Preços Unitários'!$B$7:$H$507,5,1))</f>
        <v/>
      </c>
      <c r="H810" s="116" t="str">
        <f>IF($C810="","",VLOOKUP($C810,'[1]Preços Unitários'!$B$7:$H$507,7,1))</f>
        <v/>
      </c>
      <c r="I810" s="117"/>
      <c r="J810" s="118" t="str">
        <f t="shared" si="57"/>
        <v/>
      </c>
      <c r="K810" s="347"/>
      <c r="L810" s="350"/>
    </row>
    <row r="811" spans="2:12" x14ac:dyDescent="0.25">
      <c r="B811" s="113"/>
      <c r="C811" s="119"/>
      <c r="D811" s="119"/>
      <c r="E811" s="119"/>
      <c r="F811" s="115" t="str">
        <f>IF($C811="","",VLOOKUP($C811,'[1]Preços Unitários'!$B$7:$H$507,4,1))</f>
        <v/>
      </c>
      <c r="G811" s="115" t="str">
        <f>IF($C811="","",VLOOKUP($C811,'[1]Preços Unitários'!$B$7:$H$507,5,1))</f>
        <v/>
      </c>
      <c r="H811" s="116" t="str">
        <f>IF($C811="","",VLOOKUP($C811,'[1]Preços Unitários'!$B$7:$H$507,7,1))</f>
        <v/>
      </c>
      <c r="I811" s="117"/>
      <c r="J811" s="118" t="str">
        <f t="shared" si="57"/>
        <v/>
      </c>
      <c r="K811" s="347"/>
      <c r="L811" s="350"/>
    </row>
    <row r="812" spans="2:12" x14ac:dyDescent="0.25">
      <c r="B812" s="113"/>
      <c r="C812" s="119"/>
      <c r="D812" s="119"/>
      <c r="E812" s="119"/>
      <c r="F812" s="115" t="str">
        <f>IF($C812="","",VLOOKUP($C812,'[1]Preços Unitários'!$B$7:$H$507,4,1))</f>
        <v/>
      </c>
      <c r="G812" s="115" t="str">
        <f>IF($C812="","",VLOOKUP($C812,'[1]Preços Unitários'!$B$7:$H$507,5,1))</f>
        <v/>
      </c>
      <c r="H812" s="116" t="str">
        <f>IF($C812="","",VLOOKUP($C812,'[1]Preços Unitários'!$B$7:$H$507,7,1))</f>
        <v/>
      </c>
      <c r="I812" s="117"/>
      <c r="J812" s="118" t="str">
        <f t="shared" si="57"/>
        <v/>
      </c>
      <c r="K812" s="347"/>
      <c r="L812" s="350"/>
    </row>
    <row r="813" spans="2:12" x14ac:dyDescent="0.25">
      <c r="B813" s="113"/>
      <c r="C813" s="119"/>
      <c r="D813" s="119"/>
      <c r="E813" s="119"/>
      <c r="F813" s="115" t="str">
        <f>IF($C813="","",VLOOKUP($C813,'[1]Preços Unitários'!$B$7:$H$507,4,1))</f>
        <v/>
      </c>
      <c r="G813" s="115" t="str">
        <f>IF($C813="","",VLOOKUP($C813,'[1]Preços Unitários'!$B$7:$H$507,5,1))</f>
        <v/>
      </c>
      <c r="H813" s="116" t="str">
        <f>IF($C813="","",VLOOKUP($C813,'[1]Preços Unitários'!$B$7:$H$507,7,1))</f>
        <v/>
      </c>
      <c r="I813" s="117"/>
      <c r="J813" s="118" t="str">
        <f t="shared" si="57"/>
        <v/>
      </c>
      <c r="K813" s="347"/>
      <c r="L813" s="350"/>
    </row>
    <row r="814" spans="2:12" x14ac:dyDescent="0.25">
      <c r="B814" s="113"/>
      <c r="C814" s="119"/>
      <c r="D814" s="119"/>
      <c r="E814" s="119"/>
      <c r="F814" s="115" t="str">
        <f>IF($C814="","",VLOOKUP($C814,'[1]Preços Unitários'!$B$7:$H$507,4,1))</f>
        <v/>
      </c>
      <c r="G814" s="115" t="str">
        <f>IF($C814="","",VLOOKUP($C814,'[1]Preços Unitários'!$B$7:$H$507,5,1))</f>
        <v/>
      </c>
      <c r="H814" s="116" t="str">
        <f>IF($C814="","",VLOOKUP($C814,'[1]Preços Unitários'!$B$7:$H$507,7,1))</f>
        <v/>
      </c>
      <c r="I814" s="117"/>
      <c r="J814" s="118" t="str">
        <f t="shared" si="57"/>
        <v/>
      </c>
      <c r="K814" s="347"/>
      <c r="L814" s="350"/>
    </row>
    <row r="815" spans="2:12" x14ac:dyDescent="0.25">
      <c r="B815" s="113"/>
      <c r="C815" s="119"/>
      <c r="D815" s="119"/>
      <c r="E815" s="119"/>
      <c r="F815" s="115" t="str">
        <f>IF($C815="","",VLOOKUP($C815,'[1]Preços Unitários'!$B$7:$H$507,4,1))</f>
        <v/>
      </c>
      <c r="G815" s="115" t="str">
        <f>IF($C815="","",VLOOKUP($C815,'[1]Preços Unitários'!$B$7:$H$507,5,1))</f>
        <v/>
      </c>
      <c r="H815" s="116" t="str">
        <f>IF($C815="","",VLOOKUP($C815,'[1]Preços Unitários'!$B$7:$H$507,7,1))</f>
        <v/>
      </c>
      <c r="I815" s="120"/>
      <c r="J815" s="118" t="str">
        <f t="shared" si="57"/>
        <v/>
      </c>
      <c r="K815" s="347"/>
      <c r="L815" s="350"/>
    </row>
    <row r="816" spans="2:12" x14ac:dyDescent="0.25">
      <c r="B816" s="113"/>
      <c r="C816" s="119"/>
      <c r="D816" s="119"/>
      <c r="E816" s="119"/>
      <c r="F816" s="115" t="str">
        <f>IF($C816="","",VLOOKUP($C816,'[1]Preços Unitários'!$B$7:$H$507,4,1))</f>
        <v/>
      </c>
      <c r="G816" s="115" t="str">
        <f>IF($C816="","",VLOOKUP($C816,'[1]Preços Unitários'!$B$7:$H$507,5,1))</f>
        <v/>
      </c>
      <c r="H816" s="116" t="str">
        <f>IF($C816="","",VLOOKUP($C816,'[1]Preços Unitários'!$B$7:$H$507,7,1))</f>
        <v/>
      </c>
      <c r="I816" s="120"/>
      <c r="J816" s="118" t="str">
        <f t="shared" si="57"/>
        <v/>
      </c>
      <c r="K816" s="347"/>
      <c r="L816" s="350"/>
    </row>
    <row r="817" spans="2:12" ht="15.75" thickBot="1" x14ac:dyDescent="0.3">
      <c r="B817" s="121"/>
      <c r="C817" s="122"/>
      <c r="D817" s="122"/>
      <c r="E817" s="122"/>
      <c r="F817" s="123" t="str">
        <f>IF($C817="","",VLOOKUP($C817,'[1]Preços Unitários'!$B$7:$H$507,4,1))</f>
        <v/>
      </c>
      <c r="G817" s="123" t="str">
        <f>IF($C817="","",VLOOKUP($C817,'[1]Preços Unitários'!$B$7:$H$507,5,1))</f>
        <v/>
      </c>
      <c r="H817" s="124" t="str">
        <f>IF($C817="","",VLOOKUP($C817,'[1]Preços Unitários'!$B$7:$H$507,7,1))</f>
        <v/>
      </c>
      <c r="I817" s="125"/>
      <c r="J817" s="126" t="str">
        <f t="shared" si="57"/>
        <v/>
      </c>
      <c r="K817" s="348"/>
      <c r="L817" s="351"/>
    </row>
    <row r="818" spans="2:12" ht="15.75" thickBot="1" x14ac:dyDescent="0.3">
      <c r="C818" s="127"/>
      <c r="D818" s="127"/>
      <c r="E818" s="127"/>
      <c r="H818" s="128"/>
      <c r="I818" s="129"/>
      <c r="J818" s="128"/>
    </row>
    <row r="819" spans="2:12" x14ac:dyDescent="0.25">
      <c r="B819" s="133" t="s">
        <v>870</v>
      </c>
      <c r="C819" s="96"/>
      <c r="D819" s="96"/>
      <c r="E819" s="96"/>
      <c r="F819" s="97" t="str">
        <f>'[1]Estimativa Quantidades'!BG3</f>
        <v>GUARDA CORPO</v>
      </c>
      <c r="G819" s="142" t="s">
        <v>140</v>
      </c>
      <c r="H819" s="99" t="s">
        <v>131</v>
      </c>
      <c r="I819" s="100">
        <v>1</v>
      </c>
      <c r="J819" s="101">
        <f>ROUND(IF(SUM(J821:J830)="","",IF(H819="NOTURNO",(SUM(J821:J830))*1.25,SUM(J821:J830))),2)</f>
        <v>315.02999999999997</v>
      </c>
      <c r="K819" s="102" t="s">
        <v>1771</v>
      </c>
      <c r="L819" s="103" t="s">
        <v>1772</v>
      </c>
    </row>
    <row r="820" spans="2:12" ht="27" x14ac:dyDescent="0.25">
      <c r="B820" s="104"/>
      <c r="C820" s="105" t="s">
        <v>1773</v>
      </c>
      <c r="D820" s="105"/>
      <c r="E820" s="105"/>
      <c r="F820" s="106" t="s">
        <v>1776</v>
      </c>
      <c r="G820" s="107" t="s">
        <v>1777</v>
      </c>
      <c r="H820" s="108" t="s">
        <v>1778</v>
      </c>
      <c r="I820" s="109"/>
      <c r="J820" s="110"/>
      <c r="K820" s="111"/>
      <c r="L820" s="112"/>
    </row>
    <row r="821" spans="2:12" x14ac:dyDescent="0.25">
      <c r="B821" s="113"/>
      <c r="C821" s="119"/>
      <c r="D821" s="119"/>
      <c r="E821" s="119"/>
      <c r="F821" s="115" t="str">
        <f>IF($C821="","",VLOOKUP($C821,'[1]Preços Unitários'!$B$7:$H$507,4,1))</f>
        <v/>
      </c>
      <c r="G821" s="115" t="str">
        <f>IF($C821="","",VLOOKUP($C821,'[1]Preços Unitários'!$B$7:$H$507,5,1))</f>
        <v/>
      </c>
      <c r="H821" s="116" t="str">
        <f>IF($C821="","",VLOOKUP($C821,'[1]Preços Unitários'!$B$7:$H$507,7,1))</f>
        <v/>
      </c>
      <c r="I821" s="117"/>
      <c r="J821" s="118" t="str">
        <f t="shared" ref="J821:J831" si="58">IF(H821="","",I821*H821)</f>
        <v/>
      </c>
      <c r="K821" s="346" t="s">
        <v>1889</v>
      </c>
      <c r="L821" s="349" t="s">
        <v>1890</v>
      </c>
    </row>
    <row r="822" spans="2:12" x14ac:dyDescent="0.25">
      <c r="B822" s="113"/>
      <c r="C822" s="132" t="s">
        <v>1891</v>
      </c>
      <c r="D822" s="132">
        <f>VLOOKUP(C822,'[1]Preços Unitários'!$B$7:$E$413,2,TRUE)</f>
        <v>120503</v>
      </c>
      <c r="E822" s="132" t="str">
        <f>VLOOKUP(C822,'[1]Preços Unitários'!$B$7:$F$413,3,TRUE)</f>
        <v>CASAN</v>
      </c>
      <c r="F822" s="115" t="str">
        <f>IF($C822="","",VLOOKUP($C822,'[1]Preços Unitários'!$B$7:$H$507,4,1))</f>
        <v>GUARDA CORPO</v>
      </c>
      <c r="G822" s="115" t="str">
        <f>IF($C822="","",VLOOKUP($C822,'[1]Preços Unitários'!$B$7:$H$507,5,1))</f>
        <v>m</v>
      </c>
      <c r="H822" s="116">
        <f>IF($C822="","",VLOOKUP($C822,'[1]Preços Unitários'!$B$7:$H$507,7,1))</f>
        <v>315.0253900376515</v>
      </c>
      <c r="I822" s="117">
        <v>1</v>
      </c>
      <c r="J822" s="118">
        <f t="shared" si="58"/>
        <v>315.0253900376515</v>
      </c>
      <c r="K822" s="347"/>
      <c r="L822" s="350"/>
    </row>
    <row r="823" spans="2:12" x14ac:dyDescent="0.25">
      <c r="B823" s="113"/>
      <c r="C823" s="119"/>
      <c r="D823" s="119"/>
      <c r="E823" s="119"/>
      <c r="F823" s="115" t="str">
        <f>IF($C823="","",VLOOKUP($C823,'[1]Preços Unitários'!$B$7:$H$507,4,1))</f>
        <v/>
      </c>
      <c r="G823" s="115" t="str">
        <f>IF($C823="","",VLOOKUP($C823,'[1]Preços Unitários'!$B$7:$H$507,5,1))</f>
        <v/>
      </c>
      <c r="H823" s="116" t="str">
        <f>IF($C823="","",VLOOKUP($C823,'[1]Preços Unitários'!$B$7:$H$507,7,1))</f>
        <v/>
      </c>
      <c r="I823" s="117"/>
      <c r="J823" s="118" t="str">
        <f t="shared" si="58"/>
        <v/>
      </c>
      <c r="K823" s="347"/>
      <c r="L823" s="350"/>
    </row>
    <row r="824" spans="2:12" x14ac:dyDescent="0.25">
      <c r="B824" s="113"/>
      <c r="C824" s="119"/>
      <c r="D824" s="119"/>
      <c r="E824" s="119"/>
      <c r="F824" s="115" t="str">
        <f>IF($C824="","",VLOOKUP($C824,'[1]Preços Unitários'!$B$7:$H$507,4,1))</f>
        <v/>
      </c>
      <c r="G824" s="115" t="str">
        <f>IF($C824="","",VLOOKUP($C824,'[1]Preços Unitários'!$B$7:$H$507,5,1))</f>
        <v/>
      </c>
      <c r="H824" s="116" t="str">
        <f>IF($C824="","",VLOOKUP($C824,'[1]Preços Unitários'!$B$7:$H$507,7,1))</f>
        <v/>
      </c>
      <c r="I824" s="117"/>
      <c r="J824" s="118" t="str">
        <f t="shared" si="58"/>
        <v/>
      </c>
      <c r="K824" s="347"/>
      <c r="L824" s="350"/>
    </row>
    <row r="825" spans="2:12" x14ac:dyDescent="0.25">
      <c r="B825" s="113"/>
      <c r="C825" s="119"/>
      <c r="D825" s="119"/>
      <c r="E825" s="119"/>
      <c r="F825" s="115" t="str">
        <f>IF($C825="","",VLOOKUP($C825,'[1]Preços Unitários'!$B$7:$H$507,4,1))</f>
        <v/>
      </c>
      <c r="G825" s="115" t="str">
        <f>IF($C825="","",VLOOKUP($C825,'[1]Preços Unitários'!$B$7:$H$507,5,1))</f>
        <v/>
      </c>
      <c r="H825" s="116" t="str">
        <f>IF($C825="","",VLOOKUP($C825,'[1]Preços Unitários'!$B$7:$H$507,7,1))</f>
        <v/>
      </c>
      <c r="I825" s="117"/>
      <c r="J825" s="118" t="str">
        <f t="shared" si="58"/>
        <v/>
      </c>
      <c r="K825" s="347"/>
      <c r="L825" s="350"/>
    </row>
    <row r="826" spans="2:12" x14ac:dyDescent="0.25">
      <c r="B826" s="113"/>
      <c r="C826" s="119"/>
      <c r="D826" s="119"/>
      <c r="E826" s="119"/>
      <c r="F826" s="115" t="str">
        <f>IF($C826="","",VLOOKUP($C826,'[1]Preços Unitários'!$B$7:$H$507,4,1))</f>
        <v/>
      </c>
      <c r="G826" s="115" t="str">
        <f>IF($C826="","",VLOOKUP($C826,'[1]Preços Unitários'!$B$7:$H$507,5,1))</f>
        <v/>
      </c>
      <c r="H826" s="116" t="str">
        <f>IF($C826="","",VLOOKUP($C826,'[1]Preços Unitários'!$B$7:$H$507,7,1))</f>
        <v/>
      </c>
      <c r="I826" s="117"/>
      <c r="J826" s="118" t="str">
        <f t="shared" si="58"/>
        <v/>
      </c>
      <c r="K826" s="347"/>
      <c r="L826" s="350"/>
    </row>
    <row r="827" spans="2:12" x14ac:dyDescent="0.25">
      <c r="B827" s="113"/>
      <c r="C827" s="119"/>
      <c r="D827" s="119"/>
      <c r="E827" s="119"/>
      <c r="F827" s="115" t="str">
        <f>IF($C827="","",VLOOKUP($C827,'[1]Preços Unitários'!$B$7:$H$507,4,1))</f>
        <v/>
      </c>
      <c r="G827" s="115" t="str">
        <f>IF($C827="","",VLOOKUP($C827,'[1]Preços Unitários'!$B$7:$H$507,5,1))</f>
        <v/>
      </c>
      <c r="H827" s="116" t="str">
        <f>IF($C827="","",VLOOKUP($C827,'[1]Preços Unitários'!$B$7:$H$507,7,1))</f>
        <v/>
      </c>
      <c r="I827" s="117"/>
      <c r="J827" s="118" t="str">
        <f t="shared" si="58"/>
        <v/>
      </c>
      <c r="K827" s="347"/>
      <c r="L827" s="350"/>
    </row>
    <row r="828" spans="2:12" x14ac:dyDescent="0.25">
      <c r="B828" s="113"/>
      <c r="C828" s="119"/>
      <c r="D828" s="119"/>
      <c r="E828" s="119"/>
      <c r="F828" s="115" t="str">
        <f>IF($C828="","",VLOOKUP($C828,'[1]Preços Unitários'!$B$7:$H$507,4,1))</f>
        <v/>
      </c>
      <c r="G828" s="115" t="str">
        <f>IF($C828="","",VLOOKUP($C828,'[1]Preços Unitários'!$B$7:$H$507,5,1))</f>
        <v/>
      </c>
      <c r="H828" s="116" t="str">
        <f>IF($C828="","",VLOOKUP($C828,'[1]Preços Unitários'!$B$7:$H$507,7,1))</f>
        <v/>
      </c>
      <c r="I828" s="117"/>
      <c r="J828" s="118" t="str">
        <f t="shared" si="58"/>
        <v/>
      </c>
      <c r="K828" s="347"/>
      <c r="L828" s="350"/>
    </row>
    <row r="829" spans="2:12" x14ac:dyDescent="0.25">
      <c r="B829" s="113"/>
      <c r="C829" s="119"/>
      <c r="D829" s="119"/>
      <c r="E829" s="119"/>
      <c r="F829" s="115" t="str">
        <f>IF($C829="","",VLOOKUP($C829,'[1]Preços Unitários'!$B$7:$H$507,4,1))</f>
        <v/>
      </c>
      <c r="G829" s="115" t="str">
        <f>IF($C829="","",VLOOKUP($C829,'[1]Preços Unitários'!$B$7:$H$507,5,1))</f>
        <v/>
      </c>
      <c r="H829" s="116" t="str">
        <f>IF($C829="","",VLOOKUP($C829,'[1]Preços Unitários'!$B$7:$H$507,7,1))</f>
        <v/>
      </c>
      <c r="I829" s="120"/>
      <c r="J829" s="118" t="str">
        <f t="shared" si="58"/>
        <v/>
      </c>
      <c r="K829" s="347"/>
      <c r="L829" s="350"/>
    </row>
    <row r="830" spans="2:12" x14ac:dyDescent="0.25">
      <c r="B830" s="113"/>
      <c r="C830" s="119"/>
      <c r="D830" s="119"/>
      <c r="E830" s="119"/>
      <c r="F830" s="115" t="str">
        <f>IF($C830="","",VLOOKUP($C830,'[1]Preços Unitários'!$B$7:$H$507,4,1))</f>
        <v/>
      </c>
      <c r="G830" s="115" t="str">
        <f>IF($C830="","",VLOOKUP($C830,'[1]Preços Unitários'!$B$7:$H$507,5,1))</f>
        <v/>
      </c>
      <c r="H830" s="116" t="str">
        <f>IF($C830="","",VLOOKUP($C830,'[1]Preços Unitários'!$B$7:$H$507,7,1))</f>
        <v/>
      </c>
      <c r="I830" s="120"/>
      <c r="J830" s="118" t="str">
        <f t="shared" si="58"/>
        <v/>
      </c>
      <c r="K830" s="347"/>
      <c r="L830" s="350"/>
    </row>
    <row r="831" spans="2:12" ht="15.75" thickBot="1" x14ac:dyDescent="0.3">
      <c r="B831" s="121"/>
      <c r="C831" s="122"/>
      <c r="D831" s="122"/>
      <c r="E831" s="122"/>
      <c r="F831" s="123" t="str">
        <f>IF($C831="","",VLOOKUP($C831,'[1]Preços Unitários'!$B$7:$H$507,4,1))</f>
        <v/>
      </c>
      <c r="G831" s="123" t="str">
        <f>IF($C831="","",VLOOKUP($C831,'[1]Preços Unitários'!$B$7:$H$507,5,1))</f>
        <v/>
      </c>
      <c r="H831" s="124" t="str">
        <f>IF($C831="","",VLOOKUP($C831,'[1]Preços Unitários'!$B$7:$H$507,7,1))</f>
        <v/>
      </c>
      <c r="I831" s="125"/>
      <c r="J831" s="126" t="str">
        <f t="shared" si="58"/>
        <v/>
      </c>
      <c r="K831" s="348"/>
      <c r="L831" s="351"/>
    </row>
    <row r="832" spans="2:12" ht="15.75" thickBot="1" x14ac:dyDescent="0.3">
      <c r="C832" s="127"/>
      <c r="D832" s="127"/>
      <c r="E832" s="127"/>
      <c r="H832" s="128"/>
      <c r="I832" s="129"/>
      <c r="J832" s="128"/>
    </row>
    <row r="833" spans="2:12" x14ac:dyDescent="0.25">
      <c r="B833" s="133" t="s">
        <v>871</v>
      </c>
      <c r="C833" s="96"/>
      <c r="D833" s="96"/>
      <c r="E833" s="96"/>
      <c r="F833" s="97" t="str">
        <f>'[1]Estimativa Quantidades'!BH3</f>
        <v>PISO CIMENTADO LISO/CALÇADA e=15cm</v>
      </c>
      <c r="G833" s="98" t="s">
        <v>136</v>
      </c>
      <c r="H833" s="99" t="s">
        <v>131</v>
      </c>
      <c r="I833" s="100">
        <v>1</v>
      </c>
      <c r="J833" s="101">
        <f>ROUND(IF(SUM(J835:J844)="","",IF(H833="NOTURNO",(SUM(J835:J844))*1.25,SUM(J835:J844))),2)</f>
        <v>24.17</v>
      </c>
      <c r="K833" s="102" t="s">
        <v>1771</v>
      </c>
      <c r="L833" s="103" t="s">
        <v>1772</v>
      </c>
    </row>
    <row r="834" spans="2:12" ht="27" x14ac:dyDescent="0.25">
      <c r="B834" s="104"/>
      <c r="C834" s="105" t="s">
        <v>1773</v>
      </c>
      <c r="D834" s="105"/>
      <c r="E834" s="105"/>
      <c r="F834" s="106" t="s">
        <v>1776</v>
      </c>
      <c r="G834" s="107" t="s">
        <v>1777</v>
      </c>
      <c r="H834" s="108" t="s">
        <v>1778</v>
      </c>
      <c r="I834" s="109"/>
      <c r="J834" s="110"/>
      <c r="K834" s="111"/>
      <c r="L834" s="112"/>
    </row>
    <row r="835" spans="2:12" x14ac:dyDescent="0.25">
      <c r="B835" s="113"/>
      <c r="C835" s="119"/>
      <c r="D835" s="119"/>
      <c r="E835" s="119"/>
      <c r="F835" s="115" t="str">
        <f>IF($C835="","",VLOOKUP($C835,'[1]Preços Unitários'!$B$7:$H$507,4,1))</f>
        <v/>
      </c>
      <c r="G835" s="115" t="str">
        <f>IF($C835="","",VLOOKUP($C835,'[1]Preços Unitários'!$B$7:$H$507,5,1))</f>
        <v/>
      </c>
      <c r="H835" s="116" t="str">
        <f>IF($C835="","",VLOOKUP($C835,'[1]Preços Unitários'!$B$7:$H$507,7,1))</f>
        <v/>
      </c>
      <c r="I835" s="117"/>
      <c r="J835" s="118" t="str">
        <f t="shared" ref="J835:J845" si="59">IF(H835="","",I835*H835)</f>
        <v/>
      </c>
      <c r="K835" s="346" t="s">
        <v>1892</v>
      </c>
      <c r="L835" s="349" t="s">
        <v>1874</v>
      </c>
    </row>
    <row r="836" spans="2:12" x14ac:dyDescent="0.25">
      <c r="B836" s="113"/>
      <c r="C836" s="138" t="s">
        <v>1893</v>
      </c>
      <c r="D836" s="138">
        <f>VLOOKUP(C836,'[1]Preços Unitários'!$B$7:$E$413,2,TRUE)</f>
        <v>130102</v>
      </c>
      <c r="E836" s="138" t="str">
        <f>VLOOKUP(C836,'[1]Preços Unitários'!$B$7:$F$413,3,TRUE)</f>
        <v>CASAN</v>
      </c>
      <c r="F836" s="115" t="str">
        <f>IF($C836="","",VLOOKUP($C836,'[1]Preços Unitários'!$B$7:$H$507,4,1))</f>
        <v>PISO CIMENTADO DESEMPENADO e=15cm</v>
      </c>
      <c r="G836" s="115" t="str">
        <f>IF($C836="","",VLOOKUP($C836,'[1]Preços Unitários'!$B$7:$H$507,5,1))</f>
        <v>m²</v>
      </c>
      <c r="H836" s="116">
        <f>IF($C836="","",VLOOKUP($C836,'[1]Preços Unitários'!$B$7:$H$507,7,1))</f>
        <v>24.172370416788485</v>
      </c>
      <c r="I836" s="117">
        <v>1</v>
      </c>
      <c r="J836" s="118">
        <f t="shared" si="59"/>
        <v>24.172370416788485</v>
      </c>
      <c r="K836" s="347"/>
      <c r="L836" s="350"/>
    </row>
    <row r="837" spans="2:12" x14ac:dyDescent="0.25">
      <c r="B837" s="113"/>
      <c r="C837" s="119"/>
      <c r="D837" s="119"/>
      <c r="E837" s="119"/>
      <c r="F837" s="115" t="str">
        <f>IF($C837="","",VLOOKUP($C837,'[1]Preços Unitários'!$B$7:$H$507,4,1))</f>
        <v/>
      </c>
      <c r="G837" s="115" t="str">
        <f>IF($C837="","",VLOOKUP($C837,'[1]Preços Unitários'!$B$7:$H$507,5,1))</f>
        <v/>
      </c>
      <c r="H837" s="116" t="str">
        <f>IF($C837="","",VLOOKUP($C837,'[1]Preços Unitários'!$B$7:$H$507,7,1))</f>
        <v/>
      </c>
      <c r="I837" s="117"/>
      <c r="J837" s="118" t="str">
        <f t="shared" si="59"/>
        <v/>
      </c>
      <c r="K837" s="347"/>
      <c r="L837" s="350"/>
    </row>
    <row r="838" spans="2:12" x14ac:dyDescent="0.25">
      <c r="B838" s="113"/>
      <c r="C838" s="119"/>
      <c r="D838" s="119"/>
      <c r="E838" s="119"/>
      <c r="F838" s="115" t="str">
        <f>IF($C838="","",VLOOKUP($C838,'[1]Preços Unitários'!$B$7:$H$507,4,1))</f>
        <v/>
      </c>
      <c r="G838" s="115" t="str">
        <f>IF($C838="","",VLOOKUP($C838,'[1]Preços Unitários'!$B$7:$H$507,5,1))</f>
        <v/>
      </c>
      <c r="H838" s="116" t="str">
        <f>IF($C838="","",VLOOKUP($C838,'[1]Preços Unitários'!$B$7:$H$507,7,1))</f>
        <v/>
      </c>
      <c r="I838" s="117"/>
      <c r="J838" s="118" t="str">
        <f t="shared" si="59"/>
        <v/>
      </c>
      <c r="K838" s="347"/>
      <c r="L838" s="350"/>
    </row>
    <row r="839" spans="2:12" x14ac:dyDescent="0.25">
      <c r="B839" s="113"/>
      <c r="C839" s="119"/>
      <c r="D839" s="119"/>
      <c r="E839" s="119"/>
      <c r="F839" s="115" t="str">
        <f>IF($C839="","",VLOOKUP($C839,'[1]Preços Unitários'!$B$7:$H$507,4,1))</f>
        <v/>
      </c>
      <c r="G839" s="115" t="str">
        <f>IF($C839="","",VLOOKUP($C839,'[1]Preços Unitários'!$B$7:$H$507,5,1))</f>
        <v/>
      </c>
      <c r="H839" s="116" t="str">
        <f>IF($C839="","",VLOOKUP($C839,'[1]Preços Unitários'!$B$7:$H$507,7,1))</f>
        <v/>
      </c>
      <c r="I839" s="117"/>
      <c r="J839" s="118" t="str">
        <f t="shared" si="59"/>
        <v/>
      </c>
      <c r="K839" s="347"/>
      <c r="L839" s="350"/>
    </row>
    <row r="840" spans="2:12" x14ac:dyDescent="0.25">
      <c r="B840" s="113"/>
      <c r="C840" s="119"/>
      <c r="D840" s="119"/>
      <c r="E840" s="119"/>
      <c r="F840" s="115" t="str">
        <f>IF($C840="","",VLOOKUP($C840,'[1]Preços Unitários'!$B$7:$H$507,4,1))</f>
        <v/>
      </c>
      <c r="G840" s="115" t="str">
        <f>IF($C840="","",VLOOKUP($C840,'[1]Preços Unitários'!$B$7:$H$507,5,1))</f>
        <v/>
      </c>
      <c r="H840" s="116" t="str">
        <f>IF($C840="","",VLOOKUP($C840,'[1]Preços Unitários'!$B$7:$H$507,7,1))</f>
        <v/>
      </c>
      <c r="I840" s="117"/>
      <c r="J840" s="118" t="str">
        <f t="shared" si="59"/>
        <v/>
      </c>
      <c r="K840" s="347"/>
      <c r="L840" s="350"/>
    </row>
    <row r="841" spans="2:12" x14ac:dyDescent="0.25">
      <c r="B841" s="113"/>
      <c r="C841" s="119"/>
      <c r="D841" s="119"/>
      <c r="E841" s="119"/>
      <c r="F841" s="115" t="str">
        <f>IF($C841="","",VLOOKUP($C841,'[1]Preços Unitários'!$B$7:$H$507,4,1))</f>
        <v/>
      </c>
      <c r="G841" s="115" t="str">
        <f>IF($C841="","",VLOOKUP($C841,'[1]Preços Unitários'!$B$7:$H$507,5,1))</f>
        <v/>
      </c>
      <c r="H841" s="116" t="str">
        <f>IF($C841="","",VLOOKUP($C841,'[1]Preços Unitários'!$B$7:$H$507,7,1))</f>
        <v/>
      </c>
      <c r="I841" s="117"/>
      <c r="J841" s="118" t="str">
        <f t="shared" si="59"/>
        <v/>
      </c>
      <c r="K841" s="347"/>
      <c r="L841" s="350"/>
    </row>
    <row r="842" spans="2:12" x14ac:dyDescent="0.25">
      <c r="B842" s="113"/>
      <c r="C842" s="119"/>
      <c r="D842" s="119"/>
      <c r="E842" s="119"/>
      <c r="F842" s="115" t="str">
        <f>IF($C842="","",VLOOKUP($C842,'[1]Preços Unitários'!$B$7:$H$507,4,1))</f>
        <v/>
      </c>
      <c r="G842" s="115" t="str">
        <f>IF($C842="","",VLOOKUP($C842,'[1]Preços Unitários'!$B$7:$H$507,5,1))</f>
        <v/>
      </c>
      <c r="H842" s="116" t="str">
        <f>IF($C842="","",VLOOKUP($C842,'[1]Preços Unitários'!$B$7:$H$507,7,1))</f>
        <v/>
      </c>
      <c r="I842" s="117"/>
      <c r="J842" s="118" t="str">
        <f t="shared" si="59"/>
        <v/>
      </c>
      <c r="K842" s="347"/>
      <c r="L842" s="350"/>
    </row>
    <row r="843" spans="2:12" x14ac:dyDescent="0.25">
      <c r="B843" s="113"/>
      <c r="C843" s="119"/>
      <c r="D843" s="119"/>
      <c r="E843" s="119"/>
      <c r="F843" s="115" t="str">
        <f>IF($C843="","",VLOOKUP($C843,'[1]Preços Unitários'!$B$7:$H$507,4,1))</f>
        <v/>
      </c>
      <c r="G843" s="115" t="str">
        <f>IF($C843="","",VLOOKUP($C843,'[1]Preços Unitários'!$B$7:$H$507,5,1))</f>
        <v/>
      </c>
      <c r="H843" s="116" t="str">
        <f>IF($C843="","",VLOOKUP($C843,'[1]Preços Unitários'!$B$7:$H$507,7,1))</f>
        <v/>
      </c>
      <c r="I843" s="120"/>
      <c r="J843" s="118" t="str">
        <f t="shared" si="59"/>
        <v/>
      </c>
      <c r="K843" s="347"/>
      <c r="L843" s="350"/>
    </row>
    <row r="844" spans="2:12" x14ac:dyDescent="0.25">
      <c r="B844" s="113"/>
      <c r="C844" s="119"/>
      <c r="D844" s="119"/>
      <c r="E844" s="119"/>
      <c r="F844" s="115" t="str">
        <f>IF($C844="","",VLOOKUP($C844,'[1]Preços Unitários'!$B$7:$H$507,4,1))</f>
        <v/>
      </c>
      <c r="G844" s="115" t="str">
        <f>IF($C844="","",VLOOKUP($C844,'[1]Preços Unitários'!$B$7:$H$507,5,1))</f>
        <v/>
      </c>
      <c r="H844" s="116" t="str">
        <f>IF($C844="","",VLOOKUP($C844,'[1]Preços Unitários'!$B$7:$H$507,7,1))</f>
        <v/>
      </c>
      <c r="I844" s="120"/>
      <c r="J844" s="118" t="str">
        <f t="shared" si="59"/>
        <v/>
      </c>
      <c r="K844" s="347"/>
      <c r="L844" s="350"/>
    </row>
    <row r="845" spans="2:12" ht="15.75" thickBot="1" x14ac:dyDescent="0.3">
      <c r="B845" s="121"/>
      <c r="C845" s="122"/>
      <c r="D845" s="122"/>
      <c r="E845" s="122"/>
      <c r="F845" s="123" t="str">
        <f>IF($C845="","",VLOOKUP($C845,'[1]Preços Unitários'!$B$7:$H$507,4,1))</f>
        <v/>
      </c>
      <c r="G845" s="123" t="str">
        <f>IF($C845="","",VLOOKUP($C845,'[1]Preços Unitários'!$B$7:$H$507,5,1))</f>
        <v/>
      </c>
      <c r="H845" s="124" t="str">
        <f>IF($C845="","",VLOOKUP($C845,'[1]Preços Unitários'!$B$7:$H$507,7,1))</f>
        <v/>
      </c>
      <c r="I845" s="125"/>
      <c r="J845" s="126" t="str">
        <f t="shared" si="59"/>
        <v/>
      </c>
      <c r="K845" s="348"/>
      <c r="L845" s="351"/>
    </row>
    <row r="846" spans="2:12" ht="15.75" thickBot="1" x14ac:dyDescent="0.3">
      <c r="C846" s="127"/>
      <c r="D846" s="127"/>
      <c r="E846" s="127"/>
      <c r="H846" s="128"/>
      <c r="I846" s="129"/>
      <c r="J846" s="128"/>
    </row>
    <row r="847" spans="2:12" x14ac:dyDescent="0.25">
      <c r="B847" s="133" t="s">
        <v>872</v>
      </c>
      <c r="C847" s="96"/>
      <c r="D847" s="96"/>
      <c r="E847" s="96"/>
      <c r="F847" s="97" t="str">
        <f>'[1]Estimativa Quantidades'!BJ3</f>
        <v>PINTURA EM ESTRUTURA METÁLICA</v>
      </c>
      <c r="G847" s="142" t="s">
        <v>136</v>
      </c>
      <c r="H847" s="99" t="s">
        <v>131</v>
      </c>
      <c r="I847" s="100">
        <v>1</v>
      </c>
      <c r="J847" s="101">
        <f>ROUND(IF(SUM(J849:J858)="","",IF(H847="NOTURNO",(SUM(J849:J858))*1.25,SUM(J849:J858))),2)</f>
        <v>39.659999999999997</v>
      </c>
      <c r="K847" s="102" t="s">
        <v>1771</v>
      </c>
      <c r="L847" s="103" t="s">
        <v>1772</v>
      </c>
    </row>
    <row r="848" spans="2:12" ht="27" x14ac:dyDescent="0.25">
      <c r="B848" s="104"/>
      <c r="C848" s="105" t="s">
        <v>1773</v>
      </c>
      <c r="D848" s="105"/>
      <c r="E848" s="105"/>
      <c r="F848" s="106" t="s">
        <v>1776</v>
      </c>
      <c r="G848" s="107" t="s">
        <v>1777</v>
      </c>
      <c r="H848" s="108" t="s">
        <v>1778</v>
      </c>
      <c r="I848" s="109"/>
      <c r="J848" s="110"/>
      <c r="K848" s="111"/>
      <c r="L848" s="112"/>
    </row>
    <row r="849" spans="2:12" x14ac:dyDescent="0.25">
      <c r="B849" s="113"/>
      <c r="C849" s="119"/>
      <c r="D849" s="119"/>
      <c r="E849" s="119"/>
      <c r="F849" s="115" t="str">
        <f>IF($C849="","",VLOOKUP($C849,'[1]Preços Unitários'!$B$7:$H$507,4,1))</f>
        <v/>
      </c>
      <c r="G849" s="115" t="str">
        <f>IF($C849="","",VLOOKUP($C849,'[1]Preços Unitários'!$B$7:$H$507,5,1))</f>
        <v/>
      </c>
      <c r="H849" s="116" t="str">
        <f>IF($C849="","",VLOOKUP($C849,'[1]Preços Unitários'!$B$7:$H$507,7,1))</f>
        <v/>
      </c>
      <c r="I849" s="117"/>
      <c r="J849" s="118" t="str">
        <f t="shared" ref="J849:J859" si="60">IF(H849="","",I849*H849)</f>
        <v/>
      </c>
      <c r="K849" s="346" t="s">
        <v>1894</v>
      </c>
      <c r="L849" s="349" t="s">
        <v>1895</v>
      </c>
    </row>
    <row r="850" spans="2:12" x14ac:dyDescent="0.25">
      <c r="B850" s="113"/>
      <c r="C850" s="114" t="s">
        <v>1896</v>
      </c>
      <c r="D850" s="114">
        <f>VLOOKUP(C850,'[1]Preços Unitários'!$B$7:$E$413,2,TRUE)</f>
        <v>130313</v>
      </c>
      <c r="E850" s="114" t="str">
        <f>VLOOKUP(C850,'[1]Preços Unitários'!$B$7:$F$413,3,TRUE)</f>
        <v>CASAN</v>
      </c>
      <c r="F850" s="115" t="str">
        <f>IF($C850="","",VLOOKUP($C850,'[1]Preços Unitários'!$B$7:$H$507,4,1))</f>
        <v>PINTURA ESMALTE</v>
      </c>
      <c r="G850" s="115" t="str">
        <f>IF($C850="","",VLOOKUP($C850,'[1]Preços Unitários'!$B$7:$H$507,5,1))</f>
        <v>m²</v>
      </c>
      <c r="H850" s="116">
        <f>IF($C850="","",VLOOKUP($C850,'[1]Preços Unitários'!$B$7:$H$507,7,1))</f>
        <v>39.664605758614805</v>
      </c>
      <c r="I850" s="117">
        <v>1</v>
      </c>
      <c r="J850" s="118">
        <f t="shared" si="60"/>
        <v>39.664605758614805</v>
      </c>
      <c r="K850" s="347"/>
      <c r="L850" s="350"/>
    </row>
    <row r="851" spans="2:12" x14ac:dyDescent="0.25">
      <c r="B851" s="113"/>
      <c r="C851" s="114"/>
      <c r="D851" s="114"/>
      <c r="E851" s="114"/>
      <c r="F851" s="115" t="str">
        <f>IF($C851="","",VLOOKUP($C851,'[1]Preços Unitários'!$B$7:$H$507,4,1))</f>
        <v/>
      </c>
      <c r="G851" s="115" t="str">
        <f>IF($C851="","",VLOOKUP($C851,'[1]Preços Unitários'!$B$7:$H$507,5,1))</f>
        <v/>
      </c>
      <c r="H851" s="116" t="str">
        <f>IF($C851="","",VLOOKUP($C851,'[1]Preços Unitários'!$B$7:$H$507,7,1))</f>
        <v/>
      </c>
      <c r="I851" s="117"/>
      <c r="J851" s="118" t="str">
        <f t="shared" si="60"/>
        <v/>
      </c>
      <c r="K851" s="347"/>
      <c r="L851" s="350"/>
    </row>
    <row r="852" spans="2:12" x14ac:dyDescent="0.25">
      <c r="B852" s="113"/>
      <c r="C852" s="119"/>
      <c r="D852" s="119"/>
      <c r="E852" s="119"/>
      <c r="F852" s="115" t="str">
        <f>IF($C852="","",VLOOKUP($C852,'[1]Preços Unitários'!$B$7:$H$507,4,1))</f>
        <v/>
      </c>
      <c r="G852" s="115" t="str">
        <f>IF($C852="","",VLOOKUP($C852,'[1]Preços Unitários'!$B$7:$H$507,5,1))</f>
        <v/>
      </c>
      <c r="H852" s="116" t="str">
        <f>IF($C852="","",VLOOKUP($C852,'[1]Preços Unitários'!$B$7:$H$507,7,1))</f>
        <v/>
      </c>
      <c r="I852" s="117"/>
      <c r="J852" s="118" t="str">
        <f t="shared" si="60"/>
        <v/>
      </c>
      <c r="K852" s="347"/>
      <c r="L852" s="350"/>
    </row>
    <row r="853" spans="2:12" x14ac:dyDescent="0.25">
      <c r="B853" s="113"/>
      <c r="C853" s="119"/>
      <c r="D853" s="119"/>
      <c r="E853" s="119"/>
      <c r="F853" s="115" t="str">
        <f>IF($C853="","",VLOOKUP($C853,'[1]Preços Unitários'!$B$7:$H$507,4,1))</f>
        <v/>
      </c>
      <c r="G853" s="115" t="str">
        <f>IF($C853="","",VLOOKUP($C853,'[1]Preços Unitários'!$B$7:$H$507,5,1))</f>
        <v/>
      </c>
      <c r="H853" s="116" t="str">
        <f>IF($C853="","",VLOOKUP($C853,'[1]Preços Unitários'!$B$7:$H$507,7,1))</f>
        <v/>
      </c>
      <c r="I853" s="117"/>
      <c r="J853" s="118" t="str">
        <f t="shared" si="60"/>
        <v/>
      </c>
      <c r="K853" s="347"/>
      <c r="L853" s="350"/>
    </row>
    <row r="854" spans="2:12" x14ac:dyDescent="0.25">
      <c r="B854" s="113"/>
      <c r="C854" s="119"/>
      <c r="D854" s="119"/>
      <c r="E854" s="119"/>
      <c r="F854" s="115" t="str">
        <f>IF($C854="","",VLOOKUP($C854,'[1]Preços Unitários'!$B$7:$H$507,4,1))</f>
        <v/>
      </c>
      <c r="G854" s="115" t="str">
        <f>IF($C854="","",VLOOKUP($C854,'[1]Preços Unitários'!$B$7:$H$507,5,1))</f>
        <v/>
      </c>
      <c r="H854" s="116" t="str">
        <f>IF($C854="","",VLOOKUP($C854,'[1]Preços Unitários'!$B$7:$H$507,7,1))</f>
        <v/>
      </c>
      <c r="I854" s="117"/>
      <c r="J854" s="118" t="str">
        <f t="shared" si="60"/>
        <v/>
      </c>
      <c r="K854" s="347"/>
      <c r="L854" s="350"/>
    </row>
    <row r="855" spans="2:12" x14ac:dyDescent="0.25">
      <c r="B855" s="113"/>
      <c r="C855" s="119"/>
      <c r="D855" s="119"/>
      <c r="E855" s="119"/>
      <c r="F855" s="115" t="str">
        <f>IF($C855="","",VLOOKUP($C855,'[1]Preços Unitários'!$B$7:$H$507,4,1))</f>
        <v/>
      </c>
      <c r="G855" s="115" t="str">
        <f>IF($C855="","",VLOOKUP($C855,'[1]Preços Unitários'!$B$7:$H$507,5,1))</f>
        <v/>
      </c>
      <c r="H855" s="116" t="str">
        <f>IF($C855="","",VLOOKUP($C855,'[1]Preços Unitários'!$B$7:$H$507,7,1))</f>
        <v/>
      </c>
      <c r="I855" s="117"/>
      <c r="J855" s="118" t="str">
        <f t="shared" si="60"/>
        <v/>
      </c>
      <c r="K855" s="347"/>
      <c r="L855" s="350"/>
    </row>
    <row r="856" spans="2:12" x14ac:dyDescent="0.25">
      <c r="B856" s="113"/>
      <c r="C856" s="119"/>
      <c r="D856" s="119"/>
      <c r="E856" s="119"/>
      <c r="F856" s="115" t="str">
        <f>IF($C856="","",VLOOKUP($C856,'[1]Preços Unitários'!$B$7:$H$507,4,1))</f>
        <v/>
      </c>
      <c r="G856" s="115" t="str">
        <f>IF($C856="","",VLOOKUP($C856,'[1]Preços Unitários'!$B$7:$H$507,5,1))</f>
        <v/>
      </c>
      <c r="H856" s="116" t="str">
        <f>IF($C856="","",VLOOKUP($C856,'[1]Preços Unitários'!$B$7:$H$507,7,1))</f>
        <v/>
      </c>
      <c r="I856" s="117"/>
      <c r="J856" s="118" t="str">
        <f t="shared" si="60"/>
        <v/>
      </c>
      <c r="K856" s="347"/>
      <c r="L856" s="350"/>
    </row>
    <row r="857" spans="2:12" x14ac:dyDescent="0.25">
      <c r="B857" s="113"/>
      <c r="C857" s="119"/>
      <c r="D857" s="119"/>
      <c r="E857" s="119"/>
      <c r="F857" s="115" t="str">
        <f>IF($C857="","",VLOOKUP($C857,'[1]Preços Unitários'!$B$7:$H$507,4,1))</f>
        <v/>
      </c>
      <c r="G857" s="115" t="str">
        <f>IF($C857="","",VLOOKUP($C857,'[1]Preços Unitários'!$B$7:$H$507,5,1))</f>
        <v/>
      </c>
      <c r="H857" s="116" t="str">
        <f>IF($C857="","",VLOOKUP($C857,'[1]Preços Unitários'!$B$7:$H$507,7,1))</f>
        <v/>
      </c>
      <c r="I857" s="120"/>
      <c r="J857" s="118" t="str">
        <f t="shared" si="60"/>
        <v/>
      </c>
      <c r="K857" s="347"/>
      <c r="L857" s="350"/>
    </row>
    <row r="858" spans="2:12" x14ac:dyDescent="0.25">
      <c r="B858" s="113"/>
      <c r="C858" s="119"/>
      <c r="D858" s="119"/>
      <c r="E858" s="119"/>
      <c r="F858" s="115" t="str">
        <f>IF($C858="","",VLOOKUP($C858,'[1]Preços Unitários'!$B$7:$H$507,4,1))</f>
        <v/>
      </c>
      <c r="G858" s="115" t="str">
        <f>IF($C858="","",VLOOKUP($C858,'[1]Preços Unitários'!$B$7:$H$507,5,1))</f>
        <v/>
      </c>
      <c r="H858" s="116" t="str">
        <f>IF($C858="","",VLOOKUP($C858,'[1]Preços Unitários'!$B$7:$H$507,7,1))</f>
        <v/>
      </c>
      <c r="I858" s="120"/>
      <c r="J858" s="118" t="str">
        <f t="shared" si="60"/>
        <v/>
      </c>
      <c r="K858" s="347"/>
      <c r="L858" s="350"/>
    </row>
    <row r="859" spans="2:12" ht="15.75" thickBot="1" x14ac:dyDescent="0.3">
      <c r="B859" s="121"/>
      <c r="C859" s="122"/>
      <c r="D859" s="122"/>
      <c r="E859" s="122"/>
      <c r="F859" s="123" t="str">
        <f>IF($C859="","",VLOOKUP($C859,'[1]Preços Unitários'!$B$7:$H$507,4,1))</f>
        <v/>
      </c>
      <c r="G859" s="123" t="str">
        <f>IF($C859="","",VLOOKUP($C859,'[1]Preços Unitários'!$B$7:$H$507,5,1))</f>
        <v/>
      </c>
      <c r="H859" s="124" t="str">
        <f>IF($C859="","",VLOOKUP($C859,'[1]Preços Unitários'!$B$7:$H$507,7,1))</f>
        <v/>
      </c>
      <c r="I859" s="125"/>
      <c r="J859" s="126" t="str">
        <f t="shared" si="60"/>
        <v/>
      </c>
      <c r="K859" s="348"/>
      <c r="L859" s="351"/>
    </row>
    <row r="860" spans="2:12" ht="15.75" thickBot="1" x14ac:dyDescent="0.3">
      <c r="C860" s="127"/>
      <c r="D860" s="127"/>
      <c r="E860" s="127"/>
      <c r="H860" s="128"/>
      <c r="I860" s="129"/>
      <c r="J860" s="128"/>
    </row>
    <row r="861" spans="2:12" x14ac:dyDescent="0.25">
      <c r="B861" s="133" t="s">
        <v>873</v>
      </c>
      <c r="C861" s="96"/>
      <c r="D861" s="96"/>
      <c r="E861" s="96"/>
      <c r="F861" s="97" t="str">
        <f>'[1]Estimativa Quantidades'!BK3</f>
        <v>PINTURA LATEX ACRÍLICA SOBRE REBOCO SEM MASSA CORRIDA</v>
      </c>
      <c r="G861" s="142" t="s">
        <v>136</v>
      </c>
      <c r="H861" s="99" t="s">
        <v>131</v>
      </c>
      <c r="I861" s="100">
        <v>1</v>
      </c>
      <c r="J861" s="101">
        <f>ROUND(IF(SUM(J863:J872)="","",IF(H861="NOTURNO",(SUM(J863:J872))*1.25,SUM(J863:J872))),2)</f>
        <v>17.41</v>
      </c>
      <c r="K861" s="102" t="s">
        <v>1771</v>
      </c>
      <c r="L861" s="103" t="s">
        <v>1772</v>
      </c>
    </row>
    <row r="862" spans="2:12" ht="27" x14ac:dyDescent="0.25">
      <c r="B862" s="104"/>
      <c r="C862" s="105" t="s">
        <v>1773</v>
      </c>
      <c r="D862" s="105"/>
      <c r="E862" s="105"/>
      <c r="F862" s="106" t="s">
        <v>1776</v>
      </c>
      <c r="G862" s="107" t="s">
        <v>1777</v>
      </c>
      <c r="H862" s="108" t="s">
        <v>1778</v>
      </c>
      <c r="I862" s="109"/>
      <c r="J862" s="110"/>
      <c r="K862" s="111"/>
      <c r="L862" s="112"/>
    </row>
    <row r="863" spans="2:12" x14ac:dyDescent="0.25">
      <c r="B863" s="113"/>
      <c r="C863" s="119"/>
      <c r="D863" s="119"/>
      <c r="E863" s="119"/>
      <c r="F863" s="115" t="str">
        <f>IF($C863="","",VLOOKUP($C863,'[1]Preços Unitários'!$B$7:$H$507,4,1))</f>
        <v/>
      </c>
      <c r="G863" s="115" t="str">
        <f>IF($C863="","",VLOOKUP($C863,'[1]Preços Unitários'!$B$7:$H$507,5,1))</f>
        <v/>
      </c>
      <c r="H863" s="116" t="str">
        <f>IF($C863="","",VLOOKUP($C863,'[1]Preços Unitários'!$B$7:$H$507,7,1))</f>
        <v/>
      </c>
      <c r="I863" s="117"/>
      <c r="J863" s="118" t="str">
        <f t="shared" ref="J863:J873" si="61">IF(H863="","",I863*H863)</f>
        <v/>
      </c>
      <c r="K863" s="346" t="s">
        <v>1897</v>
      </c>
      <c r="L863" s="352" t="s">
        <v>1898</v>
      </c>
    </row>
    <row r="864" spans="2:12" x14ac:dyDescent="0.25">
      <c r="B864" s="113"/>
      <c r="C864" s="132" t="s">
        <v>1899</v>
      </c>
      <c r="D864" s="132">
        <f>VLOOKUP(C864,'[1]Preços Unitários'!$B$7:$E$413,2,TRUE)</f>
        <v>130305</v>
      </c>
      <c r="E864" s="132" t="str">
        <f>VLOOKUP(C864,'[1]Preços Unitários'!$B$7:$F$413,3,TRUE)</f>
        <v>CASAN</v>
      </c>
      <c r="F864" s="115" t="str">
        <f>IF($C864="","",VLOOKUP($C864,'[1]Preços Unitários'!$B$7:$H$507,4,1))</f>
        <v>PINTURA LATEX PVA, SEM MASSA CORRIDA PVA</v>
      </c>
      <c r="G864" s="115" t="str">
        <f>IF($C864="","",VLOOKUP($C864,'[1]Preços Unitários'!$B$7:$H$507,5,1))</f>
        <v>m²</v>
      </c>
      <c r="H864" s="116">
        <f>IF($C864="","",VLOOKUP($C864,'[1]Preços Unitários'!$B$7:$H$507,7,1))</f>
        <v>17.410084411473626</v>
      </c>
      <c r="I864" s="117">
        <v>1</v>
      </c>
      <c r="J864" s="118">
        <f t="shared" si="61"/>
        <v>17.410084411473626</v>
      </c>
      <c r="K864" s="347"/>
      <c r="L864" s="353"/>
    </row>
    <row r="865" spans="2:12" x14ac:dyDescent="0.25">
      <c r="B865" s="113"/>
      <c r="C865" s="119"/>
      <c r="D865" s="119"/>
      <c r="E865" s="119"/>
      <c r="F865" s="115" t="str">
        <f>IF($C865="","",VLOOKUP($C865,'[1]Preços Unitários'!$B$7:$H$507,4,1))</f>
        <v/>
      </c>
      <c r="G865" s="115" t="str">
        <f>IF($C865="","",VLOOKUP($C865,'[1]Preços Unitários'!$B$7:$H$507,5,1))</f>
        <v/>
      </c>
      <c r="H865" s="116" t="str">
        <f>IF($C865="","",VLOOKUP($C865,'[1]Preços Unitários'!$B$7:$H$507,7,1))</f>
        <v/>
      </c>
      <c r="I865" s="117"/>
      <c r="J865" s="118" t="str">
        <f t="shared" si="61"/>
        <v/>
      </c>
      <c r="K865" s="347"/>
      <c r="L865" s="353"/>
    </row>
    <row r="866" spans="2:12" x14ac:dyDescent="0.25">
      <c r="B866" s="113"/>
      <c r="C866" s="119"/>
      <c r="D866" s="119"/>
      <c r="E866" s="119"/>
      <c r="F866" s="115" t="str">
        <f>IF($C866="","",VLOOKUP($C866,'[1]Preços Unitários'!$B$7:$H$507,4,1))</f>
        <v/>
      </c>
      <c r="G866" s="115" t="str">
        <f>IF($C866="","",VLOOKUP($C866,'[1]Preços Unitários'!$B$7:$H$507,5,1))</f>
        <v/>
      </c>
      <c r="H866" s="116" t="str">
        <f>IF($C866="","",VLOOKUP($C866,'[1]Preços Unitários'!$B$7:$H$507,7,1))</f>
        <v/>
      </c>
      <c r="I866" s="117"/>
      <c r="J866" s="118" t="str">
        <f t="shared" si="61"/>
        <v/>
      </c>
      <c r="K866" s="347"/>
      <c r="L866" s="353"/>
    </row>
    <row r="867" spans="2:12" x14ac:dyDescent="0.25">
      <c r="B867" s="113"/>
      <c r="C867" s="119"/>
      <c r="D867" s="119"/>
      <c r="E867" s="119"/>
      <c r="F867" s="115" t="str">
        <f>IF($C867="","",VLOOKUP($C867,'[1]Preços Unitários'!$B$7:$H$507,4,1))</f>
        <v/>
      </c>
      <c r="G867" s="115" t="str">
        <f>IF($C867="","",VLOOKUP($C867,'[1]Preços Unitários'!$B$7:$H$507,5,1))</f>
        <v/>
      </c>
      <c r="H867" s="116" t="str">
        <f>IF($C867="","",VLOOKUP($C867,'[1]Preços Unitários'!$B$7:$H$507,7,1))</f>
        <v/>
      </c>
      <c r="I867" s="117"/>
      <c r="J867" s="118" t="str">
        <f t="shared" si="61"/>
        <v/>
      </c>
      <c r="K867" s="347"/>
      <c r="L867" s="353"/>
    </row>
    <row r="868" spans="2:12" x14ac:dyDescent="0.25">
      <c r="B868" s="113"/>
      <c r="C868" s="119"/>
      <c r="D868" s="119"/>
      <c r="E868" s="119"/>
      <c r="F868" s="115" t="str">
        <f>IF($C868="","",VLOOKUP($C868,'[1]Preços Unitários'!$B$7:$H$507,4,1))</f>
        <v/>
      </c>
      <c r="G868" s="115" t="str">
        <f>IF($C868="","",VLOOKUP($C868,'[1]Preços Unitários'!$B$7:$H$507,5,1))</f>
        <v/>
      </c>
      <c r="H868" s="116" t="str">
        <f>IF($C868="","",VLOOKUP($C868,'[1]Preços Unitários'!$B$7:$H$507,7,1))</f>
        <v/>
      </c>
      <c r="I868" s="117"/>
      <c r="J868" s="118" t="str">
        <f t="shared" si="61"/>
        <v/>
      </c>
      <c r="K868" s="347"/>
      <c r="L868" s="353"/>
    </row>
    <row r="869" spans="2:12" x14ac:dyDescent="0.25">
      <c r="B869" s="113"/>
      <c r="C869" s="119"/>
      <c r="D869" s="119"/>
      <c r="E869" s="119"/>
      <c r="F869" s="115" t="str">
        <f>IF($C869="","",VLOOKUP($C869,'[1]Preços Unitários'!$B$7:$H$507,4,1))</f>
        <v/>
      </c>
      <c r="G869" s="115" t="str">
        <f>IF($C869="","",VLOOKUP($C869,'[1]Preços Unitários'!$B$7:$H$507,5,1))</f>
        <v/>
      </c>
      <c r="H869" s="116" t="str">
        <f>IF($C869="","",VLOOKUP($C869,'[1]Preços Unitários'!$B$7:$H$507,7,1))</f>
        <v/>
      </c>
      <c r="I869" s="117"/>
      <c r="J869" s="118" t="str">
        <f t="shared" si="61"/>
        <v/>
      </c>
      <c r="K869" s="347"/>
      <c r="L869" s="353"/>
    </row>
    <row r="870" spans="2:12" x14ac:dyDescent="0.25">
      <c r="B870" s="113"/>
      <c r="C870" s="119"/>
      <c r="D870" s="119"/>
      <c r="E870" s="119"/>
      <c r="F870" s="115" t="str">
        <f>IF($C870="","",VLOOKUP($C870,'[1]Preços Unitários'!$B$7:$H$507,4,1))</f>
        <v/>
      </c>
      <c r="G870" s="115" t="str">
        <f>IF($C870="","",VLOOKUP($C870,'[1]Preços Unitários'!$B$7:$H$507,5,1))</f>
        <v/>
      </c>
      <c r="H870" s="116" t="str">
        <f>IF($C870="","",VLOOKUP($C870,'[1]Preços Unitários'!$B$7:$H$507,7,1))</f>
        <v/>
      </c>
      <c r="I870" s="117"/>
      <c r="J870" s="118" t="str">
        <f t="shared" si="61"/>
        <v/>
      </c>
      <c r="K870" s="347"/>
      <c r="L870" s="353"/>
    </row>
    <row r="871" spans="2:12" x14ac:dyDescent="0.25">
      <c r="B871" s="113"/>
      <c r="C871" s="119"/>
      <c r="D871" s="119"/>
      <c r="E871" s="119"/>
      <c r="F871" s="115" t="str">
        <f>IF($C871="","",VLOOKUP($C871,'[1]Preços Unitários'!$B$7:$H$507,4,1))</f>
        <v/>
      </c>
      <c r="G871" s="115" t="str">
        <f>IF($C871="","",VLOOKUP($C871,'[1]Preços Unitários'!$B$7:$H$507,5,1))</f>
        <v/>
      </c>
      <c r="H871" s="116" t="str">
        <f>IF($C871="","",VLOOKUP($C871,'[1]Preços Unitários'!$B$7:$H$507,7,1))</f>
        <v/>
      </c>
      <c r="I871" s="120"/>
      <c r="J871" s="118" t="str">
        <f t="shared" si="61"/>
        <v/>
      </c>
      <c r="K871" s="347"/>
      <c r="L871" s="353"/>
    </row>
    <row r="872" spans="2:12" x14ac:dyDescent="0.25">
      <c r="B872" s="113"/>
      <c r="C872" s="119"/>
      <c r="D872" s="119"/>
      <c r="E872" s="119"/>
      <c r="F872" s="115" t="str">
        <f>IF($C872="","",VLOOKUP($C872,'[1]Preços Unitários'!$B$7:$H$507,4,1))</f>
        <v/>
      </c>
      <c r="G872" s="115" t="str">
        <f>IF($C872="","",VLOOKUP($C872,'[1]Preços Unitários'!$B$7:$H$507,5,1))</f>
        <v/>
      </c>
      <c r="H872" s="116" t="str">
        <f>IF($C872="","",VLOOKUP($C872,'[1]Preços Unitários'!$B$7:$H$507,7,1))</f>
        <v/>
      </c>
      <c r="I872" s="120"/>
      <c r="J872" s="118" t="str">
        <f t="shared" si="61"/>
        <v/>
      </c>
      <c r="K872" s="347"/>
      <c r="L872" s="353"/>
    </row>
    <row r="873" spans="2:12" ht="15.75" thickBot="1" x14ac:dyDescent="0.3">
      <c r="B873" s="121"/>
      <c r="C873" s="122"/>
      <c r="D873" s="122"/>
      <c r="E873" s="122"/>
      <c r="F873" s="123" t="str">
        <f>IF($C873="","",VLOOKUP($C873,'[1]Preços Unitários'!$B$7:$H$507,4,1))</f>
        <v/>
      </c>
      <c r="G873" s="123" t="str">
        <f>IF($C873="","",VLOOKUP($C873,'[1]Preços Unitários'!$B$7:$H$507,5,1))</f>
        <v/>
      </c>
      <c r="H873" s="124" t="str">
        <f>IF($C873="","",VLOOKUP($C873,'[1]Preços Unitários'!$B$7:$H$507,7,1))</f>
        <v/>
      </c>
      <c r="I873" s="125"/>
      <c r="J873" s="126" t="str">
        <f t="shared" si="61"/>
        <v/>
      </c>
      <c r="K873" s="348"/>
      <c r="L873" s="354"/>
    </row>
    <row r="874" spans="2:12" ht="15.75" thickBot="1" x14ac:dyDescent="0.3">
      <c r="C874" s="127"/>
      <c r="D874" s="127"/>
      <c r="E874" s="127"/>
      <c r="H874" s="128"/>
      <c r="I874" s="129"/>
      <c r="J874" s="128"/>
    </row>
    <row r="875" spans="2:12" x14ac:dyDescent="0.25">
      <c r="B875" s="133" t="s">
        <v>874</v>
      </c>
      <c r="C875" s="96"/>
      <c r="D875" s="96"/>
      <c r="E875" s="96"/>
      <c r="F875" s="97" t="str">
        <f>'[1]Estimativa Quantidades'!BL3</f>
        <v>COBERTURA COM TELHA ONDULADA DE FIBROCIMENTO  E=6 MM, COM TRAMA DE MADEIRA</v>
      </c>
      <c r="G875" s="142" t="s">
        <v>136</v>
      </c>
      <c r="H875" s="99" t="s">
        <v>131</v>
      </c>
      <c r="I875" s="100">
        <v>1</v>
      </c>
      <c r="J875" s="101">
        <f>ROUND(IF(SUM(J877:J886)="","",IF(H875="NOTURNO",(SUM(J877:J886))*1.25,SUM(J877:J886))),2)</f>
        <v>78.91</v>
      </c>
      <c r="K875" s="102" t="s">
        <v>1771</v>
      </c>
      <c r="L875" s="103" t="s">
        <v>1772</v>
      </c>
    </row>
    <row r="876" spans="2:12" ht="27" x14ac:dyDescent="0.25">
      <c r="B876" s="104"/>
      <c r="C876" s="105" t="s">
        <v>1773</v>
      </c>
      <c r="D876" s="105"/>
      <c r="E876" s="105"/>
      <c r="F876" s="106" t="s">
        <v>1776</v>
      </c>
      <c r="G876" s="107" t="s">
        <v>1777</v>
      </c>
      <c r="H876" s="108" t="s">
        <v>1778</v>
      </c>
      <c r="I876" s="109"/>
      <c r="J876" s="110"/>
      <c r="K876" s="111"/>
      <c r="L876" s="112"/>
    </row>
    <row r="877" spans="2:12" x14ac:dyDescent="0.25">
      <c r="B877" s="113"/>
      <c r="C877" s="119"/>
      <c r="D877" s="119"/>
      <c r="E877" s="119"/>
      <c r="F877" s="115" t="str">
        <f>IF($C877="","",VLOOKUP($C877,'[1]Preços Unitários'!$B$7:$H$507,4,1))</f>
        <v/>
      </c>
      <c r="G877" s="115" t="str">
        <f>IF($C877="","",VLOOKUP($C877,'[1]Preços Unitários'!$B$7:$H$507,5,1))</f>
        <v/>
      </c>
      <c r="H877" s="116" t="str">
        <f>IF($C877="","",VLOOKUP($C877,'[1]Preços Unitários'!$B$7:$H$507,7,1))</f>
        <v/>
      </c>
      <c r="I877" s="117"/>
      <c r="J877" s="118" t="str">
        <f t="shared" ref="J877:J887" si="62">IF(H877="","",I877*H877)</f>
        <v/>
      </c>
      <c r="K877" s="346" t="s">
        <v>1900</v>
      </c>
      <c r="L877" s="349" t="s">
        <v>1901</v>
      </c>
    </row>
    <row r="878" spans="2:12" ht="24.75" x14ac:dyDescent="0.25">
      <c r="B878" s="113"/>
      <c r="C878" s="132" t="s">
        <v>1902</v>
      </c>
      <c r="D878" s="132">
        <f>VLOOKUP(C878,'[1]Preços Unitários'!$B$7:$E$413,2,TRUE)</f>
        <v>120254</v>
      </c>
      <c r="E878" s="132" t="str">
        <f>VLOOKUP(C878,'[1]Preços Unitários'!$B$7:$F$413,3,TRUE)</f>
        <v>CASAN</v>
      </c>
      <c r="F878" s="115" t="str">
        <f>IF($C878="","",VLOOKUP($C878,'[1]Preços Unitários'!$B$7:$H$507,4,1))</f>
        <v>COBERTURA COM TELHA ONDULADA DE FIBROCIMENTO E=6 MM OU METÁLICA , COM TRAMA DE MADEIRA</v>
      </c>
      <c r="G878" s="115" t="str">
        <f>IF($C878="","",VLOOKUP($C878,'[1]Preços Unitários'!$B$7:$H$507,5,1))</f>
        <v>m²</v>
      </c>
      <c r="H878" s="116">
        <f>IF($C878="","",VLOOKUP($C878,'[1]Preços Unitários'!$B$7:$H$507,7,1))</f>
        <v>78.905790294060722</v>
      </c>
      <c r="I878" s="117">
        <v>1</v>
      </c>
      <c r="J878" s="118">
        <f t="shared" si="62"/>
        <v>78.905790294060722</v>
      </c>
      <c r="K878" s="347"/>
      <c r="L878" s="350"/>
    </row>
    <row r="879" spans="2:12" x14ac:dyDescent="0.25">
      <c r="B879" s="113"/>
      <c r="C879" s="119"/>
      <c r="D879" s="119"/>
      <c r="E879" s="119"/>
      <c r="F879" s="115" t="str">
        <f>IF($C879="","",VLOOKUP($C879,'[1]Preços Unitários'!$B$7:$H$507,4,1))</f>
        <v/>
      </c>
      <c r="G879" s="115" t="str">
        <f>IF($C879="","",VLOOKUP($C879,'[1]Preços Unitários'!$B$7:$H$507,5,1))</f>
        <v/>
      </c>
      <c r="H879" s="116" t="str">
        <f>IF($C879="","",VLOOKUP($C879,'[1]Preços Unitários'!$B$7:$H$507,7,1))</f>
        <v/>
      </c>
      <c r="I879" s="117"/>
      <c r="J879" s="118" t="str">
        <f t="shared" si="62"/>
        <v/>
      </c>
      <c r="K879" s="347"/>
      <c r="L879" s="350"/>
    </row>
    <row r="880" spans="2:12" x14ac:dyDescent="0.25">
      <c r="B880" s="113"/>
      <c r="C880" s="119"/>
      <c r="D880" s="119"/>
      <c r="E880" s="119"/>
      <c r="F880" s="115" t="str">
        <f>IF($C880="","",VLOOKUP($C880,'[1]Preços Unitários'!$B$7:$H$507,4,1))</f>
        <v/>
      </c>
      <c r="G880" s="115" t="str">
        <f>IF($C880="","",VLOOKUP($C880,'[1]Preços Unitários'!$B$7:$H$507,5,1))</f>
        <v/>
      </c>
      <c r="H880" s="116" t="str">
        <f>IF($C880="","",VLOOKUP($C880,'[1]Preços Unitários'!$B$7:$H$507,7,1))</f>
        <v/>
      </c>
      <c r="I880" s="117"/>
      <c r="J880" s="118" t="str">
        <f t="shared" si="62"/>
        <v/>
      </c>
      <c r="K880" s="347"/>
      <c r="L880" s="350"/>
    </row>
    <row r="881" spans="2:12" x14ac:dyDescent="0.25">
      <c r="B881" s="113"/>
      <c r="C881" s="119"/>
      <c r="D881" s="119"/>
      <c r="E881" s="119"/>
      <c r="F881" s="115" t="str">
        <f>IF($C881="","",VLOOKUP($C881,'[1]Preços Unitários'!$B$7:$H$507,4,1))</f>
        <v/>
      </c>
      <c r="G881" s="115" t="str">
        <f>IF($C881="","",VLOOKUP($C881,'[1]Preços Unitários'!$B$7:$H$507,5,1))</f>
        <v/>
      </c>
      <c r="H881" s="116" t="str">
        <f>IF($C881="","",VLOOKUP($C881,'[1]Preços Unitários'!$B$7:$H$507,7,1))</f>
        <v/>
      </c>
      <c r="I881" s="117"/>
      <c r="J881" s="118" t="str">
        <f t="shared" si="62"/>
        <v/>
      </c>
      <c r="K881" s="347"/>
      <c r="L881" s="350"/>
    </row>
    <row r="882" spans="2:12" x14ac:dyDescent="0.25">
      <c r="B882" s="113"/>
      <c r="C882" s="119"/>
      <c r="D882" s="119"/>
      <c r="E882" s="119"/>
      <c r="F882" s="115" t="str">
        <f>IF($C882="","",VLOOKUP($C882,'[1]Preços Unitários'!$B$7:$H$507,4,1))</f>
        <v/>
      </c>
      <c r="G882" s="115" t="str">
        <f>IF($C882="","",VLOOKUP($C882,'[1]Preços Unitários'!$B$7:$H$507,5,1))</f>
        <v/>
      </c>
      <c r="H882" s="116" t="str">
        <f>IF($C882="","",VLOOKUP($C882,'[1]Preços Unitários'!$B$7:$H$507,7,1))</f>
        <v/>
      </c>
      <c r="I882" s="117"/>
      <c r="J882" s="118" t="str">
        <f t="shared" si="62"/>
        <v/>
      </c>
      <c r="K882" s="347"/>
      <c r="L882" s="350"/>
    </row>
    <row r="883" spans="2:12" x14ac:dyDescent="0.25">
      <c r="B883" s="113"/>
      <c r="C883" s="119"/>
      <c r="D883" s="119"/>
      <c r="E883" s="119"/>
      <c r="F883" s="115" t="str">
        <f>IF($C883="","",VLOOKUP($C883,'[1]Preços Unitários'!$B$7:$H$507,4,1))</f>
        <v/>
      </c>
      <c r="G883" s="115" t="str">
        <f>IF($C883="","",VLOOKUP($C883,'[1]Preços Unitários'!$B$7:$H$507,5,1))</f>
        <v/>
      </c>
      <c r="H883" s="116" t="str">
        <f>IF($C883="","",VLOOKUP($C883,'[1]Preços Unitários'!$B$7:$H$507,7,1))</f>
        <v/>
      </c>
      <c r="I883" s="117"/>
      <c r="J883" s="118" t="str">
        <f t="shared" si="62"/>
        <v/>
      </c>
      <c r="K883" s="347"/>
      <c r="L883" s="350"/>
    </row>
    <row r="884" spans="2:12" x14ac:dyDescent="0.25">
      <c r="B884" s="113"/>
      <c r="C884" s="119"/>
      <c r="D884" s="119"/>
      <c r="E884" s="119"/>
      <c r="F884" s="115" t="str">
        <f>IF($C884="","",VLOOKUP($C884,'[1]Preços Unitários'!$B$7:$H$507,4,1))</f>
        <v/>
      </c>
      <c r="G884" s="115" t="str">
        <f>IF($C884="","",VLOOKUP($C884,'[1]Preços Unitários'!$B$7:$H$507,5,1))</f>
        <v/>
      </c>
      <c r="H884" s="116" t="str">
        <f>IF($C884="","",VLOOKUP($C884,'[1]Preços Unitários'!$B$7:$H$507,7,1))</f>
        <v/>
      </c>
      <c r="I884" s="117"/>
      <c r="J884" s="118" t="str">
        <f t="shared" si="62"/>
        <v/>
      </c>
      <c r="K884" s="347"/>
      <c r="L884" s="350"/>
    </row>
    <row r="885" spans="2:12" x14ac:dyDescent="0.25">
      <c r="B885" s="113"/>
      <c r="C885" s="119"/>
      <c r="D885" s="119"/>
      <c r="E885" s="119"/>
      <c r="F885" s="115" t="str">
        <f>IF($C885="","",VLOOKUP($C885,'[1]Preços Unitários'!$B$7:$H$507,4,1))</f>
        <v/>
      </c>
      <c r="G885" s="115" t="str">
        <f>IF($C885="","",VLOOKUP($C885,'[1]Preços Unitários'!$B$7:$H$507,5,1))</f>
        <v/>
      </c>
      <c r="H885" s="116" t="str">
        <f>IF($C885="","",VLOOKUP($C885,'[1]Preços Unitários'!$B$7:$H$507,7,1))</f>
        <v/>
      </c>
      <c r="I885" s="120"/>
      <c r="J885" s="118" t="str">
        <f t="shared" si="62"/>
        <v/>
      </c>
      <c r="K885" s="347"/>
      <c r="L885" s="350"/>
    </row>
    <row r="886" spans="2:12" x14ac:dyDescent="0.25">
      <c r="B886" s="113"/>
      <c r="C886" s="119"/>
      <c r="D886" s="119"/>
      <c r="E886" s="119"/>
      <c r="F886" s="115" t="str">
        <f>IF($C886="","",VLOOKUP($C886,'[1]Preços Unitários'!$B$7:$H$507,4,1))</f>
        <v/>
      </c>
      <c r="G886" s="115" t="str">
        <f>IF($C886="","",VLOOKUP($C886,'[1]Preços Unitários'!$B$7:$H$507,5,1))</f>
        <v/>
      </c>
      <c r="H886" s="116" t="str">
        <f>IF($C886="","",VLOOKUP($C886,'[1]Preços Unitários'!$B$7:$H$507,7,1))</f>
        <v/>
      </c>
      <c r="I886" s="120"/>
      <c r="J886" s="118" t="str">
        <f t="shared" si="62"/>
        <v/>
      </c>
      <c r="K886" s="347"/>
      <c r="L886" s="350"/>
    </row>
    <row r="887" spans="2:12" ht="15.75" thickBot="1" x14ac:dyDescent="0.3">
      <c r="B887" s="121"/>
      <c r="C887" s="122"/>
      <c r="D887" s="122"/>
      <c r="E887" s="122"/>
      <c r="F887" s="123" t="str">
        <f>IF($C887="","",VLOOKUP($C887,'[1]Preços Unitários'!$B$7:$H$507,4,1))</f>
        <v/>
      </c>
      <c r="G887" s="123" t="str">
        <f>IF($C887="","",VLOOKUP($C887,'[1]Preços Unitários'!$B$7:$H$507,5,1))</f>
        <v/>
      </c>
      <c r="H887" s="124" t="str">
        <f>IF($C887="","",VLOOKUP($C887,'[1]Preços Unitários'!$B$7:$H$507,7,1))</f>
        <v/>
      </c>
      <c r="I887" s="125"/>
      <c r="J887" s="126" t="str">
        <f t="shared" si="62"/>
        <v/>
      </c>
      <c r="K887" s="348"/>
      <c r="L887" s="351"/>
    </row>
    <row r="888" spans="2:12" ht="15.75" thickBot="1" x14ac:dyDescent="0.3">
      <c r="C888" s="127"/>
      <c r="D888" s="127"/>
      <c r="E888" s="127"/>
      <c r="H888" s="128"/>
      <c r="I888" s="129"/>
      <c r="J888" s="128"/>
    </row>
    <row r="889" spans="2:12" ht="25.5" x14ac:dyDescent="0.25">
      <c r="B889" s="133" t="s">
        <v>875</v>
      </c>
      <c r="C889" s="96"/>
      <c r="D889" s="96"/>
      <c r="E889" s="96"/>
      <c r="F889" s="97" t="str">
        <f>'[1]Estimativa Quantidades'!FN3</f>
        <v>CALHAS, RUFOS E DUTOS PARA DRENAGEM EM CHAPAS DE ALUMÍNIO e=2mm, LARGURA DE CORTE 45cm</v>
      </c>
      <c r="G889" s="142" t="s">
        <v>140</v>
      </c>
      <c r="H889" s="99" t="s">
        <v>131</v>
      </c>
      <c r="I889" s="100">
        <v>1</v>
      </c>
      <c r="J889" s="101">
        <f>ROUND(IF(SUM(J891:J900)="","",IF(H889="NOTURNO",(SUM(J891:J900))*1.25,SUM(J891:J900))),2)</f>
        <v>99.38</v>
      </c>
      <c r="K889" s="102" t="s">
        <v>1771</v>
      </c>
      <c r="L889" s="103" t="s">
        <v>1772</v>
      </c>
    </row>
    <row r="890" spans="2:12" ht="27" x14ac:dyDescent="0.25">
      <c r="B890" s="104"/>
      <c r="C890" s="105" t="s">
        <v>1773</v>
      </c>
      <c r="D890" s="105"/>
      <c r="E890" s="105"/>
      <c r="F890" s="106" t="s">
        <v>1776</v>
      </c>
      <c r="G890" s="107" t="s">
        <v>1777</v>
      </c>
      <c r="H890" s="108" t="s">
        <v>1778</v>
      </c>
      <c r="I890" s="109"/>
      <c r="J890" s="110"/>
      <c r="K890" s="111"/>
      <c r="L890" s="112"/>
    </row>
    <row r="891" spans="2:12" x14ac:dyDescent="0.25">
      <c r="B891" s="113"/>
      <c r="C891" s="119"/>
      <c r="D891" s="119"/>
      <c r="E891" s="119"/>
      <c r="F891" s="115" t="str">
        <f>IF($C891="","",VLOOKUP($C891,'[1]Preços Unitários'!$B$7:$H$507,4,1))</f>
        <v/>
      </c>
      <c r="G891" s="115" t="str">
        <f>IF($C891="","",VLOOKUP($C891,'[1]Preços Unitários'!$B$7:$H$507,5,1))</f>
        <v/>
      </c>
      <c r="H891" s="116" t="str">
        <f>IF($C891="","",VLOOKUP($C891,'[1]Preços Unitários'!$B$7:$H$507,7,1))</f>
        <v/>
      </c>
      <c r="I891" s="117"/>
      <c r="J891" s="118" t="str">
        <f t="shared" ref="J891:J901" si="63">IF(H891="","",I891*H891)</f>
        <v/>
      </c>
      <c r="K891" s="346" t="s">
        <v>1903</v>
      </c>
      <c r="L891" s="349" t="s">
        <v>1904</v>
      </c>
    </row>
    <row r="892" spans="2:12" x14ac:dyDescent="0.25">
      <c r="B892" s="113"/>
      <c r="C892" s="132" t="s">
        <v>1905</v>
      </c>
      <c r="D892" s="132">
        <f>VLOOKUP(C892,'[1]Preços Unitários'!$B$7:$E$413,2,TRUE)</f>
        <v>120207</v>
      </c>
      <c r="E892" s="132" t="str">
        <f>VLOOKUP(C892,'[1]Preços Unitários'!$B$7:$F$413,3,TRUE)</f>
        <v>CASAN</v>
      </c>
      <c r="F892" s="115" t="str">
        <f>IF($C892="","",VLOOKUP($C892,'[1]Preços Unitários'!$B$7:$H$507,4,1))</f>
        <v>CALHA/RUFO EM CHAPA GALVANIZADA Nº 26, CORTE 0,45 M</v>
      </c>
      <c r="G892" s="115" t="str">
        <f>IF($C892="","",VLOOKUP($C892,'[1]Preços Unitários'!$B$7:$H$507,5,1))</f>
        <v>m</v>
      </c>
      <c r="H892" s="116">
        <f>IF($C892="","",VLOOKUP($C892,'[1]Preços Unitários'!$B$7:$H$507,7,1))</f>
        <v>99.379451790815111</v>
      </c>
      <c r="I892" s="117">
        <v>1</v>
      </c>
      <c r="J892" s="118">
        <f t="shared" si="63"/>
        <v>99.379451790815111</v>
      </c>
      <c r="K892" s="347"/>
      <c r="L892" s="350"/>
    </row>
    <row r="893" spans="2:12" x14ac:dyDescent="0.25">
      <c r="B893" s="113"/>
      <c r="C893" s="119"/>
      <c r="D893" s="119"/>
      <c r="E893" s="119"/>
      <c r="F893" s="115" t="str">
        <f>IF($C893="","",VLOOKUP($C893,'[1]Preços Unitários'!$B$7:$H$507,4,1))</f>
        <v/>
      </c>
      <c r="G893" s="115" t="str">
        <f>IF($C893="","",VLOOKUP($C893,'[1]Preços Unitários'!$B$7:$H$507,5,1))</f>
        <v/>
      </c>
      <c r="H893" s="116" t="str">
        <f>IF($C893="","",VLOOKUP($C893,'[1]Preços Unitários'!$B$7:$H$507,7,1))</f>
        <v/>
      </c>
      <c r="I893" s="117"/>
      <c r="J893" s="118" t="str">
        <f t="shared" si="63"/>
        <v/>
      </c>
      <c r="K893" s="347"/>
      <c r="L893" s="350"/>
    </row>
    <row r="894" spans="2:12" x14ac:dyDescent="0.25">
      <c r="B894" s="113"/>
      <c r="C894" s="119"/>
      <c r="D894" s="119"/>
      <c r="E894" s="119"/>
      <c r="F894" s="115" t="str">
        <f>IF($C894="","",VLOOKUP($C894,'[1]Preços Unitários'!$B$7:$H$507,4,1))</f>
        <v/>
      </c>
      <c r="G894" s="115" t="str">
        <f>IF($C894="","",VLOOKUP($C894,'[1]Preços Unitários'!$B$7:$H$507,5,1))</f>
        <v/>
      </c>
      <c r="H894" s="116" t="str">
        <f>IF($C894="","",VLOOKUP($C894,'[1]Preços Unitários'!$B$7:$H$507,7,1))</f>
        <v/>
      </c>
      <c r="I894" s="117"/>
      <c r="J894" s="118" t="str">
        <f t="shared" si="63"/>
        <v/>
      </c>
      <c r="K894" s="347"/>
      <c r="L894" s="350"/>
    </row>
    <row r="895" spans="2:12" x14ac:dyDescent="0.25">
      <c r="B895" s="113"/>
      <c r="C895" s="119"/>
      <c r="D895" s="119"/>
      <c r="E895" s="119"/>
      <c r="F895" s="115" t="str">
        <f>IF($C895="","",VLOOKUP($C895,'[1]Preços Unitários'!$B$7:$H$507,4,1))</f>
        <v/>
      </c>
      <c r="G895" s="115" t="str">
        <f>IF($C895="","",VLOOKUP($C895,'[1]Preços Unitários'!$B$7:$H$507,5,1))</f>
        <v/>
      </c>
      <c r="H895" s="116" t="str">
        <f>IF($C895="","",VLOOKUP($C895,'[1]Preços Unitários'!$B$7:$H$507,7,1))</f>
        <v/>
      </c>
      <c r="I895" s="117"/>
      <c r="J895" s="118" t="str">
        <f t="shared" si="63"/>
        <v/>
      </c>
      <c r="K895" s="347"/>
      <c r="L895" s="350"/>
    </row>
    <row r="896" spans="2:12" x14ac:dyDescent="0.25">
      <c r="B896" s="113"/>
      <c r="C896" s="119"/>
      <c r="D896" s="119"/>
      <c r="E896" s="119"/>
      <c r="F896" s="115" t="str">
        <f>IF($C896="","",VLOOKUP($C896,'[1]Preços Unitários'!$B$7:$H$507,4,1))</f>
        <v/>
      </c>
      <c r="G896" s="115" t="str">
        <f>IF($C896="","",VLOOKUP($C896,'[1]Preços Unitários'!$B$7:$H$507,5,1))</f>
        <v/>
      </c>
      <c r="H896" s="116" t="str">
        <f>IF($C896="","",VLOOKUP($C896,'[1]Preços Unitários'!$B$7:$H$507,7,1))</f>
        <v/>
      </c>
      <c r="I896" s="117"/>
      <c r="J896" s="118" t="str">
        <f t="shared" si="63"/>
        <v/>
      </c>
      <c r="K896" s="347"/>
      <c r="L896" s="350"/>
    </row>
    <row r="897" spans="2:12" x14ac:dyDescent="0.25">
      <c r="B897" s="113"/>
      <c r="C897" s="119"/>
      <c r="D897" s="119"/>
      <c r="E897" s="119"/>
      <c r="F897" s="115" t="str">
        <f>IF($C897="","",VLOOKUP($C897,'[1]Preços Unitários'!$B$7:$H$507,4,1))</f>
        <v/>
      </c>
      <c r="G897" s="115" t="str">
        <f>IF($C897="","",VLOOKUP($C897,'[1]Preços Unitários'!$B$7:$H$507,5,1))</f>
        <v/>
      </c>
      <c r="H897" s="116" t="str">
        <f>IF($C897="","",VLOOKUP($C897,'[1]Preços Unitários'!$B$7:$H$507,7,1))</f>
        <v/>
      </c>
      <c r="I897" s="117"/>
      <c r="J897" s="118" t="str">
        <f t="shared" si="63"/>
        <v/>
      </c>
      <c r="K897" s="347"/>
      <c r="L897" s="350"/>
    </row>
    <row r="898" spans="2:12" x14ac:dyDescent="0.25">
      <c r="B898" s="113"/>
      <c r="C898" s="119"/>
      <c r="D898" s="119"/>
      <c r="E898" s="119"/>
      <c r="F898" s="115" t="str">
        <f>IF($C898="","",VLOOKUP($C898,'[1]Preços Unitários'!$B$7:$H$507,4,1))</f>
        <v/>
      </c>
      <c r="G898" s="115" t="str">
        <f>IF($C898="","",VLOOKUP($C898,'[1]Preços Unitários'!$B$7:$H$507,5,1))</f>
        <v/>
      </c>
      <c r="H898" s="116" t="str">
        <f>IF($C898="","",VLOOKUP($C898,'[1]Preços Unitários'!$B$7:$H$507,7,1))</f>
        <v/>
      </c>
      <c r="I898" s="117"/>
      <c r="J898" s="118" t="str">
        <f t="shared" si="63"/>
        <v/>
      </c>
      <c r="K898" s="347"/>
      <c r="L898" s="350"/>
    </row>
    <row r="899" spans="2:12" x14ac:dyDescent="0.25">
      <c r="B899" s="113"/>
      <c r="C899" s="119"/>
      <c r="D899" s="119"/>
      <c r="E899" s="119"/>
      <c r="F899" s="115" t="str">
        <f>IF($C899="","",VLOOKUP($C899,'[1]Preços Unitários'!$B$7:$H$507,4,1))</f>
        <v/>
      </c>
      <c r="G899" s="115" t="str">
        <f>IF($C899="","",VLOOKUP($C899,'[1]Preços Unitários'!$B$7:$H$507,5,1))</f>
        <v/>
      </c>
      <c r="H899" s="116" t="str">
        <f>IF($C899="","",VLOOKUP($C899,'[1]Preços Unitários'!$B$7:$H$507,7,1))</f>
        <v/>
      </c>
      <c r="I899" s="120"/>
      <c r="J899" s="118" t="str">
        <f t="shared" si="63"/>
        <v/>
      </c>
      <c r="K899" s="347"/>
      <c r="L899" s="350"/>
    </row>
    <row r="900" spans="2:12" x14ac:dyDescent="0.25">
      <c r="B900" s="113"/>
      <c r="C900" s="119"/>
      <c r="D900" s="119"/>
      <c r="E900" s="119"/>
      <c r="F900" s="115" t="str">
        <f>IF($C900="","",VLOOKUP($C900,'[1]Preços Unitários'!$B$7:$H$507,4,1))</f>
        <v/>
      </c>
      <c r="G900" s="115" t="str">
        <f>IF($C900="","",VLOOKUP($C900,'[1]Preços Unitários'!$B$7:$H$507,5,1))</f>
        <v/>
      </c>
      <c r="H900" s="116" t="str">
        <f>IF($C900="","",VLOOKUP($C900,'[1]Preços Unitários'!$B$7:$H$507,7,1))</f>
        <v/>
      </c>
      <c r="I900" s="120"/>
      <c r="J900" s="118" t="str">
        <f t="shared" si="63"/>
        <v/>
      </c>
      <c r="K900" s="347"/>
      <c r="L900" s="350"/>
    </row>
    <row r="901" spans="2:12" ht="15.75" thickBot="1" x14ac:dyDescent="0.3">
      <c r="B901" s="121"/>
      <c r="C901" s="122"/>
      <c r="D901" s="122"/>
      <c r="E901" s="122"/>
      <c r="F901" s="123" t="str">
        <f>IF($C901="","",VLOOKUP($C901,'[1]Preços Unitários'!$B$7:$H$507,4,1))</f>
        <v/>
      </c>
      <c r="G901" s="123" t="str">
        <f>IF($C901="","",VLOOKUP($C901,'[1]Preços Unitários'!$B$7:$H$507,5,1))</f>
        <v/>
      </c>
      <c r="H901" s="124" t="str">
        <f>IF($C901="","",VLOOKUP($C901,'[1]Preços Unitários'!$B$7:$H$507,7,1))</f>
        <v/>
      </c>
      <c r="I901" s="125"/>
      <c r="J901" s="126" t="str">
        <f t="shared" si="63"/>
        <v/>
      </c>
      <c r="K901" s="348"/>
      <c r="L901" s="351"/>
    </row>
    <row r="902" spans="2:12" ht="15.75" thickBot="1" x14ac:dyDescent="0.3">
      <c r="C902" s="127"/>
      <c r="D902" s="127"/>
      <c r="E902" s="127"/>
      <c r="H902" s="128"/>
      <c r="I902" s="129"/>
      <c r="J902" s="128"/>
    </row>
    <row r="903" spans="2:12" ht="25.5" x14ac:dyDescent="0.25">
      <c r="B903" s="133" t="s">
        <v>876</v>
      </c>
      <c r="C903" s="96"/>
      <c r="D903" s="96"/>
      <c r="E903" s="96"/>
      <c r="F903" s="97" t="s">
        <v>52</v>
      </c>
      <c r="G903" s="98" t="s">
        <v>137</v>
      </c>
      <c r="H903" s="99" t="s">
        <v>131</v>
      </c>
      <c r="I903" s="100">
        <v>1</v>
      </c>
      <c r="J903" s="101">
        <f>ROUND(IF(SUM(J905:J915)="","",IF(H903="NOTURNO",(SUM(J905:J915))*1.25,SUM(J905:J915))),2)</f>
        <v>800.15</v>
      </c>
      <c r="K903" s="102" t="s">
        <v>1771</v>
      </c>
      <c r="L903" s="103" t="s">
        <v>1772</v>
      </c>
    </row>
    <row r="904" spans="2:12" ht="27" x14ac:dyDescent="0.25">
      <c r="B904" s="104"/>
      <c r="C904" s="105" t="s">
        <v>1773</v>
      </c>
      <c r="D904" s="105"/>
      <c r="E904" s="105"/>
      <c r="F904" s="106" t="s">
        <v>1776</v>
      </c>
      <c r="G904" s="107" t="s">
        <v>1777</v>
      </c>
      <c r="H904" s="108" t="s">
        <v>1778</v>
      </c>
      <c r="I904" s="109"/>
      <c r="J904" s="110"/>
      <c r="K904" s="111"/>
      <c r="L904" s="112"/>
    </row>
    <row r="905" spans="2:12" x14ac:dyDescent="0.25">
      <c r="B905" s="113"/>
      <c r="C905" s="119"/>
      <c r="D905" s="119"/>
      <c r="E905" s="119"/>
      <c r="F905" s="115" t="str">
        <f>IF($C905="","",VLOOKUP($C905,'[1]Preços Unitários'!$B$7:$H$507,4,1))</f>
        <v/>
      </c>
      <c r="G905" s="115" t="str">
        <f>IF($C905="","",VLOOKUP($C905,'[1]Preços Unitários'!$B$7:$H$507,5,1))</f>
        <v/>
      </c>
      <c r="H905" s="116" t="str">
        <f>IF($C905="","",VLOOKUP($C905,'[1]Preços Unitários'!$B$7:$H$507,7,1))</f>
        <v/>
      </c>
      <c r="I905" s="117"/>
      <c r="J905" s="118" t="str">
        <f t="shared" ref="J905:J916" si="64">IF(H905="","",I905*H905)</f>
        <v/>
      </c>
      <c r="K905" s="346" t="s">
        <v>1906</v>
      </c>
      <c r="L905" s="349" t="s">
        <v>1907</v>
      </c>
    </row>
    <row r="906" spans="2:12" x14ac:dyDescent="0.25">
      <c r="B906" s="113"/>
      <c r="C906" s="141" t="s">
        <v>1908</v>
      </c>
      <c r="D906" s="141">
        <f>VLOOKUP(C906,'[1]Preços Unitários'!$B$7:$E$413,2,TRUE)</f>
        <v>110209</v>
      </c>
      <c r="E906" s="141" t="str">
        <f>VLOOKUP(C906,'[1]Preços Unitários'!$B$7:$F$413,3,TRUE)</f>
        <v>CASAN</v>
      </c>
      <c r="F906" s="115" t="str">
        <f>IF($C906="","",VLOOKUP($C906,'[1]Preços Unitários'!$B$7:$H$507,4,1))</f>
        <v>CAIXA DE INSPEÇÃO EM ANÉIS DE CONCRETO PRÉ-MOLDADO DN 400 MM, PROFUNDIDADE ATÉ 1,00 M</v>
      </c>
      <c r="G906" s="115" t="str">
        <f>IF($C906="","",VLOOKUP($C906,'[1]Preços Unitários'!$B$7:$H$507,5,1))</f>
        <v>un</v>
      </c>
      <c r="H906" s="116">
        <f>IF($C906="","",VLOOKUP($C906,'[1]Preços Unitários'!$B$7:$H$507,7,1))</f>
        <v>225.78314047211504</v>
      </c>
      <c r="I906" s="117">
        <v>1</v>
      </c>
      <c r="J906" s="118">
        <f t="shared" si="64"/>
        <v>225.78314047211504</v>
      </c>
      <c r="K906" s="347"/>
      <c r="L906" s="350"/>
    </row>
    <row r="907" spans="2:12" x14ac:dyDescent="0.25">
      <c r="B907" s="113"/>
      <c r="C907" s="114" t="s">
        <v>1909</v>
      </c>
      <c r="D907" s="114">
        <f>VLOOKUP(C907,'[1]Preços Unitários'!$B$7:$E$413,2,TRUE)</f>
        <v>11316</v>
      </c>
      <c r="E907" s="114" t="str">
        <f>VLOOKUP(C907,'[1]Preços Unitários'!$B$7:$F$413,3,TRUE)</f>
        <v>SINAPI</v>
      </c>
      <c r="F907" s="115" t="str">
        <f>IF($C907="","",VLOOKUP($C907,'[1]Preços Unitários'!$B$7:$H$507,4,1))</f>
        <v>TAMPA DE FERRO FUNDIDO DIÂMETRO EXTERNO 500mm COM 400mm DIAMETRO INTERNO LIVRE</v>
      </c>
      <c r="G907" s="115" t="str">
        <f>IF($C907="","",VLOOKUP($C907,'[1]Preços Unitários'!$B$7:$H$507,5,1))</f>
        <v xml:space="preserve">un </v>
      </c>
      <c r="H907" s="116">
        <f>IF($C907="","",VLOOKUP($C907,'[1]Preços Unitários'!$B$7:$H$507,7,1))</f>
        <v>574.37185419723914</v>
      </c>
      <c r="I907" s="117">
        <v>1</v>
      </c>
      <c r="J907" s="118">
        <f t="shared" si="64"/>
        <v>574.37185419723914</v>
      </c>
      <c r="K907" s="347"/>
      <c r="L907" s="350"/>
    </row>
    <row r="908" spans="2:12" x14ac:dyDescent="0.25">
      <c r="B908" s="113"/>
      <c r="C908" s="119"/>
      <c r="D908" s="119"/>
      <c r="E908" s="119"/>
      <c r="F908" s="115" t="str">
        <f>IF($C908="","",VLOOKUP($C908,'[1]Preços Unitários'!$B$7:$H$507,4,1))</f>
        <v/>
      </c>
      <c r="G908" s="115" t="str">
        <f>IF($C908="","",VLOOKUP($C908,'[1]Preços Unitários'!$B$7:$H$507,5,1))</f>
        <v/>
      </c>
      <c r="H908" s="116" t="str">
        <f>IF($C908="","",VLOOKUP($C908,'[1]Preços Unitários'!$B$7:$H$507,7,1))</f>
        <v/>
      </c>
      <c r="I908" s="117"/>
      <c r="J908" s="118" t="str">
        <f t="shared" si="64"/>
        <v/>
      </c>
      <c r="K908" s="347"/>
      <c r="L908" s="350"/>
    </row>
    <row r="909" spans="2:12" x14ac:dyDescent="0.25">
      <c r="B909" s="113"/>
      <c r="C909" s="119"/>
      <c r="D909" s="119"/>
      <c r="E909" s="119"/>
      <c r="F909" s="115" t="str">
        <f>IF($C909="","",VLOOKUP($C909,'[1]Preços Unitários'!$B$7:$H$507,4,1))</f>
        <v/>
      </c>
      <c r="G909" s="115" t="str">
        <f>IF($C909="","",VLOOKUP($C909,'[1]Preços Unitários'!$B$7:$H$507,5,1))</f>
        <v/>
      </c>
      <c r="H909" s="116" t="str">
        <f>IF($C909="","",VLOOKUP($C909,'[1]Preços Unitários'!$B$7:$H$507,7,1))</f>
        <v/>
      </c>
      <c r="I909" s="117"/>
      <c r="J909" s="118" t="str">
        <f t="shared" si="64"/>
        <v/>
      </c>
      <c r="K909" s="347"/>
      <c r="L909" s="350"/>
    </row>
    <row r="910" spans="2:12" x14ac:dyDescent="0.25">
      <c r="B910" s="113"/>
      <c r="C910" s="119"/>
      <c r="D910" s="119"/>
      <c r="E910" s="119"/>
      <c r="F910" s="115" t="str">
        <f>IF($C910="","",VLOOKUP($C910,'[1]Preços Unitários'!$B$7:$H$507,4,1))</f>
        <v/>
      </c>
      <c r="G910" s="115" t="str">
        <f>IF($C910="","",VLOOKUP($C910,'[1]Preços Unitários'!$B$7:$H$507,5,1))</f>
        <v/>
      </c>
      <c r="H910" s="116" t="str">
        <f>IF($C910="","",VLOOKUP($C910,'[1]Preços Unitários'!$B$7:$H$507,7,1))</f>
        <v/>
      </c>
      <c r="I910" s="117"/>
      <c r="J910" s="118" t="str">
        <f t="shared" si="64"/>
        <v/>
      </c>
      <c r="K910" s="347"/>
      <c r="L910" s="350"/>
    </row>
    <row r="911" spans="2:12" x14ac:dyDescent="0.25">
      <c r="B911" s="113"/>
      <c r="C911" s="119"/>
      <c r="D911" s="119"/>
      <c r="E911" s="119"/>
      <c r="F911" s="115" t="str">
        <f>IF($C911="","",VLOOKUP($C911,'[1]Preços Unitários'!$B$7:$H$507,4,1))</f>
        <v/>
      </c>
      <c r="G911" s="115" t="str">
        <f>IF($C911="","",VLOOKUP($C911,'[1]Preços Unitários'!$B$7:$H$507,5,1))</f>
        <v/>
      </c>
      <c r="H911" s="116" t="str">
        <f>IF($C911="","",VLOOKUP($C911,'[1]Preços Unitários'!$B$7:$H$507,7,1))</f>
        <v/>
      </c>
      <c r="I911" s="117"/>
      <c r="J911" s="118" t="str">
        <f t="shared" si="64"/>
        <v/>
      </c>
      <c r="K911" s="347"/>
      <c r="L911" s="350"/>
    </row>
    <row r="912" spans="2:12" x14ac:dyDescent="0.25">
      <c r="B912" s="113"/>
      <c r="C912" s="119"/>
      <c r="D912" s="119"/>
      <c r="E912" s="119"/>
      <c r="F912" s="115" t="str">
        <f>IF($C912="","",VLOOKUP($C912,'[1]Preços Unitários'!$B$7:$H$507,4,1))</f>
        <v/>
      </c>
      <c r="G912" s="115" t="str">
        <f>IF($C912="","",VLOOKUP($C912,'[1]Preços Unitários'!$B$7:$H$507,5,1))</f>
        <v/>
      </c>
      <c r="H912" s="116" t="str">
        <f>IF($C912="","",VLOOKUP($C912,'[1]Preços Unitários'!$B$7:$H$507,7,1))</f>
        <v/>
      </c>
      <c r="I912" s="117"/>
      <c r="J912" s="118" t="str">
        <f t="shared" si="64"/>
        <v/>
      </c>
      <c r="K912" s="347"/>
      <c r="L912" s="350"/>
    </row>
    <row r="913" spans="2:12" x14ac:dyDescent="0.25">
      <c r="B913" s="113"/>
      <c r="C913" s="119"/>
      <c r="D913" s="119"/>
      <c r="E913" s="119"/>
      <c r="F913" s="115" t="str">
        <f>IF($C913="","",VLOOKUP($C913,'[1]Preços Unitários'!$B$7:$H$507,4,1))</f>
        <v/>
      </c>
      <c r="G913" s="115" t="str">
        <f>IF($C913="","",VLOOKUP($C913,'[1]Preços Unitários'!$B$7:$H$507,5,1))</f>
        <v/>
      </c>
      <c r="H913" s="116" t="str">
        <f>IF($C913="","",VLOOKUP($C913,'[1]Preços Unitários'!$B$7:$H$507,7,1))</f>
        <v/>
      </c>
      <c r="I913" s="120"/>
      <c r="J913" s="118" t="str">
        <f t="shared" si="64"/>
        <v/>
      </c>
      <c r="K913" s="347"/>
      <c r="L913" s="350"/>
    </row>
    <row r="914" spans="2:12" x14ac:dyDescent="0.25">
      <c r="B914" s="113"/>
      <c r="C914" s="119"/>
      <c r="D914" s="119"/>
      <c r="E914" s="119"/>
      <c r="F914" s="115" t="str">
        <f>IF($C914="","",VLOOKUP($C914,'[1]Preços Unitários'!$B$7:$H$507,4,1))</f>
        <v/>
      </c>
      <c r="G914" s="115" t="str">
        <f>IF($C914="","",VLOOKUP($C914,'[1]Preços Unitários'!$B$7:$H$507,5,1))</f>
        <v/>
      </c>
      <c r="H914" s="116" t="str">
        <f>IF($C914="","",VLOOKUP($C914,'[1]Preços Unitários'!$B$7:$H$507,7,1))</f>
        <v/>
      </c>
      <c r="I914" s="120"/>
      <c r="J914" s="118" t="str">
        <f t="shared" si="64"/>
        <v/>
      </c>
      <c r="K914" s="347"/>
      <c r="L914" s="350"/>
    </row>
    <row r="915" spans="2:12" x14ac:dyDescent="0.25">
      <c r="B915" s="113"/>
      <c r="C915" s="119"/>
      <c r="D915" s="119"/>
      <c r="E915" s="119"/>
      <c r="F915" s="115" t="str">
        <f>IF($C915="","",VLOOKUP($C915,'[1]Preços Unitários'!$B$7:$H$507,4,1))</f>
        <v/>
      </c>
      <c r="G915" s="115" t="str">
        <f>IF($C915="","",VLOOKUP($C915,'[1]Preços Unitários'!$B$7:$H$507,5,1))</f>
        <v/>
      </c>
      <c r="H915" s="116" t="str">
        <f>IF($C915="","",VLOOKUP($C915,'[1]Preços Unitários'!$B$7:$H$507,7,1))</f>
        <v/>
      </c>
      <c r="I915" s="120"/>
      <c r="J915" s="118" t="str">
        <f t="shared" si="64"/>
        <v/>
      </c>
      <c r="K915" s="347"/>
      <c r="L915" s="350"/>
    </row>
    <row r="916" spans="2:12" ht="15.75" thickBot="1" x14ac:dyDescent="0.3">
      <c r="B916" s="121"/>
      <c r="C916" s="122"/>
      <c r="D916" s="122"/>
      <c r="E916" s="122"/>
      <c r="F916" s="123" t="str">
        <f>IF($C916="","",VLOOKUP($C916,'[1]Preços Unitários'!$B$7:$H$507,4,1))</f>
        <v/>
      </c>
      <c r="G916" s="123" t="str">
        <f>IF($C916="","",VLOOKUP($C916,'[1]Preços Unitários'!$B$7:$H$507,5,1))</f>
        <v/>
      </c>
      <c r="H916" s="124" t="str">
        <f>IF($C916="","",VLOOKUP($C916,'[1]Preços Unitários'!$B$7:$H$507,7,1))</f>
        <v/>
      </c>
      <c r="I916" s="125"/>
      <c r="J916" s="126" t="str">
        <f t="shared" si="64"/>
        <v/>
      </c>
      <c r="K916" s="348"/>
      <c r="L916" s="351"/>
    </row>
    <row r="917" spans="2:12" ht="15.75" thickBot="1" x14ac:dyDescent="0.3">
      <c r="B917" s="143"/>
      <c r="C917" s="144"/>
      <c r="D917" s="144"/>
      <c r="E917" s="144"/>
      <c r="F917" s="145"/>
      <c r="G917" s="145"/>
      <c r="H917" s="146"/>
      <c r="I917" s="147"/>
      <c r="J917" s="148"/>
      <c r="K917" s="149"/>
      <c r="L917" s="150"/>
    </row>
    <row r="918" spans="2:12" ht="25.5" x14ac:dyDescent="0.25">
      <c r="B918" s="133" t="s">
        <v>877</v>
      </c>
      <c r="C918" s="96"/>
      <c r="D918" s="96"/>
      <c r="E918" s="96"/>
      <c r="F918" s="97" t="s">
        <v>53</v>
      </c>
      <c r="G918" s="98" t="s">
        <v>137</v>
      </c>
      <c r="H918" s="99" t="s">
        <v>131</v>
      </c>
      <c r="I918" s="100">
        <v>1</v>
      </c>
      <c r="J918" s="101">
        <f>ROUND(IF(SUM(J920:J930)="","",IF(H918="NOTURNO",(SUM(J920:J930))*1.25,SUM(J920:J930))),2)</f>
        <v>838.77</v>
      </c>
      <c r="K918" s="102" t="s">
        <v>1771</v>
      </c>
      <c r="L918" s="103" t="s">
        <v>1772</v>
      </c>
    </row>
    <row r="919" spans="2:12" ht="27" x14ac:dyDescent="0.25">
      <c r="B919" s="104"/>
      <c r="C919" s="105" t="s">
        <v>1773</v>
      </c>
      <c r="D919" s="105"/>
      <c r="E919" s="105"/>
      <c r="F919" s="106" t="s">
        <v>1776</v>
      </c>
      <c r="G919" s="107" t="s">
        <v>1777</v>
      </c>
      <c r="H919" s="108" t="s">
        <v>1778</v>
      </c>
      <c r="I919" s="109"/>
      <c r="J919" s="110"/>
      <c r="K919" s="111"/>
      <c r="L919" s="112"/>
    </row>
    <row r="920" spans="2:12" x14ac:dyDescent="0.25">
      <c r="B920" s="113"/>
      <c r="C920" s="119"/>
      <c r="D920" s="119"/>
      <c r="E920" s="119"/>
      <c r="F920" s="115" t="str">
        <f>IF($C920="","",VLOOKUP($C920,'[1]Preços Unitários'!$B$7:$H$507,4,1))</f>
        <v/>
      </c>
      <c r="G920" s="115" t="str">
        <f>IF($C920="","",VLOOKUP($C920,'[1]Preços Unitários'!$B$7:$H$507,5,1))</f>
        <v/>
      </c>
      <c r="H920" s="116" t="str">
        <f>IF($C920="","",VLOOKUP($C920,'[1]Preços Unitários'!$B$7:$H$507,7,1))</f>
        <v/>
      </c>
      <c r="I920" s="117"/>
      <c r="J920" s="118" t="str">
        <f t="shared" ref="J920:J931" si="65">IF(H920="","",I920*H920)</f>
        <v/>
      </c>
      <c r="K920" s="346" t="s">
        <v>1910</v>
      </c>
      <c r="L920" s="352" t="s">
        <v>1907</v>
      </c>
    </row>
    <row r="921" spans="2:12" x14ac:dyDescent="0.25">
      <c r="B921" s="113"/>
      <c r="C921" s="132" t="s">
        <v>1911</v>
      </c>
      <c r="D921" s="132">
        <f>VLOOKUP(C921,'[1]Preços Unitários'!$B$7:$E$413,2,TRUE)</f>
        <v>110210</v>
      </c>
      <c r="E921" s="132" t="str">
        <f>VLOOKUP(C921,'[1]Preços Unitários'!$B$7:$F$413,3,TRUE)</f>
        <v>CASAN</v>
      </c>
      <c r="F921" s="115" t="str">
        <f>IF($C921="","",VLOOKUP($C921,'[1]Preços Unitários'!$B$7:$H$507,4,1))</f>
        <v>CAIXA DE INSPEÇÃO EM ANÉIS DE CONCRETO PRÉ-MOLDADO DN 600 MM, PROFUNDIDADE ATÉ 1,00 M</v>
      </c>
      <c r="G921" s="115" t="str">
        <f>IF($C921="","",VLOOKUP($C921,'[1]Preços Unitários'!$B$7:$H$507,5,1))</f>
        <v>un</v>
      </c>
      <c r="H921" s="116">
        <f>IF($C921="","",VLOOKUP($C921,'[1]Preços Unitários'!$B$7:$H$507,7,1))</f>
        <v>264.40164673819493</v>
      </c>
      <c r="I921" s="117">
        <v>1</v>
      </c>
      <c r="J921" s="118">
        <f t="shared" si="65"/>
        <v>264.40164673819493</v>
      </c>
      <c r="K921" s="347"/>
      <c r="L921" s="353"/>
    </row>
    <row r="922" spans="2:12" x14ac:dyDescent="0.25">
      <c r="B922" s="113"/>
      <c r="C922" s="114" t="s">
        <v>1909</v>
      </c>
      <c r="D922" s="114">
        <f>VLOOKUP(C922,'[1]Preços Unitários'!$B$7:$E$413,2,TRUE)</f>
        <v>11316</v>
      </c>
      <c r="E922" s="114" t="str">
        <f>VLOOKUP(C922,'[1]Preços Unitários'!$B$7:$F$413,3,TRUE)</f>
        <v>SINAPI</v>
      </c>
      <c r="F922" s="115" t="str">
        <f>IF($C922="","",VLOOKUP($C922,'[1]Preços Unitários'!$B$7:$H$507,4,1))</f>
        <v>TAMPA DE FERRO FUNDIDO DIÂMETRO EXTERNO 500mm COM 400mm DIAMETRO INTERNO LIVRE</v>
      </c>
      <c r="G922" s="115" t="str">
        <f>IF($C922="","",VLOOKUP($C922,'[1]Preços Unitários'!$B$7:$H$507,5,1))</f>
        <v xml:space="preserve">un </v>
      </c>
      <c r="H922" s="116">
        <f>IF($C922="","",VLOOKUP($C922,'[1]Preços Unitários'!$B$7:$H$507,7,1))</f>
        <v>574.37185419723914</v>
      </c>
      <c r="I922" s="117">
        <v>1</v>
      </c>
      <c r="J922" s="118">
        <f t="shared" si="65"/>
        <v>574.37185419723914</v>
      </c>
      <c r="K922" s="347"/>
      <c r="L922" s="353"/>
    </row>
    <row r="923" spans="2:12" x14ac:dyDescent="0.25">
      <c r="B923" s="113"/>
      <c r="C923" s="119"/>
      <c r="D923" s="119"/>
      <c r="E923" s="119"/>
      <c r="F923" s="115" t="str">
        <f>IF($C923="","",VLOOKUP($C923,'[1]Preços Unitários'!$B$7:$H$507,4,1))</f>
        <v/>
      </c>
      <c r="G923" s="115" t="str">
        <f>IF($C923="","",VLOOKUP($C923,'[1]Preços Unitários'!$B$7:$H$507,5,1))</f>
        <v/>
      </c>
      <c r="H923" s="116" t="str">
        <f>IF($C923="","",VLOOKUP($C923,'[1]Preços Unitários'!$B$7:$H$507,7,1))</f>
        <v/>
      </c>
      <c r="I923" s="117"/>
      <c r="J923" s="118" t="str">
        <f t="shared" si="65"/>
        <v/>
      </c>
      <c r="K923" s="347"/>
      <c r="L923" s="353"/>
    </row>
    <row r="924" spans="2:12" x14ac:dyDescent="0.25">
      <c r="B924" s="113"/>
      <c r="C924" s="119"/>
      <c r="D924" s="119"/>
      <c r="E924" s="119"/>
      <c r="F924" s="115" t="str">
        <f>IF($C924="","",VLOOKUP($C924,'[1]Preços Unitários'!$B$7:$H$507,4,1))</f>
        <v/>
      </c>
      <c r="G924" s="115" t="str">
        <f>IF($C924="","",VLOOKUP($C924,'[1]Preços Unitários'!$B$7:$H$507,5,1))</f>
        <v/>
      </c>
      <c r="H924" s="116" t="str">
        <f>IF($C924="","",VLOOKUP($C924,'[1]Preços Unitários'!$B$7:$H$507,7,1))</f>
        <v/>
      </c>
      <c r="I924" s="117"/>
      <c r="J924" s="118" t="str">
        <f t="shared" si="65"/>
        <v/>
      </c>
      <c r="K924" s="347"/>
      <c r="L924" s="353"/>
    </row>
    <row r="925" spans="2:12" x14ac:dyDescent="0.25">
      <c r="B925" s="113"/>
      <c r="C925" s="119"/>
      <c r="D925" s="119"/>
      <c r="E925" s="119"/>
      <c r="F925" s="115" t="str">
        <f>IF($C925="","",VLOOKUP($C925,'[1]Preços Unitários'!$B$7:$H$507,4,1))</f>
        <v/>
      </c>
      <c r="G925" s="115" t="str">
        <f>IF($C925="","",VLOOKUP($C925,'[1]Preços Unitários'!$B$7:$H$507,5,1))</f>
        <v/>
      </c>
      <c r="H925" s="116" t="str">
        <f>IF($C925="","",VLOOKUP($C925,'[1]Preços Unitários'!$B$7:$H$507,7,1))</f>
        <v/>
      </c>
      <c r="I925" s="117"/>
      <c r="J925" s="118" t="str">
        <f t="shared" si="65"/>
        <v/>
      </c>
      <c r="K925" s="347"/>
      <c r="L925" s="353"/>
    </row>
    <row r="926" spans="2:12" x14ac:dyDescent="0.25">
      <c r="B926" s="113"/>
      <c r="C926" s="119"/>
      <c r="D926" s="119"/>
      <c r="E926" s="119"/>
      <c r="F926" s="115" t="str">
        <f>IF($C926="","",VLOOKUP($C926,'[1]Preços Unitários'!$B$7:$H$507,4,1))</f>
        <v/>
      </c>
      <c r="G926" s="115" t="str">
        <f>IF($C926="","",VLOOKUP($C926,'[1]Preços Unitários'!$B$7:$H$507,5,1))</f>
        <v/>
      </c>
      <c r="H926" s="116" t="str">
        <f>IF($C926="","",VLOOKUP($C926,'[1]Preços Unitários'!$B$7:$H$507,7,1))</f>
        <v/>
      </c>
      <c r="I926" s="117"/>
      <c r="J926" s="118" t="str">
        <f t="shared" si="65"/>
        <v/>
      </c>
      <c r="K926" s="347"/>
      <c r="L926" s="353"/>
    </row>
    <row r="927" spans="2:12" x14ac:dyDescent="0.25">
      <c r="B927" s="113"/>
      <c r="C927" s="119"/>
      <c r="D927" s="119"/>
      <c r="E927" s="119"/>
      <c r="F927" s="115" t="str">
        <f>IF($C927="","",VLOOKUP($C927,'[1]Preços Unitários'!$B$7:$H$507,4,1))</f>
        <v/>
      </c>
      <c r="G927" s="115" t="str">
        <f>IF($C927="","",VLOOKUP($C927,'[1]Preços Unitários'!$B$7:$H$507,5,1))</f>
        <v/>
      </c>
      <c r="H927" s="116" t="str">
        <f>IF($C927="","",VLOOKUP($C927,'[1]Preços Unitários'!$B$7:$H$507,7,1))</f>
        <v/>
      </c>
      <c r="I927" s="117"/>
      <c r="J927" s="118" t="str">
        <f t="shared" si="65"/>
        <v/>
      </c>
      <c r="K927" s="347"/>
      <c r="L927" s="353"/>
    </row>
    <row r="928" spans="2:12" x14ac:dyDescent="0.25">
      <c r="B928" s="113"/>
      <c r="C928" s="119"/>
      <c r="D928" s="119"/>
      <c r="E928" s="119"/>
      <c r="F928" s="115" t="str">
        <f>IF($C928="","",VLOOKUP($C928,'[1]Preços Unitários'!$B$7:$H$507,4,1))</f>
        <v/>
      </c>
      <c r="G928" s="115" t="str">
        <f>IF($C928="","",VLOOKUP($C928,'[1]Preços Unitários'!$B$7:$H$507,5,1))</f>
        <v/>
      </c>
      <c r="H928" s="116" t="str">
        <f>IF($C928="","",VLOOKUP($C928,'[1]Preços Unitários'!$B$7:$H$507,7,1))</f>
        <v/>
      </c>
      <c r="I928" s="120"/>
      <c r="J928" s="118" t="str">
        <f t="shared" si="65"/>
        <v/>
      </c>
      <c r="K928" s="347"/>
      <c r="L928" s="353"/>
    </row>
    <row r="929" spans="2:12" x14ac:dyDescent="0.25">
      <c r="B929" s="113"/>
      <c r="C929" s="119"/>
      <c r="D929" s="119"/>
      <c r="E929" s="119"/>
      <c r="F929" s="115" t="str">
        <f>IF($C929="","",VLOOKUP($C929,'[1]Preços Unitários'!$B$7:$H$507,4,1))</f>
        <v/>
      </c>
      <c r="G929" s="115" t="str">
        <f>IF($C929="","",VLOOKUP($C929,'[1]Preços Unitários'!$B$7:$H$507,5,1))</f>
        <v/>
      </c>
      <c r="H929" s="116" t="str">
        <f>IF($C929="","",VLOOKUP($C929,'[1]Preços Unitários'!$B$7:$H$507,7,1))</f>
        <v/>
      </c>
      <c r="I929" s="120"/>
      <c r="J929" s="118" t="str">
        <f t="shared" si="65"/>
        <v/>
      </c>
      <c r="K929" s="347"/>
      <c r="L929" s="353"/>
    </row>
    <row r="930" spans="2:12" x14ac:dyDescent="0.25">
      <c r="B930" s="113"/>
      <c r="C930" s="119"/>
      <c r="D930" s="119"/>
      <c r="E930" s="119"/>
      <c r="F930" s="115" t="str">
        <f>IF($C930="","",VLOOKUP($C930,'[1]Preços Unitários'!$B$7:$H$507,4,1))</f>
        <v/>
      </c>
      <c r="G930" s="115" t="str">
        <f>IF($C930="","",VLOOKUP($C930,'[1]Preços Unitários'!$B$7:$H$507,5,1))</f>
        <v/>
      </c>
      <c r="H930" s="116" t="str">
        <f>IF($C930="","",VLOOKUP($C930,'[1]Preços Unitários'!$B$7:$H$507,7,1))</f>
        <v/>
      </c>
      <c r="I930" s="120"/>
      <c r="J930" s="118" t="str">
        <f t="shared" si="65"/>
        <v/>
      </c>
      <c r="K930" s="347"/>
      <c r="L930" s="353"/>
    </row>
    <row r="931" spans="2:12" ht="15.75" thickBot="1" x14ac:dyDescent="0.3">
      <c r="B931" s="121"/>
      <c r="C931" s="122"/>
      <c r="D931" s="122"/>
      <c r="E931" s="122"/>
      <c r="F931" s="123" t="str">
        <f>IF($C931="","",VLOOKUP($C931,'[1]Preços Unitários'!$B$7:$H$507,4,1))</f>
        <v/>
      </c>
      <c r="G931" s="123" t="str">
        <f>IF($C931="","",VLOOKUP($C931,'[1]Preços Unitários'!$B$7:$H$507,5,1))</f>
        <v/>
      </c>
      <c r="H931" s="124" t="str">
        <f>IF($C931="","",VLOOKUP($C931,'[1]Preços Unitários'!$B$7:$H$507,7,1))</f>
        <v/>
      </c>
      <c r="I931" s="125"/>
      <c r="J931" s="126" t="str">
        <f t="shared" si="65"/>
        <v/>
      </c>
      <c r="K931" s="348"/>
      <c r="L931" s="354"/>
    </row>
    <row r="932" spans="2:12" ht="15.75" thickBot="1" x14ac:dyDescent="0.3">
      <c r="C932" s="127"/>
      <c r="D932" s="127"/>
      <c r="E932" s="127"/>
      <c r="H932" s="128"/>
      <c r="I932" s="129"/>
      <c r="J932" s="128"/>
    </row>
    <row r="933" spans="2:12" ht="25.5" x14ac:dyDescent="0.25">
      <c r="B933" s="133" t="s">
        <v>878</v>
      </c>
      <c r="C933" s="96"/>
      <c r="D933" s="96"/>
      <c r="E933" s="96"/>
      <c r="F933" s="97" t="s">
        <v>54</v>
      </c>
      <c r="G933" s="98" t="s">
        <v>137</v>
      </c>
      <c r="H933" s="99" t="s">
        <v>131</v>
      </c>
      <c r="I933" s="100">
        <v>1</v>
      </c>
      <c r="J933" s="101">
        <f>ROUND(IF(SUM(J935:J945)="","",IF(H933="NOTURNO",(SUM(J935:J945))*1.25,SUM(J935:J945))),2)</f>
        <v>3282.23</v>
      </c>
      <c r="K933" s="102" t="s">
        <v>1771</v>
      </c>
      <c r="L933" s="103" t="s">
        <v>1772</v>
      </c>
    </row>
    <row r="934" spans="2:12" ht="27" x14ac:dyDescent="0.25">
      <c r="B934" s="104"/>
      <c r="C934" s="105" t="s">
        <v>1773</v>
      </c>
      <c r="D934" s="105"/>
      <c r="E934" s="105"/>
      <c r="F934" s="106" t="s">
        <v>1776</v>
      </c>
      <c r="G934" s="107" t="s">
        <v>1777</v>
      </c>
      <c r="H934" s="108" t="s">
        <v>1778</v>
      </c>
      <c r="I934" s="109"/>
      <c r="J934" s="110"/>
      <c r="K934" s="111"/>
      <c r="L934" s="112"/>
    </row>
    <row r="935" spans="2:12" x14ac:dyDescent="0.25">
      <c r="B935" s="113"/>
      <c r="C935" s="119"/>
      <c r="D935" s="119"/>
      <c r="E935" s="119"/>
      <c r="F935" s="115" t="str">
        <f>IF($C935="","",VLOOKUP($C935,'[1]Preços Unitários'!$B$7:$H$507,4,1))</f>
        <v/>
      </c>
      <c r="G935" s="115" t="str">
        <f>IF($C935="","",VLOOKUP($C935,'[1]Preços Unitários'!$B$7:$H$507,5,1))</f>
        <v/>
      </c>
      <c r="H935" s="116" t="str">
        <f>IF($C935="","",VLOOKUP($C935,'[1]Preços Unitários'!$B$7:$H$507,7,1))</f>
        <v/>
      </c>
      <c r="I935" s="117"/>
      <c r="J935" s="118" t="str">
        <f t="shared" ref="J935:J946" si="66">IF(H935="","",I935*H935)</f>
        <v/>
      </c>
      <c r="K935" s="346" t="s">
        <v>1912</v>
      </c>
      <c r="L935" s="352" t="s">
        <v>1907</v>
      </c>
    </row>
    <row r="936" spans="2:12" x14ac:dyDescent="0.25">
      <c r="B936" s="113"/>
      <c r="C936" s="151" t="s">
        <v>1913</v>
      </c>
      <c r="D936" s="151">
        <f>VLOOKUP(C936,'[1]Preços Unitários'!$B$7:$E$413,2,TRUE)</f>
        <v>81713</v>
      </c>
      <c r="E936" s="151" t="str">
        <f>VLOOKUP(C936,'[1]Preços Unitários'!$B$7:$F$413,3,TRUE)</f>
        <v>CASAN</v>
      </c>
      <c r="F936" s="115" t="str">
        <f>IF($C936="","",VLOOKUP($C936,'[1]Preços Unitários'!$B$7:$H$507,4,1))</f>
        <v>POÇO DE VISITA (BASE FUNDO PRONTO), DN 800 MM ATÉ 1.00M - TIPO 2</v>
      </c>
      <c r="G936" s="115" t="str">
        <f>IF($C936="","",VLOOKUP($C936,'[1]Preços Unitários'!$B$7:$H$507,5,1))</f>
        <v>un</v>
      </c>
      <c r="H936" s="116">
        <f>IF($C936="","",VLOOKUP($C936,'[1]Preços Unitários'!$B$7:$H$507,7,1))</f>
        <v>1583.4957461285367</v>
      </c>
      <c r="I936" s="117">
        <v>1</v>
      </c>
      <c r="J936" s="118">
        <f t="shared" si="66"/>
        <v>1583.4957461285367</v>
      </c>
      <c r="K936" s="347"/>
      <c r="L936" s="353"/>
    </row>
    <row r="937" spans="2:12" x14ac:dyDescent="0.25">
      <c r="B937" s="113"/>
      <c r="C937" s="151" t="s">
        <v>1914</v>
      </c>
      <c r="D937" s="151">
        <f>VLOOKUP(C937,'[1]Preços Unitários'!$B$7:$E$413,2,TRUE)</f>
        <v>81719</v>
      </c>
      <c r="E937" s="151" t="str">
        <f>VLOOKUP(C937,'[1]Preços Unitários'!$B$7:$F$413,3,TRUE)</f>
        <v>CASAN</v>
      </c>
      <c r="F937" s="115" t="str">
        <f>IF($C937="","",VLOOKUP($C937,'[1]Preços Unitários'!$B$7:$H$507,4,1))</f>
        <v>ACRÉSCIMO DE CÂMARA (BALÃO) EM POÇO DE VISITA EM ANÉIS DE CONCRETO PB, DN 800 MM</v>
      </c>
      <c r="G937" s="115" t="str">
        <f>IF($C937="","",VLOOKUP($C937,'[1]Preços Unitários'!$B$7:$H$507,5,1))</f>
        <v>m</v>
      </c>
      <c r="H937" s="116">
        <f>IF($C937="","",VLOOKUP($C937,'[1]Preços Unitários'!$B$7:$H$507,7,1))</f>
        <v>806.39326595975683</v>
      </c>
      <c r="I937" s="117">
        <v>1</v>
      </c>
      <c r="J937" s="118">
        <f t="shared" si="66"/>
        <v>806.39326595975683</v>
      </c>
      <c r="K937" s="347"/>
      <c r="L937" s="353"/>
    </row>
    <row r="938" spans="2:12" x14ac:dyDescent="0.25">
      <c r="B938" s="113"/>
      <c r="C938" s="138" t="s">
        <v>1915</v>
      </c>
      <c r="D938" s="138">
        <f>VLOOKUP(C938,'[1]Preços Unitários'!$B$7:$E$413,2,TRUE)</f>
        <v>21090</v>
      </c>
      <c r="E938" s="138" t="str">
        <f>VLOOKUP(C938,'[1]Preços Unitários'!$B$7:$F$413,3,TRUE)</f>
        <v>SINAPI</v>
      </c>
      <c r="F938" s="115" t="str">
        <f>IF($C938="","",VLOOKUP($C938,'[1]Preços Unitários'!$B$7:$H$507,4,1))</f>
        <v xml:space="preserve">TAMPA DE FERRO FUNDIDO DIÂMETRO INTERNO LIVRE 600mm </v>
      </c>
      <c r="G938" s="115" t="str">
        <f>IF($C938="","",VLOOKUP($C938,'[1]Preços Unitários'!$B$7:$H$507,5,1))</f>
        <v xml:space="preserve">un </v>
      </c>
      <c r="H938" s="116">
        <f>IF($C938="","",VLOOKUP($C938,'[1]Preços Unitários'!$B$7:$H$507,7,1))</f>
        <v>892.33803766069525</v>
      </c>
      <c r="I938" s="117">
        <v>1</v>
      </c>
      <c r="J938" s="118">
        <f t="shared" si="66"/>
        <v>892.33803766069525</v>
      </c>
      <c r="K938" s="347"/>
      <c r="L938" s="353"/>
    </row>
    <row r="939" spans="2:12" x14ac:dyDescent="0.25">
      <c r="B939" s="113"/>
      <c r="C939" s="119"/>
      <c r="D939" s="119"/>
      <c r="E939" s="119"/>
      <c r="F939" s="115" t="str">
        <f>IF($C939="","",VLOOKUP($C939,'[1]Preços Unitários'!$B$7:$H$507,4,1))</f>
        <v/>
      </c>
      <c r="G939" s="115" t="str">
        <f>IF($C939="","",VLOOKUP($C939,'[1]Preços Unitários'!$B$7:$H$507,5,1))</f>
        <v/>
      </c>
      <c r="H939" s="116" t="str">
        <f>IF($C939="","",VLOOKUP($C939,'[1]Preços Unitários'!$B$7:$H$507,7,1))</f>
        <v/>
      </c>
      <c r="I939" s="117"/>
      <c r="J939" s="118" t="str">
        <f t="shared" si="66"/>
        <v/>
      </c>
      <c r="K939" s="347"/>
      <c r="L939" s="353"/>
    </row>
    <row r="940" spans="2:12" x14ac:dyDescent="0.25">
      <c r="B940" s="113"/>
      <c r="C940" s="119"/>
      <c r="D940" s="119"/>
      <c r="E940" s="119"/>
      <c r="F940" s="115" t="str">
        <f>IF($C940="","",VLOOKUP($C940,'[1]Preços Unitários'!$B$7:$H$507,4,1))</f>
        <v/>
      </c>
      <c r="G940" s="115" t="str">
        <f>IF($C940="","",VLOOKUP($C940,'[1]Preços Unitários'!$B$7:$H$507,5,1))</f>
        <v/>
      </c>
      <c r="H940" s="116" t="str">
        <f>IF($C940="","",VLOOKUP($C940,'[1]Preços Unitários'!$B$7:$H$507,7,1))</f>
        <v/>
      </c>
      <c r="I940" s="117"/>
      <c r="J940" s="118" t="str">
        <f t="shared" si="66"/>
        <v/>
      </c>
      <c r="K940" s="347"/>
      <c r="L940" s="353"/>
    </row>
    <row r="941" spans="2:12" x14ac:dyDescent="0.25">
      <c r="B941" s="113"/>
      <c r="C941" s="119"/>
      <c r="D941" s="119"/>
      <c r="E941" s="119"/>
      <c r="F941" s="115" t="str">
        <f>IF($C941="","",VLOOKUP($C941,'[1]Preços Unitários'!$B$7:$H$507,4,1))</f>
        <v/>
      </c>
      <c r="G941" s="115" t="str">
        <f>IF($C941="","",VLOOKUP($C941,'[1]Preços Unitários'!$B$7:$H$507,5,1))</f>
        <v/>
      </c>
      <c r="H941" s="116" t="str">
        <f>IF($C941="","",VLOOKUP($C941,'[1]Preços Unitários'!$B$7:$H$507,7,1))</f>
        <v/>
      </c>
      <c r="I941" s="117"/>
      <c r="J941" s="118" t="str">
        <f t="shared" si="66"/>
        <v/>
      </c>
      <c r="K941" s="347"/>
      <c r="L941" s="353"/>
    </row>
    <row r="942" spans="2:12" x14ac:dyDescent="0.25">
      <c r="B942" s="113"/>
      <c r="C942" s="119"/>
      <c r="D942" s="119"/>
      <c r="E942" s="119"/>
      <c r="F942" s="115" t="str">
        <f>IF($C942="","",VLOOKUP($C942,'[1]Preços Unitários'!$B$7:$H$507,4,1))</f>
        <v/>
      </c>
      <c r="G942" s="115" t="str">
        <f>IF($C942="","",VLOOKUP($C942,'[1]Preços Unitários'!$B$7:$H$507,5,1))</f>
        <v/>
      </c>
      <c r="H942" s="116" t="str">
        <f>IF($C942="","",VLOOKUP($C942,'[1]Preços Unitários'!$B$7:$H$507,7,1))</f>
        <v/>
      </c>
      <c r="I942" s="117"/>
      <c r="J942" s="118" t="str">
        <f t="shared" si="66"/>
        <v/>
      </c>
      <c r="K942" s="347"/>
      <c r="L942" s="353"/>
    </row>
    <row r="943" spans="2:12" x14ac:dyDescent="0.25">
      <c r="B943" s="113"/>
      <c r="C943" s="119"/>
      <c r="D943" s="119"/>
      <c r="E943" s="119"/>
      <c r="F943" s="115" t="str">
        <f>IF($C943="","",VLOOKUP($C943,'[1]Preços Unitários'!$B$7:$H$507,4,1))</f>
        <v/>
      </c>
      <c r="G943" s="115" t="str">
        <f>IF($C943="","",VLOOKUP($C943,'[1]Preços Unitários'!$B$7:$H$507,5,1))</f>
        <v/>
      </c>
      <c r="H943" s="116" t="str">
        <f>IF($C943="","",VLOOKUP($C943,'[1]Preços Unitários'!$B$7:$H$507,7,1))</f>
        <v/>
      </c>
      <c r="I943" s="120"/>
      <c r="J943" s="118" t="str">
        <f t="shared" si="66"/>
        <v/>
      </c>
      <c r="K943" s="347"/>
      <c r="L943" s="353"/>
    </row>
    <row r="944" spans="2:12" x14ac:dyDescent="0.25">
      <c r="B944" s="113"/>
      <c r="C944" s="119"/>
      <c r="D944" s="119"/>
      <c r="E944" s="119"/>
      <c r="F944" s="115" t="str">
        <f>IF($C944="","",VLOOKUP($C944,'[1]Preços Unitários'!$B$7:$H$507,4,1))</f>
        <v/>
      </c>
      <c r="G944" s="115" t="str">
        <f>IF($C944="","",VLOOKUP($C944,'[1]Preços Unitários'!$B$7:$H$507,5,1))</f>
        <v/>
      </c>
      <c r="H944" s="116" t="str">
        <f>IF($C944="","",VLOOKUP($C944,'[1]Preços Unitários'!$B$7:$H$507,7,1))</f>
        <v/>
      </c>
      <c r="I944" s="120"/>
      <c r="J944" s="118" t="str">
        <f t="shared" si="66"/>
        <v/>
      </c>
      <c r="K944" s="347"/>
      <c r="L944" s="353"/>
    </row>
    <row r="945" spans="2:12" x14ac:dyDescent="0.25">
      <c r="B945" s="113"/>
      <c r="C945" s="119"/>
      <c r="D945" s="119"/>
      <c r="E945" s="119"/>
      <c r="F945" s="115" t="str">
        <f>IF($C945="","",VLOOKUP($C945,'[1]Preços Unitários'!$B$7:$H$507,4,1))</f>
        <v/>
      </c>
      <c r="G945" s="115" t="str">
        <f>IF($C945="","",VLOOKUP($C945,'[1]Preços Unitários'!$B$7:$H$507,5,1))</f>
        <v/>
      </c>
      <c r="H945" s="116" t="str">
        <f>IF($C945="","",VLOOKUP($C945,'[1]Preços Unitários'!$B$7:$H$507,7,1))</f>
        <v/>
      </c>
      <c r="I945" s="120"/>
      <c r="J945" s="118" t="str">
        <f t="shared" si="66"/>
        <v/>
      </c>
      <c r="K945" s="347"/>
      <c r="L945" s="353"/>
    </row>
    <row r="946" spans="2:12" ht="15.75" thickBot="1" x14ac:dyDescent="0.3">
      <c r="B946" s="121"/>
      <c r="C946" s="122"/>
      <c r="D946" s="122"/>
      <c r="E946" s="122"/>
      <c r="F946" s="123" t="str">
        <f>IF($C946="","",VLOOKUP($C946,'[1]Preços Unitários'!$B$7:$H$507,4,1))</f>
        <v/>
      </c>
      <c r="G946" s="123" t="str">
        <f>IF($C946="","",VLOOKUP($C946,'[1]Preços Unitários'!$B$7:$H$507,5,1))</f>
        <v/>
      </c>
      <c r="H946" s="124" t="str">
        <f>IF($C946="","",VLOOKUP($C946,'[1]Preços Unitários'!$B$7:$H$507,7,1))</f>
        <v/>
      </c>
      <c r="I946" s="125"/>
      <c r="J946" s="126" t="str">
        <f t="shared" si="66"/>
        <v/>
      </c>
      <c r="K946" s="348"/>
      <c r="L946" s="354"/>
    </row>
    <row r="947" spans="2:12" ht="15.75" thickBot="1" x14ac:dyDescent="0.3">
      <c r="C947" s="127"/>
      <c r="D947" s="127"/>
      <c r="E947" s="127"/>
      <c r="H947" s="128"/>
      <c r="I947" s="129"/>
      <c r="J947" s="128"/>
    </row>
    <row r="948" spans="2:12" ht="25.5" x14ac:dyDescent="0.25">
      <c r="B948" s="133" t="s">
        <v>879</v>
      </c>
      <c r="C948" s="96"/>
      <c r="D948" s="96"/>
      <c r="E948" s="96"/>
      <c r="F948" s="97" t="s">
        <v>55</v>
      </c>
      <c r="G948" s="98" t="s">
        <v>137</v>
      </c>
      <c r="H948" s="99" t="s">
        <v>131</v>
      </c>
      <c r="I948" s="100">
        <v>1</v>
      </c>
      <c r="J948" s="101">
        <f>ROUND(IF(SUM(J950:J960)="","",IF(H948="NOTURNO",(SUM(J950:J960))*1.25,SUM(J950:J960))),2)</f>
        <v>4088.62</v>
      </c>
      <c r="K948" s="102" t="s">
        <v>1771</v>
      </c>
      <c r="L948" s="103" t="s">
        <v>1772</v>
      </c>
    </row>
    <row r="949" spans="2:12" ht="27" x14ac:dyDescent="0.25">
      <c r="B949" s="104"/>
      <c r="C949" s="105" t="s">
        <v>1773</v>
      </c>
      <c r="D949" s="105"/>
      <c r="E949" s="105"/>
      <c r="F949" s="106" t="s">
        <v>1776</v>
      </c>
      <c r="G949" s="107" t="s">
        <v>1777</v>
      </c>
      <c r="H949" s="108" t="s">
        <v>1778</v>
      </c>
      <c r="I949" s="109"/>
      <c r="J949" s="110"/>
      <c r="K949" s="111"/>
      <c r="L949" s="112"/>
    </row>
    <row r="950" spans="2:12" x14ac:dyDescent="0.25">
      <c r="B950" s="113"/>
      <c r="C950" s="119"/>
      <c r="D950" s="119"/>
      <c r="E950" s="119"/>
      <c r="F950" s="115" t="str">
        <f>IF($C950="","",VLOOKUP($C950,'[1]Preços Unitários'!$B$7:$H$507,4,1))</f>
        <v/>
      </c>
      <c r="G950" s="115" t="str">
        <f>IF($C950="","",VLOOKUP($C950,'[1]Preços Unitários'!$B$7:$H$507,5,1))</f>
        <v/>
      </c>
      <c r="H950" s="116" t="str">
        <f>IF($C950="","",VLOOKUP($C950,'[1]Preços Unitários'!$B$7:$H$507,7,1))</f>
        <v/>
      </c>
      <c r="I950" s="117"/>
      <c r="J950" s="118" t="str">
        <f t="shared" ref="J950:J961" si="67">IF(H950="","",I950*H950)</f>
        <v/>
      </c>
      <c r="K950" s="346" t="s">
        <v>1912</v>
      </c>
      <c r="L950" s="352" t="s">
        <v>1907</v>
      </c>
    </row>
    <row r="951" spans="2:12" x14ac:dyDescent="0.25">
      <c r="B951" s="113"/>
      <c r="C951" s="151" t="s">
        <v>1913</v>
      </c>
      <c r="D951" s="151">
        <f>VLOOKUP(C951,'[1]Preços Unitários'!$B$7:$E$413,2,TRUE)</f>
        <v>81713</v>
      </c>
      <c r="E951" s="151" t="str">
        <f>VLOOKUP(C951,'[1]Preços Unitários'!$B$7:$F$413,3,TRUE)</f>
        <v>CASAN</v>
      </c>
      <c r="F951" s="115" t="str">
        <f>IF($C951="","",VLOOKUP($C951,'[1]Preços Unitários'!$B$7:$H$507,4,1))</f>
        <v>POÇO DE VISITA (BASE FUNDO PRONTO), DN 800 MM ATÉ 1.00M - TIPO 2</v>
      </c>
      <c r="G951" s="115" t="str">
        <f>IF($C951="","",VLOOKUP($C951,'[1]Preços Unitários'!$B$7:$H$507,5,1))</f>
        <v>un</v>
      </c>
      <c r="H951" s="116">
        <f>IF($C951="","",VLOOKUP($C951,'[1]Preços Unitários'!$B$7:$H$507,7,1))</f>
        <v>1583.4957461285367</v>
      </c>
      <c r="I951" s="117">
        <v>1</v>
      </c>
      <c r="J951" s="118">
        <f t="shared" si="67"/>
        <v>1583.4957461285367</v>
      </c>
      <c r="K951" s="347"/>
      <c r="L951" s="353"/>
    </row>
    <row r="952" spans="2:12" x14ac:dyDescent="0.25">
      <c r="B952" s="113"/>
      <c r="C952" s="151" t="s">
        <v>1914</v>
      </c>
      <c r="D952" s="151">
        <f>VLOOKUP(C952,'[1]Preços Unitários'!$B$7:$E$413,2,TRUE)</f>
        <v>81719</v>
      </c>
      <c r="E952" s="151" t="str">
        <f>VLOOKUP(C952,'[1]Preços Unitários'!$B$7:$F$413,3,TRUE)</f>
        <v>CASAN</v>
      </c>
      <c r="F952" s="115" t="str">
        <f>IF($C952="","",VLOOKUP($C952,'[1]Preços Unitários'!$B$7:$H$507,4,1))</f>
        <v>ACRÉSCIMO DE CÂMARA (BALÃO) EM POÇO DE VISITA EM ANÉIS DE CONCRETO PB, DN 800 MM</v>
      </c>
      <c r="G952" s="115" t="str">
        <f>IF($C952="","",VLOOKUP($C952,'[1]Preços Unitários'!$B$7:$H$507,5,1))</f>
        <v>m</v>
      </c>
      <c r="H952" s="116">
        <f>IF($C952="","",VLOOKUP($C952,'[1]Preços Unitários'!$B$7:$H$507,7,1))</f>
        <v>806.39326595975683</v>
      </c>
      <c r="I952" s="117">
        <v>2</v>
      </c>
      <c r="J952" s="118">
        <f t="shared" si="67"/>
        <v>1612.7865319195137</v>
      </c>
      <c r="K952" s="347"/>
      <c r="L952" s="353"/>
    </row>
    <row r="953" spans="2:12" x14ac:dyDescent="0.25">
      <c r="B953" s="113"/>
      <c r="C953" s="138" t="s">
        <v>1915</v>
      </c>
      <c r="D953" s="138">
        <f>VLOOKUP(C953,'[1]Preços Unitários'!$B$7:$E$413,2,TRUE)</f>
        <v>21090</v>
      </c>
      <c r="E953" s="138" t="str">
        <f>VLOOKUP(C953,'[1]Preços Unitários'!$B$7:$F$413,3,TRUE)</f>
        <v>SINAPI</v>
      </c>
      <c r="F953" s="115" t="str">
        <f>IF($C953="","",VLOOKUP($C953,'[1]Preços Unitários'!$B$7:$H$507,4,1))</f>
        <v xml:space="preserve">TAMPA DE FERRO FUNDIDO DIÂMETRO INTERNO LIVRE 600mm </v>
      </c>
      <c r="G953" s="115" t="str">
        <f>IF($C953="","",VLOOKUP($C953,'[1]Preços Unitários'!$B$7:$H$507,5,1))</f>
        <v xml:space="preserve">un </v>
      </c>
      <c r="H953" s="116">
        <f>IF($C953="","",VLOOKUP($C953,'[1]Preços Unitários'!$B$7:$H$507,7,1))</f>
        <v>892.33803766069525</v>
      </c>
      <c r="I953" s="117">
        <v>1</v>
      </c>
      <c r="J953" s="118">
        <f t="shared" si="67"/>
        <v>892.33803766069525</v>
      </c>
      <c r="K953" s="347"/>
      <c r="L953" s="353"/>
    </row>
    <row r="954" spans="2:12" x14ac:dyDescent="0.25">
      <c r="B954" s="113"/>
      <c r="C954" s="119"/>
      <c r="D954" s="119"/>
      <c r="E954" s="119"/>
      <c r="F954" s="115" t="str">
        <f>IF($C954="","",VLOOKUP($C954,'[1]Preços Unitários'!$B$7:$H$507,4,1))</f>
        <v/>
      </c>
      <c r="G954" s="115" t="str">
        <f>IF($C954="","",VLOOKUP($C954,'[1]Preços Unitários'!$B$7:$H$507,5,1))</f>
        <v/>
      </c>
      <c r="H954" s="116" t="str">
        <f>IF($C954="","",VLOOKUP($C954,'[1]Preços Unitários'!$B$7:$H$507,7,1))</f>
        <v/>
      </c>
      <c r="I954" s="117"/>
      <c r="J954" s="118" t="str">
        <f t="shared" si="67"/>
        <v/>
      </c>
      <c r="K954" s="347"/>
      <c r="L954" s="353"/>
    </row>
    <row r="955" spans="2:12" x14ac:dyDescent="0.25">
      <c r="B955" s="113"/>
      <c r="C955" s="119"/>
      <c r="D955" s="119"/>
      <c r="E955" s="119"/>
      <c r="F955" s="115" t="str">
        <f>IF($C955="","",VLOOKUP($C955,'[1]Preços Unitários'!$B$7:$H$507,4,1))</f>
        <v/>
      </c>
      <c r="G955" s="115" t="str">
        <f>IF($C955="","",VLOOKUP($C955,'[1]Preços Unitários'!$B$7:$H$507,5,1))</f>
        <v/>
      </c>
      <c r="H955" s="116" t="str">
        <f>IF($C955="","",VLOOKUP($C955,'[1]Preços Unitários'!$B$7:$H$507,7,1))</f>
        <v/>
      </c>
      <c r="I955" s="117"/>
      <c r="J955" s="118" t="str">
        <f t="shared" si="67"/>
        <v/>
      </c>
      <c r="K955" s="347"/>
      <c r="L955" s="353"/>
    </row>
    <row r="956" spans="2:12" x14ac:dyDescent="0.25">
      <c r="B956" s="113"/>
      <c r="C956" s="119"/>
      <c r="D956" s="119"/>
      <c r="E956" s="119"/>
      <c r="F956" s="115" t="str">
        <f>IF($C956="","",VLOOKUP($C956,'[1]Preços Unitários'!$B$7:$H$507,4,1))</f>
        <v/>
      </c>
      <c r="G956" s="115" t="str">
        <f>IF($C956="","",VLOOKUP($C956,'[1]Preços Unitários'!$B$7:$H$507,5,1))</f>
        <v/>
      </c>
      <c r="H956" s="116" t="str">
        <f>IF($C956="","",VLOOKUP($C956,'[1]Preços Unitários'!$B$7:$H$507,7,1))</f>
        <v/>
      </c>
      <c r="I956" s="117"/>
      <c r="J956" s="118" t="str">
        <f t="shared" si="67"/>
        <v/>
      </c>
      <c r="K956" s="347"/>
      <c r="L956" s="353"/>
    </row>
    <row r="957" spans="2:12" x14ac:dyDescent="0.25">
      <c r="B957" s="113"/>
      <c r="C957" s="119"/>
      <c r="D957" s="119"/>
      <c r="E957" s="119"/>
      <c r="F957" s="115" t="str">
        <f>IF($C957="","",VLOOKUP($C957,'[1]Preços Unitários'!$B$7:$H$507,4,1))</f>
        <v/>
      </c>
      <c r="G957" s="115" t="str">
        <f>IF($C957="","",VLOOKUP($C957,'[1]Preços Unitários'!$B$7:$H$507,5,1))</f>
        <v/>
      </c>
      <c r="H957" s="116" t="str">
        <f>IF($C957="","",VLOOKUP($C957,'[1]Preços Unitários'!$B$7:$H$507,7,1))</f>
        <v/>
      </c>
      <c r="I957" s="117"/>
      <c r="J957" s="118" t="str">
        <f t="shared" si="67"/>
        <v/>
      </c>
      <c r="K957" s="347"/>
      <c r="L957" s="353"/>
    </row>
    <row r="958" spans="2:12" x14ac:dyDescent="0.25">
      <c r="B958" s="113"/>
      <c r="C958" s="119"/>
      <c r="D958" s="119"/>
      <c r="E958" s="119"/>
      <c r="F958" s="115" t="str">
        <f>IF($C958="","",VLOOKUP($C958,'[1]Preços Unitários'!$B$7:$H$507,4,1))</f>
        <v/>
      </c>
      <c r="G958" s="115" t="str">
        <f>IF($C958="","",VLOOKUP($C958,'[1]Preços Unitários'!$B$7:$H$507,5,1))</f>
        <v/>
      </c>
      <c r="H958" s="116" t="str">
        <f>IF($C958="","",VLOOKUP($C958,'[1]Preços Unitários'!$B$7:$H$507,7,1))</f>
        <v/>
      </c>
      <c r="I958" s="117"/>
      <c r="J958" s="118" t="str">
        <f t="shared" si="67"/>
        <v/>
      </c>
      <c r="K958" s="347"/>
      <c r="L958" s="353"/>
    </row>
    <row r="959" spans="2:12" x14ac:dyDescent="0.25">
      <c r="B959" s="113"/>
      <c r="C959" s="119"/>
      <c r="D959" s="119"/>
      <c r="E959" s="119"/>
      <c r="F959" s="115" t="str">
        <f>IF($C959="","",VLOOKUP($C959,'[1]Preços Unitários'!$B$7:$H$507,4,1))</f>
        <v/>
      </c>
      <c r="G959" s="115" t="str">
        <f>IF($C959="","",VLOOKUP($C959,'[1]Preços Unitários'!$B$7:$H$507,5,1))</f>
        <v/>
      </c>
      <c r="H959" s="116" t="str">
        <f>IF($C959="","",VLOOKUP($C959,'[1]Preços Unitários'!$B$7:$H$507,7,1))</f>
        <v/>
      </c>
      <c r="I959" s="117"/>
      <c r="J959" s="118" t="str">
        <f t="shared" si="67"/>
        <v/>
      </c>
      <c r="K959" s="347"/>
      <c r="L959" s="353"/>
    </row>
    <row r="960" spans="2:12" x14ac:dyDescent="0.25">
      <c r="B960" s="113"/>
      <c r="C960" s="119"/>
      <c r="D960" s="119"/>
      <c r="E960" s="119"/>
      <c r="F960" s="115" t="str">
        <f>IF($C960="","",VLOOKUP($C960,'[1]Preços Unitários'!$B$7:$H$507,4,1))</f>
        <v/>
      </c>
      <c r="G960" s="115" t="str">
        <f>IF($C960="","",VLOOKUP($C960,'[1]Preços Unitários'!$B$7:$H$507,5,1))</f>
        <v/>
      </c>
      <c r="H960" s="116" t="str">
        <f>IF($C960="","",VLOOKUP($C960,'[1]Preços Unitários'!$B$7:$H$507,7,1))</f>
        <v/>
      </c>
      <c r="I960" s="120"/>
      <c r="J960" s="118" t="str">
        <f t="shared" si="67"/>
        <v/>
      </c>
      <c r="K960" s="347"/>
      <c r="L960" s="353"/>
    </row>
    <row r="961" spans="2:12" ht="15.75" thickBot="1" x14ac:dyDescent="0.3">
      <c r="B961" s="121"/>
      <c r="C961" s="122"/>
      <c r="D961" s="122"/>
      <c r="E961" s="122"/>
      <c r="F961" s="123" t="str">
        <f>IF($C961="","",VLOOKUP($C961,'[1]Preços Unitários'!$B$7:$H$507,4,1))</f>
        <v/>
      </c>
      <c r="G961" s="123" t="str">
        <f>IF($C961="","",VLOOKUP($C961,'[1]Preços Unitários'!$B$7:$H$507,5,1))</f>
        <v/>
      </c>
      <c r="H961" s="124" t="str">
        <f>IF($C961="","",VLOOKUP($C961,'[1]Preços Unitários'!$B$7:$H$507,7,1))</f>
        <v/>
      </c>
      <c r="I961" s="125"/>
      <c r="J961" s="126" t="str">
        <f t="shared" si="67"/>
        <v/>
      </c>
      <c r="K961" s="348"/>
      <c r="L961" s="354"/>
    </row>
    <row r="962" spans="2:12" ht="15.75" thickBot="1" x14ac:dyDescent="0.3">
      <c r="C962" s="127"/>
      <c r="D962" s="127"/>
      <c r="E962" s="127"/>
      <c r="H962" s="128"/>
      <c r="I962" s="129"/>
      <c r="J962" s="128"/>
    </row>
    <row r="963" spans="2:12" ht="25.5" x14ac:dyDescent="0.25">
      <c r="B963" s="133" t="s">
        <v>880</v>
      </c>
      <c r="C963" s="96"/>
      <c r="D963" s="96"/>
      <c r="E963" s="96"/>
      <c r="F963" s="97" t="s">
        <v>56</v>
      </c>
      <c r="G963" s="98" t="s">
        <v>137</v>
      </c>
      <c r="H963" s="99" t="s">
        <v>131</v>
      </c>
      <c r="I963" s="100">
        <v>1</v>
      </c>
      <c r="J963" s="101">
        <f>ROUND(IF(SUM(J965:J974)="","",IF(H963="NOTURNO",(SUM(J965:J974))*1.25,SUM(J965:J974))),2)</f>
        <v>7379.57</v>
      </c>
      <c r="K963" s="102" t="s">
        <v>1771</v>
      </c>
      <c r="L963" s="103" t="s">
        <v>1772</v>
      </c>
    </row>
    <row r="964" spans="2:12" ht="27" x14ac:dyDescent="0.25">
      <c r="B964" s="104"/>
      <c r="C964" s="105" t="s">
        <v>1773</v>
      </c>
      <c r="D964" s="105"/>
      <c r="E964" s="105"/>
      <c r="F964" s="106" t="s">
        <v>1776</v>
      </c>
      <c r="G964" s="107" t="s">
        <v>1777</v>
      </c>
      <c r="H964" s="108" t="s">
        <v>1778</v>
      </c>
      <c r="I964" s="109"/>
      <c r="J964" s="110"/>
      <c r="K964" s="111"/>
      <c r="L964" s="112"/>
    </row>
    <row r="965" spans="2:12" x14ac:dyDescent="0.25">
      <c r="B965" s="113"/>
      <c r="C965" s="119"/>
      <c r="D965" s="119"/>
      <c r="E965" s="119"/>
      <c r="F965" s="115" t="str">
        <f>IF($C965="","",VLOOKUP($C965,'[1]Preços Unitários'!$B$7:$H$507,4,1))</f>
        <v/>
      </c>
      <c r="G965" s="115" t="str">
        <f>IF($C965="","",VLOOKUP($C965,'[1]Preços Unitários'!$B$7:$H$507,5,1))</f>
        <v/>
      </c>
      <c r="H965" s="116" t="str">
        <f>IF($C965="","",VLOOKUP($C965,'[1]Preços Unitários'!$B$7:$H$507,7,1))</f>
        <v/>
      </c>
      <c r="I965" s="117"/>
      <c r="J965" s="118" t="str">
        <f t="shared" ref="J965:J975" si="68">IF(H965="","",I965*H965)</f>
        <v/>
      </c>
      <c r="K965" s="346" t="s">
        <v>1912</v>
      </c>
      <c r="L965" s="352" t="s">
        <v>1907</v>
      </c>
    </row>
    <row r="966" spans="2:12" x14ac:dyDescent="0.25">
      <c r="B966" s="113"/>
      <c r="C966" s="151" t="s">
        <v>1916</v>
      </c>
      <c r="D966" s="151">
        <f>VLOOKUP(C966,'[1]Preços Unitários'!$B$7:$E$413,2,TRUE)</f>
        <v>81714</v>
      </c>
      <c r="E966" s="151" t="str">
        <f>VLOOKUP(C966,'[1]Preços Unitários'!$B$7:$F$413,3,TRUE)</f>
        <v>CASAN</v>
      </c>
      <c r="F966" s="115" t="str">
        <f>IF($C966="","",VLOOKUP($C966,'[1]Preços Unitários'!$B$7:$H$507,4,1))</f>
        <v>POÇO DE VISITA (BASE EM TUBO), DN 1000 MM ATÉ 1.00M - TIPO 3</v>
      </c>
      <c r="G966" s="115" t="str">
        <f>IF($C966="","",VLOOKUP($C966,'[1]Preços Unitários'!$B$7:$H$507,5,1))</f>
        <v>un</v>
      </c>
      <c r="H966" s="116">
        <f>IF($C966="","",VLOOKUP($C966,'[1]Preços Unitários'!$B$7:$H$507,7,1))</f>
        <v>3316.5089982972395</v>
      </c>
      <c r="I966" s="117">
        <v>1</v>
      </c>
      <c r="J966" s="118">
        <f t="shared" si="68"/>
        <v>3316.5089982972395</v>
      </c>
      <c r="K966" s="347"/>
      <c r="L966" s="353"/>
    </row>
    <row r="967" spans="2:12" x14ac:dyDescent="0.25">
      <c r="B967" s="113"/>
      <c r="C967" s="151" t="s">
        <v>1917</v>
      </c>
      <c r="D967" s="151">
        <f>VLOOKUP(C967,'[1]Preços Unitários'!$B$7:$E$413,2,TRUE)</f>
        <v>81720</v>
      </c>
      <c r="E967" s="151" t="str">
        <f>VLOOKUP(C967,'[1]Preços Unitários'!$B$7:$F$413,3,TRUE)</f>
        <v>CASAN</v>
      </c>
      <c r="F967" s="115" t="str">
        <f>IF($C967="","",VLOOKUP($C967,'[1]Preços Unitários'!$B$7:$H$507,4,1))</f>
        <v>ACRÉSCIMO DE CÂMARA (BALÃO) EM POÇO DE VISITA EM ANÉIS DE CONCRETO PB, DN 1000 MM</v>
      </c>
      <c r="G967" s="115" t="str">
        <f>IF($C967="","",VLOOKUP($C967,'[1]Preços Unitários'!$B$7:$H$507,5,1))</f>
        <v>m</v>
      </c>
      <c r="H967" s="116">
        <f>IF($C967="","",VLOOKUP($C967,'[1]Preços Unitários'!$B$7:$H$507,7,1))</f>
        <v>1056.9091872910897</v>
      </c>
      <c r="I967" s="117">
        <v>3</v>
      </c>
      <c r="J967" s="118">
        <f t="shared" si="68"/>
        <v>3170.7275618732692</v>
      </c>
      <c r="K967" s="347"/>
      <c r="L967" s="353"/>
    </row>
    <row r="968" spans="2:12" x14ac:dyDescent="0.25">
      <c r="B968" s="113"/>
      <c r="C968" s="138" t="s">
        <v>1915</v>
      </c>
      <c r="D968" s="138">
        <f>VLOOKUP(C968,'[1]Preços Unitários'!$B$7:$E$413,2,TRUE)</f>
        <v>21090</v>
      </c>
      <c r="E968" s="138" t="str">
        <f>VLOOKUP(C968,'[1]Preços Unitários'!$B$7:$F$413,3,TRUE)</f>
        <v>SINAPI</v>
      </c>
      <c r="F968" s="115" t="str">
        <f>IF($C968="","",VLOOKUP($C968,'[1]Preços Unitários'!$B$7:$H$507,4,1))</f>
        <v xml:space="preserve">TAMPA DE FERRO FUNDIDO DIÂMETRO INTERNO LIVRE 600mm </v>
      </c>
      <c r="G968" s="115" t="str">
        <f>IF($C968="","",VLOOKUP($C968,'[1]Preços Unitários'!$B$7:$H$507,5,1))</f>
        <v xml:space="preserve">un </v>
      </c>
      <c r="H968" s="116">
        <f>IF($C968="","",VLOOKUP($C968,'[1]Preços Unitários'!$B$7:$H$507,7,1))</f>
        <v>892.33803766069525</v>
      </c>
      <c r="I968" s="117">
        <v>1</v>
      </c>
      <c r="J968" s="118">
        <f t="shared" si="68"/>
        <v>892.33803766069525</v>
      </c>
      <c r="K968" s="347"/>
      <c r="L968" s="353"/>
    </row>
    <row r="969" spans="2:12" x14ac:dyDescent="0.25">
      <c r="B969" s="113"/>
      <c r="C969" s="119"/>
      <c r="D969" s="119"/>
      <c r="E969" s="119"/>
      <c r="F969" s="115" t="str">
        <f>IF($C969="","",VLOOKUP($C969,'[1]Preços Unitários'!$B$7:$H$507,4,1))</f>
        <v/>
      </c>
      <c r="G969" s="115" t="str">
        <f>IF($C969="","",VLOOKUP($C969,'[1]Preços Unitários'!$B$7:$H$507,5,1))</f>
        <v/>
      </c>
      <c r="H969" s="116" t="str">
        <f>IF($C969="","",VLOOKUP($C969,'[1]Preços Unitários'!$B$7:$H$507,7,1))</f>
        <v/>
      </c>
      <c r="I969" s="117"/>
      <c r="J969" s="118" t="str">
        <f t="shared" si="68"/>
        <v/>
      </c>
      <c r="K969" s="347"/>
      <c r="L969" s="353"/>
    </row>
    <row r="970" spans="2:12" x14ac:dyDescent="0.25">
      <c r="B970" s="113"/>
      <c r="C970" s="119"/>
      <c r="D970" s="119"/>
      <c r="E970" s="119"/>
      <c r="F970" s="115" t="str">
        <f>IF($C970="","",VLOOKUP($C970,'[1]Preços Unitários'!$B$7:$H$507,4,1))</f>
        <v/>
      </c>
      <c r="G970" s="115" t="str">
        <f>IF($C970="","",VLOOKUP($C970,'[1]Preços Unitários'!$B$7:$H$507,5,1))</f>
        <v/>
      </c>
      <c r="H970" s="116" t="str">
        <f>IF($C970="","",VLOOKUP($C970,'[1]Preços Unitários'!$B$7:$H$507,7,1))</f>
        <v/>
      </c>
      <c r="I970" s="117"/>
      <c r="J970" s="118" t="str">
        <f t="shared" si="68"/>
        <v/>
      </c>
      <c r="K970" s="347"/>
      <c r="L970" s="353"/>
    </row>
    <row r="971" spans="2:12" x14ac:dyDescent="0.25">
      <c r="B971" s="113"/>
      <c r="C971" s="119"/>
      <c r="D971" s="119"/>
      <c r="E971" s="119"/>
      <c r="F971" s="115" t="str">
        <f>IF($C971="","",VLOOKUP($C971,'[1]Preços Unitários'!$B$7:$H$507,4,1))</f>
        <v/>
      </c>
      <c r="G971" s="115" t="str">
        <f>IF($C971="","",VLOOKUP($C971,'[1]Preços Unitários'!$B$7:$H$507,5,1))</f>
        <v/>
      </c>
      <c r="H971" s="116" t="str">
        <f>IF($C971="","",VLOOKUP($C971,'[1]Preços Unitários'!$B$7:$H$507,7,1))</f>
        <v/>
      </c>
      <c r="I971" s="117"/>
      <c r="J971" s="118" t="str">
        <f t="shared" si="68"/>
        <v/>
      </c>
      <c r="K971" s="347"/>
      <c r="L971" s="353"/>
    </row>
    <row r="972" spans="2:12" x14ac:dyDescent="0.25">
      <c r="B972" s="113"/>
      <c r="C972" s="119"/>
      <c r="D972" s="119"/>
      <c r="E972" s="119"/>
      <c r="F972" s="115" t="str">
        <f>IF($C972="","",VLOOKUP($C972,'[1]Preços Unitários'!$B$7:$H$507,4,1))</f>
        <v/>
      </c>
      <c r="G972" s="115" t="str">
        <f>IF($C972="","",VLOOKUP($C972,'[1]Preços Unitários'!$B$7:$H$507,5,1))</f>
        <v/>
      </c>
      <c r="H972" s="116" t="str">
        <f>IF($C972="","",VLOOKUP($C972,'[1]Preços Unitários'!$B$7:$H$507,7,1))</f>
        <v/>
      </c>
      <c r="I972" s="117"/>
      <c r="J972" s="118" t="str">
        <f t="shared" si="68"/>
        <v/>
      </c>
      <c r="K972" s="347"/>
      <c r="L972" s="353"/>
    </row>
    <row r="973" spans="2:12" x14ac:dyDescent="0.25">
      <c r="B973" s="113"/>
      <c r="C973" s="119"/>
      <c r="D973" s="119"/>
      <c r="E973" s="119"/>
      <c r="F973" s="115" t="str">
        <f>IF($C973="","",VLOOKUP($C973,'[1]Preços Unitários'!$B$7:$H$507,4,1))</f>
        <v/>
      </c>
      <c r="G973" s="115" t="str">
        <f>IF($C973="","",VLOOKUP($C973,'[1]Preços Unitários'!$B$7:$H$507,5,1))</f>
        <v/>
      </c>
      <c r="H973" s="116" t="str">
        <f>IF($C973="","",VLOOKUP($C973,'[1]Preços Unitários'!$B$7:$H$507,7,1))</f>
        <v/>
      </c>
      <c r="I973" s="120"/>
      <c r="J973" s="118" t="str">
        <f t="shared" si="68"/>
        <v/>
      </c>
      <c r="K973" s="347"/>
      <c r="L973" s="353"/>
    </row>
    <row r="974" spans="2:12" x14ac:dyDescent="0.25">
      <c r="B974" s="113"/>
      <c r="C974" s="119"/>
      <c r="D974" s="119"/>
      <c r="E974" s="119"/>
      <c r="F974" s="115" t="str">
        <f>IF($C974="","",VLOOKUP($C974,'[1]Preços Unitários'!$B$7:$H$507,4,1))</f>
        <v/>
      </c>
      <c r="G974" s="115" t="str">
        <f>IF($C974="","",VLOOKUP($C974,'[1]Preços Unitários'!$B$7:$H$507,5,1))</f>
        <v/>
      </c>
      <c r="H974" s="116" t="str">
        <f>IF($C974="","",VLOOKUP($C974,'[1]Preços Unitários'!$B$7:$H$507,7,1))</f>
        <v/>
      </c>
      <c r="I974" s="120"/>
      <c r="J974" s="118" t="str">
        <f t="shared" si="68"/>
        <v/>
      </c>
      <c r="K974" s="347"/>
      <c r="L974" s="353"/>
    </row>
    <row r="975" spans="2:12" ht="15.75" thickBot="1" x14ac:dyDescent="0.3">
      <c r="B975" s="121"/>
      <c r="C975" s="122"/>
      <c r="D975" s="122"/>
      <c r="E975" s="122"/>
      <c r="F975" s="123" t="str">
        <f>IF($C975="","",VLOOKUP($C975,'[1]Preços Unitários'!$B$7:$H$507,4,1))</f>
        <v/>
      </c>
      <c r="G975" s="123" t="str">
        <f>IF($C975="","",VLOOKUP($C975,'[1]Preços Unitários'!$B$7:$H$507,5,1))</f>
        <v/>
      </c>
      <c r="H975" s="124" t="str">
        <f>IF($C975="","",VLOOKUP($C975,'[1]Preços Unitários'!$B$7:$H$507,7,1))</f>
        <v/>
      </c>
      <c r="I975" s="125"/>
      <c r="J975" s="126" t="str">
        <f t="shared" si="68"/>
        <v/>
      </c>
      <c r="K975" s="348"/>
      <c r="L975" s="354"/>
    </row>
    <row r="976" spans="2:12" ht="15.75" thickBot="1" x14ac:dyDescent="0.3">
      <c r="C976" s="127"/>
      <c r="D976" s="127"/>
      <c r="E976" s="127"/>
      <c r="H976" s="128"/>
      <c r="I976" s="129"/>
      <c r="J976" s="128"/>
    </row>
    <row r="977" spans="2:12" ht="38.25" x14ac:dyDescent="0.25">
      <c r="B977" s="133" t="s">
        <v>881</v>
      </c>
      <c r="C977" s="96"/>
      <c r="D977" s="96"/>
      <c r="E977" s="96"/>
      <c r="F977" s="97" t="s">
        <v>57</v>
      </c>
      <c r="G977" s="98" t="s">
        <v>137</v>
      </c>
      <c r="H977" s="99" t="s">
        <v>131</v>
      </c>
      <c r="I977" s="100">
        <v>1</v>
      </c>
      <c r="J977" s="101">
        <f>ROUND(IF(SUM(J979:J988)="","",IF(H977="NOTURNO",(SUM(J979:J988))*1.25,SUM(J979:J988))),2)</f>
        <v>2013.77</v>
      </c>
      <c r="K977" s="102" t="s">
        <v>1771</v>
      </c>
      <c r="L977" s="103" t="s">
        <v>1772</v>
      </c>
    </row>
    <row r="978" spans="2:12" ht="27" x14ac:dyDescent="0.25">
      <c r="B978" s="104"/>
      <c r="C978" s="105" t="s">
        <v>1773</v>
      </c>
      <c r="D978" s="105"/>
      <c r="E978" s="105"/>
      <c r="F978" s="106" t="s">
        <v>1776</v>
      </c>
      <c r="G978" s="107" t="s">
        <v>1777</v>
      </c>
      <c r="H978" s="108" t="s">
        <v>1778</v>
      </c>
      <c r="I978" s="109"/>
      <c r="J978" s="110"/>
      <c r="K978" s="111"/>
      <c r="L978" s="112"/>
    </row>
    <row r="979" spans="2:12" x14ac:dyDescent="0.25">
      <c r="B979" s="113"/>
      <c r="C979" s="119"/>
      <c r="D979" s="119"/>
      <c r="E979" s="119"/>
      <c r="F979" s="115" t="str">
        <f>IF($C979="","",VLOOKUP($C979,'[1]Preços Unitários'!$B$7:$H$507,4,1))</f>
        <v/>
      </c>
      <c r="G979" s="115" t="str">
        <f>IF($C979="","",VLOOKUP($C979,'[1]Preços Unitários'!$B$7:$H$507,5,1))</f>
        <v/>
      </c>
      <c r="H979" s="116" t="str">
        <f>IF($C979="","",VLOOKUP($C979,'[1]Preços Unitários'!$B$7:$H$507,7,1))</f>
        <v/>
      </c>
      <c r="I979" s="117"/>
      <c r="J979" s="118" t="str">
        <f t="shared" ref="J979:J989" si="69">IF(H979="","",I979*H979)</f>
        <v/>
      </c>
      <c r="K979" s="346" t="s">
        <v>1918</v>
      </c>
      <c r="L979" s="349" t="s">
        <v>1919</v>
      </c>
    </row>
    <row r="980" spans="2:12" x14ac:dyDescent="0.25">
      <c r="B980" s="113"/>
      <c r="C980" s="151" t="s">
        <v>1920</v>
      </c>
      <c r="D980" s="151">
        <f>VLOOKUP(C980,'[1]Preços Unitários'!$B$7:$E$413,2,TRUE)</f>
        <v>81904</v>
      </c>
      <c r="E980" s="151" t="str">
        <f>VLOOKUP(C980,'[1]Preços Unitários'!$B$7:$F$413,3,TRUE)</f>
        <v>CASAN</v>
      </c>
      <c r="F980" s="115" t="str">
        <f>IF($C980="","",VLOOKUP($C980,'[1]Preços Unitários'!$B$7:$H$507,4,1))</f>
        <v>CAIXA DE BLOCO MACIÇOS DE 1 VEZ, DE 1,00 X 1,00 M, ATÉ 0,50 M</v>
      </c>
      <c r="G980" s="115" t="str">
        <f>IF($C980="","",VLOOKUP($C980,'[1]Preços Unitários'!$B$7:$H$507,5,1))</f>
        <v>un</v>
      </c>
      <c r="H980" s="116">
        <f>IF($C980="","",VLOOKUP($C980,'[1]Preços Unitários'!$B$7:$H$507,7,1))</f>
        <v>901.86229821895336</v>
      </c>
      <c r="I980" s="117">
        <v>1</v>
      </c>
      <c r="J980" s="118">
        <f t="shared" si="69"/>
        <v>901.86229821895336</v>
      </c>
      <c r="K980" s="347"/>
      <c r="L980" s="350"/>
    </row>
    <row r="981" spans="2:12" x14ac:dyDescent="0.25">
      <c r="B981" s="113"/>
      <c r="C981" s="151" t="s">
        <v>1921</v>
      </c>
      <c r="D981" s="151">
        <f>VLOOKUP(C981,'[1]Preços Unitários'!$B$7:$E$413,2,TRUE)</f>
        <v>81918</v>
      </c>
      <c r="E981" s="151" t="str">
        <f>VLOOKUP(C981,'[1]Preços Unitários'!$B$7:$F$413,3,TRUE)</f>
        <v>CASAN</v>
      </c>
      <c r="F981" s="115" t="str">
        <f>IF($C981="","",VLOOKUP($C981,'[1]Preços Unitários'!$B$7:$H$507,4,1))</f>
        <v>ACRÉSCIMO DE ALVENARIA DE BLOCO MACIÇO 1 VEZ, PARA CAIXA DE 1,00 X 1,00 M</v>
      </c>
      <c r="G981" s="115" t="str">
        <f>IF($C981="","",VLOOKUP($C981,'[1]Preços Unitários'!$B$7:$H$507,5,1))</f>
        <v>m</v>
      </c>
      <c r="H981" s="116">
        <f>IF($C981="","",VLOOKUP($C981,'[1]Preços Unitários'!$B$7:$H$507,7,1))</f>
        <v>1111.9041320414958</v>
      </c>
      <c r="I981" s="117">
        <v>1</v>
      </c>
      <c r="J981" s="118">
        <f t="shared" si="69"/>
        <v>1111.9041320414958</v>
      </c>
      <c r="K981" s="347"/>
      <c r="L981" s="350"/>
    </row>
    <row r="982" spans="2:12" x14ac:dyDescent="0.25">
      <c r="B982" s="113"/>
      <c r="C982" s="119"/>
      <c r="D982" s="119"/>
      <c r="E982" s="119"/>
      <c r="F982" s="115" t="str">
        <f>IF($C982="","",VLOOKUP($C982,'[1]Preços Unitários'!$B$7:$H$507,4,1))</f>
        <v/>
      </c>
      <c r="G982" s="115" t="str">
        <f>IF($C982="","",VLOOKUP($C982,'[1]Preços Unitários'!$B$7:$H$507,5,1))</f>
        <v/>
      </c>
      <c r="H982" s="116" t="str">
        <f>IF($C982="","",VLOOKUP($C982,'[1]Preços Unitários'!$B$7:$H$507,7,1))</f>
        <v/>
      </c>
      <c r="I982" s="117"/>
      <c r="J982" s="118" t="str">
        <f t="shared" si="69"/>
        <v/>
      </c>
      <c r="K982" s="347"/>
      <c r="L982" s="350"/>
    </row>
    <row r="983" spans="2:12" x14ac:dyDescent="0.25">
      <c r="B983" s="113"/>
      <c r="C983" s="119"/>
      <c r="D983" s="119"/>
      <c r="E983" s="119"/>
      <c r="F983" s="115" t="str">
        <f>IF($C983="","",VLOOKUP($C983,'[1]Preços Unitários'!$B$7:$H$507,4,1))</f>
        <v/>
      </c>
      <c r="G983" s="115" t="str">
        <f>IF($C983="","",VLOOKUP($C983,'[1]Preços Unitários'!$B$7:$H$507,5,1))</f>
        <v/>
      </c>
      <c r="H983" s="116" t="str">
        <f>IF($C983="","",VLOOKUP($C983,'[1]Preços Unitários'!$B$7:$H$507,7,1))</f>
        <v/>
      </c>
      <c r="I983" s="117"/>
      <c r="J983" s="118" t="str">
        <f t="shared" si="69"/>
        <v/>
      </c>
      <c r="K983" s="347"/>
      <c r="L983" s="350"/>
    </row>
    <row r="984" spans="2:12" x14ac:dyDescent="0.25">
      <c r="B984" s="113"/>
      <c r="C984" s="119"/>
      <c r="D984" s="119"/>
      <c r="E984" s="119"/>
      <c r="F984" s="115" t="str">
        <f>IF($C984="","",VLOOKUP($C984,'[1]Preços Unitários'!$B$7:$H$507,4,1))</f>
        <v/>
      </c>
      <c r="G984" s="115" t="str">
        <f>IF($C984="","",VLOOKUP($C984,'[1]Preços Unitários'!$B$7:$H$507,5,1))</f>
        <v/>
      </c>
      <c r="H984" s="116" t="str">
        <f>IF($C984="","",VLOOKUP($C984,'[1]Preços Unitários'!$B$7:$H$507,7,1))</f>
        <v/>
      </c>
      <c r="I984" s="117"/>
      <c r="J984" s="118" t="str">
        <f t="shared" si="69"/>
        <v/>
      </c>
      <c r="K984" s="347"/>
      <c r="L984" s="350"/>
    </row>
    <row r="985" spans="2:12" x14ac:dyDescent="0.25">
      <c r="B985" s="113"/>
      <c r="C985" s="119"/>
      <c r="D985" s="119"/>
      <c r="E985" s="119"/>
      <c r="F985" s="115" t="str">
        <f>IF($C985="","",VLOOKUP($C985,'[1]Preços Unitários'!$B$7:$H$507,4,1))</f>
        <v/>
      </c>
      <c r="G985" s="115" t="str">
        <f>IF($C985="","",VLOOKUP($C985,'[1]Preços Unitários'!$B$7:$H$507,5,1))</f>
        <v/>
      </c>
      <c r="H985" s="116" t="str">
        <f>IF($C985="","",VLOOKUP($C985,'[1]Preços Unitários'!$B$7:$H$507,7,1))</f>
        <v/>
      </c>
      <c r="I985" s="117"/>
      <c r="J985" s="118" t="str">
        <f t="shared" si="69"/>
        <v/>
      </c>
      <c r="K985" s="347"/>
      <c r="L985" s="350"/>
    </row>
    <row r="986" spans="2:12" x14ac:dyDescent="0.25">
      <c r="B986" s="113"/>
      <c r="C986" s="119"/>
      <c r="D986" s="119"/>
      <c r="E986" s="119"/>
      <c r="F986" s="115" t="str">
        <f>IF($C986="","",VLOOKUP($C986,'[1]Preços Unitários'!$B$7:$H$507,4,1))</f>
        <v/>
      </c>
      <c r="G986" s="115" t="str">
        <f>IF($C986="","",VLOOKUP($C986,'[1]Preços Unitários'!$B$7:$H$507,5,1))</f>
        <v/>
      </c>
      <c r="H986" s="116" t="str">
        <f>IF($C986="","",VLOOKUP($C986,'[1]Preços Unitários'!$B$7:$H$507,7,1))</f>
        <v/>
      </c>
      <c r="I986" s="117"/>
      <c r="J986" s="118" t="str">
        <f t="shared" si="69"/>
        <v/>
      </c>
      <c r="K986" s="347"/>
      <c r="L986" s="350"/>
    </row>
    <row r="987" spans="2:12" x14ac:dyDescent="0.25">
      <c r="B987" s="113"/>
      <c r="C987" s="119"/>
      <c r="D987" s="119"/>
      <c r="E987" s="119"/>
      <c r="F987" s="115" t="str">
        <f>IF($C987="","",VLOOKUP($C987,'[1]Preços Unitários'!$B$7:$H$507,4,1))</f>
        <v/>
      </c>
      <c r="G987" s="115" t="str">
        <f>IF($C987="","",VLOOKUP($C987,'[1]Preços Unitários'!$B$7:$H$507,5,1))</f>
        <v/>
      </c>
      <c r="H987" s="116" t="str">
        <f>IF($C987="","",VLOOKUP($C987,'[1]Preços Unitários'!$B$7:$H$507,7,1))</f>
        <v/>
      </c>
      <c r="I987" s="120"/>
      <c r="J987" s="118" t="str">
        <f t="shared" si="69"/>
        <v/>
      </c>
      <c r="K987" s="347"/>
      <c r="L987" s="350"/>
    </row>
    <row r="988" spans="2:12" x14ac:dyDescent="0.25">
      <c r="B988" s="113"/>
      <c r="C988" s="119"/>
      <c r="D988" s="119"/>
      <c r="E988" s="119"/>
      <c r="F988" s="115" t="str">
        <f>IF($C988="","",VLOOKUP($C988,'[1]Preços Unitários'!$B$7:$H$507,4,1))</f>
        <v/>
      </c>
      <c r="G988" s="115" t="str">
        <f>IF($C988="","",VLOOKUP($C988,'[1]Preços Unitários'!$B$7:$H$507,5,1))</f>
        <v/>
      </c>
      <c r="H988" s="116" t="str">
        <f>IF($C988="","",VLOOKUP($C988,'[1]Preços Unitários'!$B$7:$H$507,7,1))</f>
        <v/>
      </c>
      <c r="I988" s="120"/>
      <c r="J988" s="118" t="str">
        <f t="shared" si="69"/>
        <v/>
      </c>
      <c r="K988" s="347"/>
      <c r="L988" s="350"/>
    </row>
    <row r="989" spans="2:12" ht="15.75" thickBot="1" x14ac:dyDescent="0.3">
      <c r="B989" s="121"/>
      <c r="C989" s="122"/>
      <c r="D989" s="122"/>
      <c r="E989" s="122"/>
      <c r="F989" s="123" t="str">
        <f>IF($C989="","",VLOOKUP($C989,'[1]Preços Unitários'!$B$7:$H$507,4,1))</f>
        <v/>
      </c>
      <c r="G989" s="123" t="str">
        <f>IF($C989="","",VLOOKUP($C989,'[1]Preços Unitários'!$B$7:$H$507,5,1))</f>
        <v/>
      </c>
      <c r="H989" s="124" t="str">
        <f>IF($C989="","",VLOOKUP($C989,'[1]Preços Unitários'!$B$7:$H$507,7,1))</f>
        <v/>
      </c>
      <c r="I989" s="125"/>
      <c r="J989" s="126" t="str">
        <f t="shared" si="69"/>
        <v/>
      </c>
      <c r="K989" s="348"/>
      <c r="L989" s="351"/>
    </row>
    <row r="990" spans="2:12" ht="15.75" thickBot="1" x14ac:dyDescent="0.3">
      <c r="C990" s="127"/>
      <c r="D990" s="127"/>
      <c r="E990" s="127"/>
      <c r="H990" s="128"/>
      <c r="I990" s="129"/>
      <c r="J990" s="128"/>
    </row>
    <row r="991" spans="2:12" ht="38.25" x14ac:dyDescent="0.25">
      <c r="B991" s="133" t="s">
        <v>882</v>
      </c>
      <c r="C991" s="96"/>
      <c r="D991" s="96"/>
      <c r="E991" s="96"/>
      <c r="F991" s="97" t="s">
        <v>58</v>
      </c>
      <c r="G991" s="98" t="s">
        <v>137</v>
      </c>
      <c r="H991" s="99" t="s">
        <v>131</v>
      </c>
      <c r="I991" s="100">
        <v>1</v>
      </c>
      <c r="J991" s="101">
        <f>ROUND(IF(SUM(J993:J1002)="","",IF(H991="NOTURNO",(SUM(J993:J1002))*1.25,SUM(J993:J1002))),2)</f>
        <v>3375.39</v>
      </c>
      <c r="K991" s="102" t="s">
        <v>1771</v>
      </c>
      <c r="L991" s="103" t="s">
        <v>1772</v>
      </c>
    </row>
    <row r="992" spans="2:12" ht="27" x14ac:dyDescent="0.25">
      <c r="B992" s="104"/>
      <c r="C992" s="105" t="s">
        <v>1773</v>
      </c>
      <c r="D992" s="105"/>
      <c r="E992" s="105"/>
      <c r="F992" s="106" t="s">
        <v>1776</v>
      </c>
      <c r="G992" s="107" t="s">
        <v>1777</v>
      </c>
      <c r="H992" s="108" t="s">
        <v>1778</v>
      </c>
      <c r="I992" s="109"/>
      <c r="J992" s="110"/>
      <c r="K992" s="111"/>
      <c r="L992" s="112"/>
    </row>
    <row r="993" spans="2:12" x14ac:dyDescent="0.25">
      <c r="B993" s="113"/>
      <c r="C993" s="119"/>
      <c r="D993" s="119"/>
      <c r="E993" s="119"/>
      <c r="F993" s="115" t="str">
        <f>IF($C993="","",VLOOKUP($C993,'[1]Preços Unitários'!$B$7:$H$507,4,1))</f>
        <v/>
      </c>
      <c r="G993" s="115" t="str">
        <f>IF($C993="","",VLOOKUP($C993,'[1]Preços Unitários'!$B$7:$H$507,5,1))</f>
        <v/>
      </c>
      <c r="H993" s="116" t="str">
        <f>IF($C993="","",VLOOKUP($C993,'[1]Preços Unitários'!$B$7:$H$507,7,1))</f>
        <v/>
      </c>
      <c r="I993" s="117"/>
      <c r="J993" s="118" t="str">
        <f t="shared" ref="J993:J1003" si="70">IF(H993="","",I993*H993)</f>
        <v/>
      </c>
      <c r="K993" s="346" t="s">
        <v>1918</v>
      </c>
      <c r="L993" s="352" t="s">
        <v>1919</v>
      </c>
    </row>
    <row r="994" spans="2:12" x14ac:dyDescent="0.25">
      <c r="B994" s="113"/>
      <c r="C994" s="151" t="s">
        <v>1922</v>
      </c>
      <c r="D994" s="151">
        <f>VLOOKUP(C994,'[1]Preços Unitários'!$B$7:$E$413,2,TRUE)</f>
        <v>81911</v>
      </c>
      <c r="E994" s="151" t="str">
        <f>VLOOKUP(C994,'[1]Preços Unitários'!$B$7:$F$413,3,TRUE)</f>
        <v>CASAN</v>
      </c>
      <c r="F994" s="115" t="str">
        <f>IF($C994="","",VLOOKUP($C994,'[1]Preços Unitários'!$B$7:$H$507,4,1))</f>
        <v>CAIXA DE BLOCO MACIÇOS DE 1 VEZ, DE 1,50 X 1,50 M, ATÉ 0,50 M</v>
      </c>
      <c r="G994" s="115" t="str">
        <f>IF($C994="","",VLOOKUP($C994,'[1]Preços Unitários'!$B$7:$H$507,5,1))</f>
        <v>un</v>
      </c>
      <c r="H994" s="116">
        <f>IF($C994="","",VLOOKUP($C994,'[1]Preços Unitários'!$B$7:$H$507,7,1))</f>
        <v>1801.2214297950554</v>
      </c>
      <c r="I994" s="117">
        <v>1</v>
      </c>
      <c r="J994" s="118">
        <f t="shared" si="70"/>
        <v>1801.2214297950554</v>
      </c>
      <c r="K994" s="347"/>
      <c r="L994" s="353"/>
    </row>
    <row r="995" spans="2:12" x14ac:dyDescent="0.25">
      <c r="B995" s="113"/>
      <c r="C995" s="151" t="s">
        <v>1923</v>
      </c>
      <c r="D995" s="151">
        <f>VLOOKUP(C995,'[1]Preços Unitários'!$B$7:$E$413,2,TRUE)</f>
        <v>81925</v>
      </c>
      <c r="E995" s="151" t="str">
        <f>VLOOKUP(C995,'[1]Preços Unitários'!$B$7:$F$413,3,TRUE)</f>
        <v>CASAN</v>
      </c>
      <c r="F995" s="115" t="str">
        <f>IF($C995="","",VLOOKUP($C995,'[1]Preços Unitários'!$B$7:$H$507,4,1))</f>
        <v>ACRÉSCIMO DE ALVENARIA DE BLOCO MACIÇO 1 VEZ, PARA CAIXA DE 1,50 X 1,50 M</v>
      </c>
      <c r="G995" s="115" t="str">
        <f>IF($C995="","",VLOOKUP($C995,'[1]Preços Unitários'!$B$7:$H$507,5,1))</f>
        <v>m</v>
      </c>
      <c r="H995" s="116">
        <f>IF($C995="","",VLOOKUP($C995,'[1]Preços Unitários'!$B$7:$H$507,7,1))</f>
        <v>1574.1680256534339</v>
      </c>
      <c r="I995" s="117">
        <v>1</v>
      </c>
      <c r="J995" s="118">
        <f t="shared" si="70"/>
        <v>1574.1680256534339</v>
      </c>
      <c r="K995" s="347"/>
      <c r="L995" s="353"/>
    </row>
    <row r="996" spans="2:12" x14ac:dyDescent="0.25">
      <c r="B996" s="113"/>
      <c r="C996" s="119"/>
      <c r="D996" s="119"/>
      <c r="E996" s="119"/>
      <c r="F996" s="115" t="str">
        <f>IF($C996="","",VLOOKUP($C996,'[1]Preços Unitários'!$B$7:$H$507,4,1))</f>
        <v/>
      </c>
      <c r="G996" s="115" t="str">
        <f>IF($C996="","",VLOOKUP($C996,'[1]Preços Unitários'!$B$7:$H$507,5,1))</f>
        <v/>
      </c>
      <c r="H996" s="116" t="str">
        <f>IF($C996="","",VLOOKUP($C996,'[1]Preços Unitários'!$B$7:$H$507,7,1))</f>
        <v/>
      </c>
      <c r="I996" s="117"/>
      <c r="J996" s="118" t="str">
        <f t="shared" si="70"/>
        <v/>
      </c>
      <c r="K996" s="347"/>
      <c r="L996" s="353"/>
    </row>
    <row r="997" spans="2:12" x14ac:dyDescent="0.25">
      <c r="B997" s="113"/>
      <c r="C997" s="119"/>
      <c r="D997" s="119"/>
      <c r="E997" s="119"/>
      <c r="F997" s="115" t="str">
        <f>IF($C997="","",VLOOKUP($C997,'[1]Preços Unitários'!$B$7:$H$507,4,1))</f>
        <v/>
      </c>
      <c r="G997" s="115" t="str">
        <f>IF($C997="","",VLOOKUP($C997,'[1]Preços Unitários'!$B$7:$H$507,5,1))</f>
        <v/>
      </c>
      <c r="H997" s="116" t="str">
        <f>IF($C997="","",VLOOKUP($C997,'[1]Preços Unitários'!$B$7:$H$507,7,1))</f>
        <v/>
      </c>
      <c r="I997" s="117"/>
      <c r="J997" s="118" t="str">
        <f t="shared" si="70"/>
        <v/>
      </c>
      <c r="K997" s="347"/>
      <c r="L997" s="353"/>
    </row>
    <row r="998" spans="2:12" x14ac:dyDescent="0.25">
      <c r="B998" s="113"/>
      <c r="C998" s="119"/>
      <c r="D998" s="119"/>
      <c r="E998" s="119"/>
      <c r="F998" s="115" t="str">
        <f>IF($C998="","",VLOOKUP($C998,'[1]Preços Unitários'!$B$7:$H$507,4,1))</f>
        <v/>
      </c>
      <c r="G998" s="115" t="str">
        <f>IF($C998="","",VLOOKUP($C998,'[1]Preços Unitários'!$B$7:$H$507,5,1))</f>
        <v/>
      </c>
      <c r="H998" s="116" t="str">
        <f>IF($C998="","",VLOOKUP($C998,'[1]Preços Unitários'!$B$7:$H$507,7,1))</f>
        <v/>
      </c>
      <c r="I998" s="117"/>
      <c r="J998" s="118" t="str">
        <f t="shared" si="70"/>
        <v/>
      </c>
      <c r="K998" s="347"/>
      <c r="L998" s="353"/>
    </row>
    <row r="999" spans="2:12" x14ac:dyDescent="0.25">
      <c r="B999" s="113"/>
      <c r="C999" s="119"/>
      <c r="D999" s="119"/>
      <c r="E999" s="119"/>
      <c r="F999" s="115" t="str">
        <f>IF($C999="","",VLOOKUP($C999,'[1]Preços Unitários'!$B$7:$H$507,4,1))</f>
        <v/>
      </c>
      <c r="G999" s="115" t="str">
        <f>IF($C999="","",VLOOKUP($C999,'[1]Preços Unitários'!$B$7:$H$507,5,1))</f>
        <v/>
      </c>
      <c r="H999" s="116" t="str">
        <f>IF($C999="","",VLOOKUP($C999,'[1]Preços Unitários'!$B$7:$H$507,7,1))</f>
        <v/>
      </c>
      <c r="I999" s="117"/>
      <c r="J999" s="118" t="str">
        <f t="shared" si="70"/>
        <v/>
      </c>
      <c r="K999" s="347"/>
      <c r="L999" s="353"/>
    </row>
    <row r="1000" spans="2:12" x14ac:dyDescent="0.25">
      <c r="B1000" s="113"/>
      <c r="C1000" s="119"/>
      <c r="D1000" s="119"/>
      <c r="E1000" s="119"/>
      <c r="F1000" s="115" t="str">
        <f>IF($C1000="","",VLOOKUP($C1000,'[1]Preços Unitários'!$B$7:$H$507,4,1))</f>
        <v/>
      </c>
      <c r="G1000" s="115" t="str">
        <f>IF($C1000="","",VLOOKUP($C1000,'[1]Preços Unitários'!$B$7:$H$507,5,1))</f>
        <v/>
      </c>
      <c r="H1000" s="116" t="str">
        <f>IF($C1000="","",VLOOKUP($C1000,'[1]Preços Unitários'!$B$7:$H$507,7,1))</f>
        <v/>
      </c>
      <c r="I1000" s="117"/>
      <c r="J1000" s="118" t="str">
        <f t="shared" si="70"/>
        <v/>
      </c>
      <c r="K1000" s="347"/>
      <c r="L1000" s="353"/>
    </row>
    <row r="1001" spans="2:12" x14ac:dyDescent="0.25">
      <c r="B1001" s="113"/>
      <c r="C1001" s="119"/>
      <c r="D1001" s="119"/>
      <c r="E1001" s="119"/>
      <c r="F1001" s="115" t="str">
        <f>IF($C1001="","",VLOOKUP($C1001,'[1]Preços Unitários'!$B$7:$H$507,4,1))</f>
        <v/>
      </c>
      <c r="G1001" s="115" t="str">
        <f>IF($C1001="","",VLOOKUP($C1001,'[1]Preços Unitários'!$B$7:$H$507,5,1))</f>
        <v/>
      </c>
      <c r="H1001" s="116" t="str">
        <f>IF($C1001="","",VLOOKUP($C1001,'[1]Preços Unitários'!$B$7:$H$507,7,1))</f>
        <v/>
      </c>
      <c r="I1001" s="120"/>
      <c r="J1001" s="118" t="str">
        <f t="shared" si="70"/>
        <v/>
      </c>
      <c r="K1001" s="347"/>
      <c r="L1001" s="353"/>
    </row>
    <row r="1002" spans="2:12" x14ac:dyDescent="0.25">
      <c r="B1002" s="113"/>
      <c r="C1002" s="119"/>
      <c r="D1002" s="119"/>
      <c r="E1002" s="119"/>
      <c r="F1002" s="115" t="str">
        <f>IF($C1002="","",VLOOKUP($C1002,'[1]Preços Unitários'!$B$7:$H$507,4,1))</f>
        <v/>
      </c>
      <c r="G1002" s="115" t="str">
        <f>IF($C1002="","",VLOOKUP($C1002,'[1]Preços Unitários'!$B$7:$H$507,5,1))</f>
        <v/>
      </c>
      <c r="H1002" s="116" t="str">
        <f>IF($C1002="","",VLOOKUP($C1002,'[1]Preços Unitários'!$B$7:$H$507,7,1))</f>
        <v/>
      </c>
      <c r="I1002" s="120"/>
      <c r="J1002" s="118" t="str">
        <f t="shared" si="70"/>
        <v/>
      </c>
      <c r="K1002" s="347"/>
      <c r="L1002" s="353"/>
    </row>
    <row r="1003" spans="2:12" ht="15.75" thickBot="1" x14ac:dyDescent="0.3">
      <c r="B1003" s="121"/>
      <c r="C1003" s="122"/>
      <c r="D1003" s="122"/>
      <c r="E1003" s="122"/>
      <c r="F1003" s="123" t="str">
        <f>IF($C1003="","",VLOOKUP($C1003,'[1]Preços Unitários'!$B$7:$H$507,4,1))</f>
        <v/>
      </c>
      <c r="G1003" s="123" t="str">
        <f>IF($C1003="","",VLOOKUP($C1003,'[1]Preços Unitários'!$B$7:$H$507,5,1))</f>
        <v/>
      </c>
      <c r="H1003" s="124" t="str">
        <f>IF($C1003="","",VLOOKUP($C1003,'[1]Preços Unitários'!$B$7:$H$507,7,1))</f>
        <v/>
      </c>
      <c r="I1003" s="125"/>
      <c r="J1003" s="126" t="str">
        <f t="shared" si="70"/>
        <v/>
      </c>
      <c r="K1003" s="348"/>
      <c r="L1003" s="354"/>
    </row>
    <row r="1004" spans="2:12" ht="15.75" thickBot="1" x14ac:dyDescent="0.3">
      <c r="C1004" s="127"/>
      <c r="D1004" s="127"/>
      <c r="E1004" s="127"/>
      <c r="H1004" s="128"/>
      <c r="I1004" s="129"/>
      <c r="J1004" s="128"/>
    </row>
    <row r="1005" spans="2:12" ht="25.5" x14ac:dyDescent="0.25">
      <c r="B1005" s="133" t="s">
        <v>883</v>
      </c>
      <c r="C1005" s="96"/>
      <c r="D1005" s="96"/>
      <c r="E1005" s="96"/>
      <c r="F1005" s="97" t="s">
        <v>59</v>
      </c>
      <c r="G1005" s="98" t="s">
        <v>136</v>
      </c>
      <c r="H1005" s="99" t="s">
        <v>131</v>
      </c>
      <c r="I1005" s="100">
        <v>1</v>
      </c>
      <c r="J1005" s="101">
        <f>ROUND(IF(SUM(J1007:J1016)="","",IF(H1005="NOTURNO",(SUM(J1007:J1016))*1.25,SUM(J1007:J1016))),2)</f>
        <v>524.72</v>
      </c>
      <c r="K1005" s="102" t="s">
        <v>1771</v>
      </c>
      <c r="L1005" s="103" t="s">
        <v>1772</v>
      </c>
    </row>
    <row r="1006" spans="2:12" ht="27" x14ac:dyDescent="0.25">
      <c r="B1006" s="104"/>
      <c r="C1006" s="105" t="s">
        <v>1773</v>
      </c>
      <c r="D1006" s="105"/>
      <c r="E1006" s="105"/>
      <c r="F1006" s="106" t="s">
        <v>1776</v>
      </c>
      <c r="G1006" s="107" t="s">
        <v>1777</v>
      </c>
      <c r="H1006" s="108" t="s">
        <v>1778</v>
      </c>
      <c r="I1006" s="109"/>
      <c r="J1006" s="110"/>
      <c r="K1006" s="111"/>
      <c r="L1006" s="112"/>
    </row>
    <row r="1007" spans="2:12" x14ac:dyDescent="0.25">
      <c r="B1007" s="113"/>
      <c r="C1007" s="119"/>
      <c r="D1007" s="119"/>
      <c r="E1007" s="119"/>
      <c r="F1007" s="115" t="str">
        <f>IF($C1007="","",VLOOKUP($C1007,'[1]Preços Unitários'!$B$7:$H$507,4,1))</f>
        <v/>
      </c>
      <c r="G1007" s="115" t="str">
        <f>IF($C1007="","",VLOOKUP($C1007,'[1]Preços Unitários'!$B$7:$H$507,5,1))</f>
        <v/>
      </c>
      <c r="H1007" s="116" t="str">
        <f>IF($C1007="","",VLOOKUP($C1007,'[1]Preços Unitários'!$B$7:$H$507,7,1))</f>
        <v/>
      </c>
      <c r="I1007" s="117"/>
      <c r="J1007" s="118" t="str">
        <f t="shared" ref="J1007:J1017" si="71">IF(H1007="","",I1007*H1007)</f>
        <v/>
      </c>
      <c r="K1007" s="346" t="s">
        <v>1924</v>
      </c>
      <c r="L1007" s="349" t="s">
        <v>1925</v>
      </c>
    </row>
    <row r="1008" spans="2:12" x14ac:dyDescent="0.25">
      <c r="B1008" s="113"/>
      <c r="C1008" s="151" t="s">
        <v>1923</v>
      </c>
      <c r="D1008" s="151">
        <f>VLOOKUP(C1008,'[1]Preços Unitários'!$B$7:$E$413,2,TRUE)</f>
        <v>81925</v>
      </c>
      <c r="E1008" s="151" t="str">
        <f>VLOOKUP(C1008,'[1]Preços Unitários'!$B$7:$F$413,3,TRUE)</f>
        <v>CASAN</v>
      </c>
      <c r="F1008" s="115" t="str">
        <f>IF($C1008="","",VLOOKUP($C1008,'[1]Preços Unitários'!$B$7:$H$507,4,1))</f>
        <v>ACRÉSCIMO DE ALVENARIA DE BLOCO MACIÇO 1 VEZ, PARA CAIXA DE 1,50 X 1,50 M</v>
      </c>
      <c r="G1008" s="115" t="str">
        <f>IF($C1008="","",VLOOKUP($C1008,'[1]Preços Unitários'!$B$7:$H$507,5,1))</f>
        <v>m</v>
      </c>
      <c r="H1008" s="116">
        <f>IF($C1008="","",VLOOKUP($C1008,'[1]Preços Unitários'!$B$7:$H$507,7,1))</f>
        <v>1574.1680256534339</v>
      </c>
      <c r="I1008" s="117">
        <f>1/(1.5*4*0.5)</f>
        <v>0.33333333333333331</v>
      </c>
      <c r="J1008" s="118">
        <f t="shared" si="71"/>
        <v>524.72267521781123</v>
      </c>
      <c r="K1008" s="347"/>
      <c r="L1008" s="350"/>
    </row>
    <row r="1009" spans="2:12" x14ac:dyDescent="0.25">
      <c r="B1009" s="113"/>
      <c r="C1009" s="119"/>
      <c r="D1009" s="119"/>
      <c r="E1009" s="119"/>
      <c r="F1009" s="115" t="str">
        <f>IF($C1009="","",VLOOKUP($C1009,'[1]Preços Unitários'!$B$7:$H$507,4,1))</f>
        <v/>
      </c>
      <c r="G1009" s="115" t="str">
        <f>IF($C1009="","",VLOOKUP($C1009,'[1]Preços Unitários'!$B$7:$H$507,5,1))</f>
        <v/>
      </c>
      <c r="H1009" s="116" t="str">
        <f>IF($C1009="","",VLOOKUP($C1009,'[1]Preços Unitários'!$B$7:$H$507,7,1))</f>
        <v/>
      </c>
      <c r="I1009" s="117"/>
      <c r="J1009" s="118" t="str">
        <f t="shared" si="71"/>
        <v/>
      </c>
      <c r="K1009" s="347"/>
      <c r="L1009" s="350"/>
    </row>
    <row r="1010" spans="2:12" x14ac:dyDescent="0.25">
      <c r="B1010" s="113"/>
      <c r="C1010" s="119"/>
      <c r="D1010" s="119"/>
      <c r="E1010" s="119"/>
      <c r="F1010" s="115" t="str">
        <f>IF($C1010="","",VLOOKUP($C1010,'[1]Preços Unitários'!$B$7:$H$507,4,1))</f>
        <v/>
      </c>
      <c r="G1010" s="115" t="str">
        <f>IF($C1010="","",VLOOKUP($C1010,'[1]Preços Unitários'!$B$7:$H$507,5,1))</f>
        <v/>
      </c>
      <c r="H1010" s="116" t="str">
        <f>IF($C1010="","",VLOOKUP($C1010,'[1]Preços Unitários'!$B$7:$H$507,7,1))</f>
        <v/>
      </c>
      <c r="I1010" s="117"/>
      <c r="J1010" s="118" t="str">
        <f t="shared" si="71"/>
        <v/>
      </c>
      <c r="K1010" s="347"/>
      <c r="L1010" s="350"/>
    </row>
    <row r="1011" spans="2:12" x14ac:dyDescent="0.25">
      <c r="B1011" s="113"/>
      <c r="C1011" s="119"/>
      <c r="D1011" s="119"/>
      <c r="E1011" s="119"/>
      <c r="F1011" s="115" t="str">
        <f>IF($C1011="","",VLOOKUP($C1011,'[1]Preços Unitários'!$B$7:$H$507,4,1))</f>
        <v/>
      </c>
      <c r="G1011" s="115" t="str">
        <f>IF($C1011="","",VLOOKUP($C1011,'[1]Preços Unitários'!$B$7:$H$507,5,1))</f>
        <v/>
      </c>
      <c r="H1011" s="116" t="str">
        <f>IF($C1011="","",VLOOKUP($C1011,'[1]Preços Unitários'!$B$7:$H$507,7,1))</f>
        <v/>
      </c>
      <c r="I1011" s="117"/>
      <c r="J1011" s="118" t="str">
        <f t="shared" si="71"/>
        <v/>
      </c>
      <c r="K1011" s="347"/>
      <c r="L1011" s="350"/>
    </row>
    <row r="1012" spans="2:12" x14ac:dyDescent="0.25">
      <c r="B1012" s="113"/>
      <c r="C1012" s="119"/>
      <c r="D1012" s="119"/>
      <c r="E1012" s="119"/>
      <c r="F1012" s="115" t="str">
        <f>IF($C1012="","",VLOOKUP($C1012,'[1]Preços Unitários'!$B$7:$H$507,4,1))</f>
        <v/>
      </c>
      <c r="G1012" s="115" t="str">
        <f>IF($C1012="","",VLOOKUP($C1012,'[1]Preços Unitários'!$B$7:$H$507,5,1))</f>
        <v/>
      </c>
      <c r="H1012" s="116" t="str">
        <f>IF($C1012="","",VLOOKUP($C1012,'[1]Preços Unitários'!$B$7:$H$507,7,1))</f>
        <v/>
      </c>
      <c r="I1012" s="117"/>
      <c r="J1012" s="118" t="str">
        <f t="shared" si="71"/>
        <v/>
      </c>
      <c r="K1012" s="347"/>
      <c r="L1012" s="350"/>
    </row>
    <row r="1013" spans="2:12" x14ac:dyDescent="0.25">
      <c r="B1013" s="113"/>
      <c r="C1013" s="119"/>
      <c r="D1013" s="119"/>
      <c r="E1013" s="119"/>
      <c r="F1013" s="115" t="str">
        <f>IF($C1013="","",VLOOKUP($C1013,'[1]Preços Unitários'!$B$7:$H$507,4,1))</f>
        <v/>
      </c>
      <c r="G1013" s="115" t="str">
        <f>IF($C1013="","",VLOOKUP($C1013,'[1]Preços Unitários'!$B$7:$H$507,5,1))</f>
        <v/>
      </c>
      <c r="H1013" s="116" t="str">
        <f>IF($C1013="","",VLOOKUP($C1013,'[1]Preços Unitários'!$B$7:$H$507,7,1))</f>
        <v/>
      </c>
      <c r="I1013" s="117"/>
      <c r="J1013" s="118" t="str">
        <f t="shared" si="71"/>
        <v/>
      </c>
      <c r="K1013" s="347"/>
      <c r="L1013" s="350"/>
    </row>
    <row r="1014" spans="2:12" x14ac:dyDescent="0.25">
      <c r="B1014" s="113"/>
      <c r="C1014" s="119"/>
      <c r="D1014" s="119"/>
      <c r="E1014" s="119"/>
      <c r="F1014" s="115" t="str">
        <f>IF($C1014="","",VLOOKUP($C1014,'[1]Preços Unitários'!$B$7:$H$507,4,1))</f>
        <v/>
      </c>
      <c r="G1014" s="115" t="str">
        <f>IF($C1014="","",VLOOKUP($C1014,'[1]Preços Unitários'!$B$7:$H$507,5,1))</f>
        <v/>
      </c>
      <c r="H1014" s="116" t="str">
        <f>IF($C1014="","",VLOOKUP($C1014,'[1]Preços Unitários'!$B$7:$H$507,7,1))</f>
        <v/>
      </c>
      <c r="I1014" s="117"/>
      <c r="J1014" s="118" t="str">
        <f t="shared" si="71"/>
        <v/>
      </c>
      <c r="K1014" s="347"/>
      <c r="L1014" s="350"/>
    </row>
    <row r="1015" spans="2:12" x14ac:dyDescent="0.25">
      <c r="B1015" s="113"/>
      <c r="C1015" s="119"/>
      <c r="D1015" s="119"/>
      <c r="E1015" s="119"/>
      <c r="F1015" s="115" t="str">
        <f>IF($C1015="","",VLOOKUP($C1015,'[1]Preços Unitários'!$B$7:$H$507,4,1))</f>
        <v/>
      </c>
      <c r="G1015" s="115" t="str">
        <f>IF($C1015="","",VLOOKUP($C1015,'[1]Preços Unitários'!$B$7:$H$507,5,1))</f>
        <v/>
      </c>
      <c r="H1015" s="116" t="str">
        <f>IF($C1015="","",VLOOKUP($C1015,'[1]Preços Unitários'!$B$7:$H$507,7,1))</f>
        <v/>
      </c>
      <c r="I1015" s="120"/>
      <c r="J1015" s="118" t="str">
        <f t="shared" si="71"/>
        <v/>
      </c>
      <c r="K1015" s="347"/>
      <c r="L1015" s="350"/>
    </row>
    <row r="1016" spans="2:12" x14ac:dyDescent="0.25">
      <c r="B1016" s="113"/>
      <c r="C1016" s="119"/>
      <c r="D1016" s="119"/>
      <c r="E1016" s="119"/>
      <c r="F1016" s="115" t="str">
        <f>IF($C1016="","",VLOOKUP($C1016,'[1]Preços Unitários'!$B$7:$H$507,4,1))</f>
        <v/>
      </c>
      <c r="G1016" s="115" t="str">
        <f>IF($C1016="","",VLOOKUP($C1016,'[1]Preços Unitários'!$B$7:$H$507,5,1))</f>
        <v/>
      </c>
      <c r="H1016" s="116" t="str">
        <f>IF($C1016="","",VLOOKUP($C1016,'[1]Preços Unitários'!$B$7:$H$507,7,1))</f>
        <v/>
      </c>
      <c r="I1016" s="120"/>
      <c r="J1016" s="118" t="str">
        <f t="shared" si="71"/>
        <v/>
      </c>
      <c r="K1016" s="347"/>
      <c r="L1016" s="350"/>
    </row>
    <row r="1017" spans="2:12" ht="15.75" thickBot="1" x14ac:dyDescent="0.3">
      <c r="B1017" s="121"/>
      <c r="C1017" s="122"/>
      <c r="D1017" s="122"/>
      <c r="E1017" s="122"/>
      <c r="F1017" s="123" t="str">
        <f>IF($C1017="","",VLOOKUP($C1017,'[1]Preços Unitários'!$B$7:$H$507,4,1))</f>
        <v/>
      </c>
      <c r="G1017" s="123" t="str">
        <f>IF($C1017="","",VLOOKUP($C1017,'[1]Preços Unitários'!$B$7:$H$507,5,1))</f>
        <v/>
      </c>
      <c r="H1017" s="124" t="str">
        <f>IF($C1017="","",VLOOKUP($C1017,'[1]Preços Unitários'!$B$7:$H$507,7,1))</f>
        <v/>
      </c>
      <c r="I1017" s="125"/>
      <c r="J1017" s="126" t="str">
        <f t="shared" si="71"/>
        <v/>
      </c>
      <c r="K1017" s="348"/>
      <c r="L1017" s="351"/>
    </row>
    <row r="1018" spans="2:12" ht="15.75" thickBot="1" x14ac:dyDescent="0.3">
      <c r="C1018" s="127"/>
      <c r="D1018" s="127"/>
      <c r="E1018" s="127"/>
      <c r="H1018" s="128"/>
      <c r="I1018" s="129"/>
      <c r="J1018" s="128"/>
    </row>
    <row r="1019" spans="2:12" ht="25.5" x14ac:dyDescent="0.25">
      <c r="B1019" s="133" t="s">
        <v>884</v>
      </c>
      <c r="C1019" s="96"/>
      <c r="D1019" s="96"/>
      <c r="E1019" s="96"/>
      <c r="F1019" s="97" t="s">
        <v>60</v>
      </c>
      <c r="G1019" s="142" t="s">
        <v>135</v>
      </c>
      <c r="H1019" s="99" t="s">
        <v>131</v>
      </c>
      <c r="I1019" s="100">
        <v>1</v>
      </c>
      <c r="J1019" s="101">
        <f>ROUND(IF(SUM(J1021:J1030)="","",IF(H1019="NOTURNO",(SUM(J1021:J1030))*1.25,SUM(J1021:J1030))),2)</f>
        <v>2423.91</v>
      </c>
      <c r="K1019" s="102" t="s">
        <v>1771</v>
      </c>
      <c r="L1019" s="103" t="s">
        <v>1772</v>
      </c>
    </row>
    <row r="1020" spans="2:12" ht="27" x14ac:dyDescent="0.25">
      <c r="B1020" s="104"/>
      <c r="C1020" s="105" t="s">
        <v>1773</v>
      </c>
      <c r="D1020" s="105"/>
      <c r="E1020" s="105"/>
      <c r="F1020" s="106" t="s">
        <v>1776</v>
      </c>
      <c r="G1020" s="107" t="s">
        <v>1777</v>
      </c>
      <c r="H1020" s="108" t="s">
        <v>1778</v>
      </c>
      <c r="I1020" s="109"/>
      <c r="J1020" s="110"/>
      <c r="K1020" s="111"/>
      <c r="L1020" s="112"/>
    </row>
    <row r="1021" spans="2:12" x14ac:dyDescent="0.25">
      <c r="B1021" s="113"/>
      <c r="C1021" s="119"/>
      <c r="D1021" s="119"/>
      <c r="E1021" s="119"/>
      <c r="F1021" s="115" t="str">
        <f>IF($C1021="","",VLOOKUP($C1021,'[1]Preços Unitários'!$B$7:$H$507,4,1))</f>
        <v/>
      </c>
      <c r="G1021" s="115" t="str">
        <f>IF($C1021="","",VLOOKUP($C1021,'[1]Preços Unitários'!$B$7:$H$507,5,1))</f>
        <v/>
      </c>
      <c r="H1021" s="116" t="str">
        <f>IF($C1021="","",VLOOKUP($C1021,'[1]Preços Unitários'!$B$7:$H$507,7,1))</f>
        <v/>
      </c>
      <c r="I1021" s="117"/>
      <c r="J1021" s="118" t="str">
        <f t="shared" ref="J1021:J1031" si="72">IF(H1021="","",I1021*H1021)</f>
        <v/>
      </c>
      <c r="K1021" s="346" t="s">
        <v>1926</v>
      </c>
      <c r="L1021" s="349" t="s">
        <v>1927</v>
      </c>
    </row>
    <row r="1022" spans="2:12" x14ac:dyDescent="0.25">
      <c r="B1022" s="113"/>
      <c r="C1022" t="s">
        <v>1928</v>
      </c>
      <c r="D1022">
        <f>VLOOKUP(C1022,'[1]Preços Unitários'!$B$7:$E$413,2,TRUE)</f>
        <v>82110</v>
      </c>
      <c r="E1022" t="str">
        <f>VLOOKUP(C1022,'[1]Preços Unitários'!$B$7:$F$413,3,TRUE)</f>
        <v>CASAN</v>
      </c>
      <c r="F1022" s="115" t="str">
        <f>IF($C1022="","",VLOOKUP($C1022,'[1]Preços Unitários'!$B$7:$H$507,4,1))</f>
        <v>TAMPA EM CONCRETO ARMADO</v>
      </c>
      <c r="G1022" s="115" t="str">
        <f>IF($C1022="","",VLOOKUP($C1022,'[1]Preços Unitários'!$B$7:$H$507,5,1))</f>
        <v>m³</v>
      </c>
      <c r="H1022" s="116">
        <f>IF($C1022="","",VLOOKUP($C1022,'[1]Preços Unitários'!$B$7:$H$507,7,1))</f>
        <v>2423.9121527264524</v>
      </c>
      <c r="I1022" s="117">
        <v>1</v>
      </c>
      <c r="J1022" s="118">
        <f t="shared" si="72"/>
        <v>2423.9121527264524</v>
      </c>
      <c r="K1022" s="347"/>
      <c r="L1022" s="350"/>
    </row>
    <row r="1023" spans="2:12" x14ac:dyDescent="0.25">
      <c r="B1023" s="113"/>
      <c r="C1023" s="119"/>
      <c r="D1023" s="119"/>
      <c r="E1023" s="119"/>
      <c r="F1023" s="115" t="str">
        <f>IF($C1023="","",VLOOKUP($C1023,'[1]Preços Unitários'!$B$7:$H$507,4,1))</f>
        <v/>
      </c>
      <c r="G1023" s="115" t="str">
        <f>IF($C1023="","",VLOOKUP($C1023,'[1]Preços Unitários'!$B$7:$H$507,5,1))</f>
        <v/>
      </c>
      <c r="H1023" s="116" t="str">
        <f>IF($C1023="","",VLOOKUP($C1023,'[1]Preços Unitários'!$B$7:$H$507,7,1))</f>
        <v/>
      </c>
      <c r="I1023" s="117"/>
      <c r="J1023" s="118" t="str">
        <f t="shared" si="72"/>
        <v/>
      </c>
      <c r="K1023" s="347"/>
      <c r="L1023" s="350"/>
    </row>
    <row r="1024" spans="2:12" x14ac:dyDescent="0.25">
      <c r="B1024" s="113"/>
      <c r="C1024" s="119"/>
      <c r="D1024" s="119"/>
      <c r="E1024" s="119"/>
      <c r="F1024" s="115" t="str">
        <f>IF($C1024="","",VLOOKUP($C1024,'[1]Preços Unitários'!$B$7:$H$507,4,1))</f>
        <v/>
      </c>
      <c r="G1024" s="115" t="str">
        <f>IF($C1024="","",VLOOKUP($C1024,'[1]Preços Unitários'!$B$7:$H$507,5,1))</f>
        <v/>
      </c>
      <c r="H1024" s="116" t="str">
        <f>IF($C1024="","",VLOOKUP($C1024,'[1]Preços Unitários'!$B$7:$H$507,7,1))</f>
        <v/>
      </c>
      <c r="I1024" s="117"/>
      <c r="J1024" s="118" t="str">
        <f t="shared" si="72"/>
        <v/>
      </c>
      <c r="K1024" s="347"/>
      <c r="L1024" s="350"/>
    </row>
    <row r="1025" spans="2:12" x14ac:dyDescent="0.25">
      <c r="B1025" s="113"/>
      <c r="C1025" s="119"/>
      <c r="D1025" s="119"/>
      <c r="E1025" s="119"/>
      <c r="F1025" s="115" t="str">
        <f>IF($C1025="","",VLOOKUP($C1025,'[1]Preços Unitários'!$B$7:$H$507,4,1))</f>
        <v/>
      </c>
      <c r="G1025" s="115" t="str">
        <f>IF($C1025="","",VLOOKUP($C1025,'[1]Preços Unitários'!$B$7:$H$507,5,1))</f>
        <v/>
      </c>
      <c r="H1025" s="116" t="str">
        <f>IF($C1025="","",VLOOKUP($C1025,'[1]Preços Unitários'!$B$7:$H$507,7,1))</f>
        <v/>
      </c>
      <c r="I1025" s="117"/>
      <c r="J1025" s="118" t="str">
        <f t="shared" si="72"/>
        <v/>
      </c>
      <c r="K1025" s="347"/>
      <c r="L1025" s="350"/>
    </row>
    <row r="1026" spans="2:12" x14ac:dyDescent="0.25">
      <c r="B1026" s="113"/>
      <c r="C1026" s="119"/>
      <c r="D1026" s="119"/>
      <c r="E1026" s="119"/>
      <c r="F1026" s="115" t="str">
        <f>IF($C1026="","",VLOOKUP($C1026,'[1]Preços Unitários'!$B$7:$H$507,4,1))</f>
        <v/>
      </c>
      <c r="G1026" s="115" t="str">
        <f>IF($C1026="","",VLOOKUP($C1026,'[1]Preços Unitários'!$B$7:$H$507,5,1))</f>
        <v/>
      </c>
      <c r="H1026" s="116" t="str">
        <f>IF($C1026="","",VLOOKUP($C1026,'[1]Preços Unitários'!$B$7:$H$507,7,1))</f>
        <v/>
      </c>
      <c r="I1026" s="117"/>
      <c r="J1026" s="118" t="str">
        <f t="shared" si="72"/>
        <v/>
      </c>
      <c r="K1026" s="347"/>
      <c r="L1026" s="350"/>
    </row>
    <row r="1027" spans="2:12" x14ac:dyDescent="0.25">
      <c r="B1027" s="113"/>
      <c r="C1027" s="119"/>
      <c r="D1027" s="119"/>
      <c r="E1027" s="119"/>
      <c r="F1027" s="115" t="str">
        <f>IF($C1027="","",VLOOKUP($C1027,'[1]Preços Unitários'!$B$7:$H$507,4,1))</f>
        <v/>
      </c>
      <c r="G1027" s="115" t="str">
        <f>IF($C1027="","",VLOOKUP($C1027,'[1]Preços Unitários'!$B$7:$H$507,5,1))</f>
        <v/>
      </c>
      <c r="H1027" s="116" t="str">
        <f>IF($C1027="","",VLOOKUP($C1027,'[1]Preços Unitários'!$B$7:$H$507,7,1))</f>
        <v/>
      </c>
      <c r="I1027" s="117"/>
      <c r="J1027" s="118" t="str">
        <f t="shared" si="72"/>
        <v/>
      </c>
      <c r="K1027" s="347"/>
      <c r="L1027" s="350"/>
    </row>
    <row r="1028" spans="2:12" x14ac:dyDescent="0.25">
      <c r="B1028" s="113"/>
      <c r="C1028" s="119"/>
      <c r="D1028" s="119"/>
      <c r="E1028" s="119"/>
      <c r="F1028" s="115" t="str">
        <f>IF($C1028="","",VLOOKUP($C1028,'[1]Preços Unitários'!$B$7:$H$507,4,1))</f>
        <v/>
      </c>
      <c r="G1028" s="115" t="str">
        <f>IF($C1028="","",VLOOKUP($C1028,'[1]Preços Unitários'!$B$7:$H$507,5,1))</f>
        <v/>
      </c>
      <c r="H1028" s="116" t="str">
        <f>IF($C1028="","",VLOOKUP($C1028,'[1]Preços Unitários'!$B$7:$H$507,7,1))</f>
        <v/>
      </c>
      <c r="I1028" s="117"/>
      <c r="J1028" s="118" t="str">
        <f t="shared" si="72"/>
        <v/>
      </c>
      <c r="K1028" s="347"/>
      <c r="L1028" s="350"/>
    </row>
    <row r="1029" spans="2:12" x14ac:dyDescent="0.25">
      <c r="B1029" s="113"/>
      <c r="C1029" s="119"/>
      <c r="D1029" s="119"/>
      <c r="E1029" s="119"/>
      <c r="F1029" s="115" t="str">
        <f>IF($C1029="","",VLOOKUP($C1029,'[1]Preços Unitários'!$B$7:$H$507,4,1))</f>
        <v/>
      </c>
      <c r="G1029" s="115" t="str">
        <f>IF($C1029="","",VLOOKUP($C1029,'[1]Preços Unitários'!$B$7:$H$507,5,1))</f>
        <v/>
      </c>
      <c r="H1029" s="116" t="str">
        <f>IF($C1029="","",VLOOKUP($C1029,'[1]Preços Unitários'!$B$7:$H$507,7,1))</f>
        <v/>
      </c>
      <c r="I1029" s="120"/>
      <c r="J1029" s="118" t="str">
        <f t="shared" si="72"/>
        <v/>
      </c>
      <c r="K1029" s="347"/>
      <c r="L1029" s="350"/>
    </row>
    <row r="1030" spans="2:12" x14ac:dyDescent="0.25">
      <c r="B1030" s="113"/>
      <c r="C1030" s="119"/>
      <c r="D1030" s="119"/>
      <c r="E1030" s="119"/>
      <c r="F1030" s="115" t="str">
        <f>IF($C1030="","",VLOOKUP($C1030,'[1]Preços Unitários'!$B$7:$H$507,4,1))</f>
        <v/>
      </c>
      <c r="G1030" s="115" t="str">
        <f>IF($C1030="","",VLOOKUP($C1030,'[1]Preços Unitários'!$B$7:$H$507,5,1))</f>
        <v/>
      </c>
      <c r="H1030" s="116" t="str">
        <f>IF($C1030="","",VLOOKUP($C1030,'[1]Preços Unitários'!$B$7:$H$507,7,1))</f>
        <v/>
      </c>
      <c r="I1030" s="120"/>
      <c r="J1030" s="118" t="str">
        <f t="shared" si="72"/>
        <v/>
      </c>
      <c r="K1030" s="347"/>
      <c r="L1030" s="350"/>
    </row>
    <row r="1031" spans="2:12" ht="15.75" thickBot="1" x14ac:dyDescent="0.3">
      <c r="B1031" s="121"/>
      <c r="C1031" s="122"/>
      <c r="D1031" s="122"/>
      <c r="E1031" s="122"/>
      <c r="F1031" s="123" t="str">
        <f>IF($C1031="","",VLOOKUP($C1031,'[1]Preços Unitários'!$B$7:$H$507,4,1))</f>
        <v/>
      </c>
      <c r="G1031" s="123" t="str">
        <f>IF($C1031="","",VLOOKUP($C1031,'[1]Preços Unitários'!$B$7:$H$507,5,1))</f>
        <v/>
      </c>
      <c r="H1031" s="124" t="str">
        <f>IF($C1031="","",VLOOKUP($C1031,'[1]Preços Unitários'!$B$7:$H$507,7,1))</f>
        <v/>
      </c>
      <c r="I1031" s="125"/>
      <c r="J1031" s="126" t="str">
        <f t="shared" si="72"/>
        <v/>
      </c>
      <c r="K1031" s="348"/>
      <c r="L1031" s="351"/>
    </row>
    <row r="1032" spans="2:12" ht="15.75" thickBot="1" x14ac:dyDescent="0.3">
      <c r="C1032" s="127"/>
      <c r="D1032" s="127"/>
      <c r="E1032" s="127"/>
      <c r="H1032" s="128"/>
      <c r="I1032" s="129"/>
      <c r="J1032" s="128"/>
    </row>
    <row r="1033" spans="2:12" ht="25.5" x14ac:dyDescent="0.25">
      <c r="B1033" s="133" t="s">
        <v>885</v>
      </c>
      <c r="C1033" s="96"/>
      <c r="D1033" s="96"/>
      <c r="E1033" s="96"/>
      <c r="F1033" s="140" t="s">
        <v>61</v>
      </c>
      <c r="G1033" s="142" t="s">
        <v>140</v>
      </c>
      <c r="H1033" s="99" t="s">
        <v>131</v>
      </c>
      <c r="I1033" s="100">
        <v>1</v>
      </c>
      <c r="J1033" s="101">
        <f>ROUND(IF(SUM(J1035:J1044)="","",IF(H1033="NOTURNO",(SUM(J1035:J1044))*1.25,SUM(J1035:J1044))),2)</f>
        <v>195.95</v>
      </c>
      <c r="K1033" s="102" t="s">
        <v>1771</v>
      </c>
      <c r="L1033" s="103" t="s">
        <v>1772</v>
      </c>
    </row>
    <row r="1034" spans="2:12" ht="27" x14ac:dyDescent="0.25">
      <c r="B1034" s="104"/>
      <c r="C1034" s="105" t="s">
        <v>1773</v>
      </c>
      <c r="D1034" s="105"/>
      <c r="E1034" s="105"/>
      <c r="F1034" s="106" t="s">
        <v>1776</v>
      </c>
      <c r="G1034" s="107" t="s">
        <v>1777</v>
      </c>
      <c r="H1034" s="108" t="s">
        <v>1778</v>
      </c>
      <c r="I1034" s="109"/>
      <c r="J1034" s="110"/>
      <c r="K1034" s="111"/>
      <c r="L1034" s="112"/>
    </row>
    <row r="1035" spans="2:12" x14ac:dyDescent="0.25">
      <c r="B1035" s="113"/>
      <c r="C1035" s="119"/>
      <c r="D1035" s="119"/>
      <c r="E1035" s="119"/>
      <c r="F1035" s="115" t="str">
        <f>IF($C1035="","",VLOOKUP($C1035,'[1]Preços Unitários'!$B$7:$H$507,4,1))</f>
        <v/>
      </c>
      <c r="G1035" s="115" t="str">
        <f>IF($C1035="","",VLOOKUP($C1035,'[1]Preços Unitários'!$B$7:$H$507,5,1))</f>
        <v/>
      </c>
      <c r="H1035" s="116" t="str">
        <f>IF($C1035="","",VLOOKUP($C1035,'[1]Preços Unitários'!$B$7:$H$507,7,1))</f>
        <v/>
      </c>
      <c r="I1035" s="117"/>
      <c r="J1035" s="118" t="str">
        <f t="shared" ref="J1035:J1045" si="73">IF(H1035="","",I1035*H1035)</f>
        <v/>
      </c>
      <c r="K1035" s="346" t="s">
        <v>1929</v>
      </c>
      <c r="L1035" s="352" t="s">
        <v>1930</v>
      </c>
    </row>
    <row r="1036" spans="2:12" x14ac:dyDescent="0.25">
      <c r="B1036" s="113"/>
      <c r="C1036" s="151" t="s">
        <v>1931</v>
      </c>
      <c r="D1036" s="151">
        <f>VLOOKUP(C1036,'[1]Preços Unitários'!$B$7:$E$413,2,TRUE)</f>
        <v>91203</v>
      </c>
      <c r="E1036" s="151" t="str">
        <f>VLOOKUP(C1036,'[1]Preços Unitários'!$B$7:$F$413,3,TRUE)</f>
        <v>CASAN</v>
      </c>
      <c r="F1036" s="115" t="str">
        <f>IF($C1036="","",VLOOKUP($C1036,'[1]Preços Unitários'!$B$7:$H$507,4,1))</f>
        <v>ASSENTAMENTO DE TUBOS EM CONCRETO, J.AR., DN 400 MM</v>
      </c>
      <c r="G1036" s="115" t="str">
        <f>IF($C1036="","",VLOOKUP($C1036,'[1]Preços Unitários'!$B$7:$H$507,5,1))</f>
        <v>m</v>
      </c>
      <c r="H1036" s="116">
        <f>IF($C1036="","",VLOOKUP($C1036,'[1]Preços Unitários'!$B$7:$H$507,7,1))</f>
        <v>60.897934743995719</v>
      </c>
      <c r="I1036" s="117">
        <v>1</v>
      </c>
      <c r="J1036" s="118">
        <f t="shared" si="73"/>
        <v>60.897934743995719</v>
      </c>
      <c r="K1036" s="347"/>
      <c r="L1036" s="353"/>
    </row>
    <row r="1037" spans="2:12" x14ac:dyDescent="0.25">
      <c r="B1037" s="113"/>
      <c r="C1037" s="114" t="s">
        <v>1932</v>
      </c>
      <c r="D1037" s="114">
        <f>VLOOKUP(C1037,'[1]Preços Unitários'!$B$7:$E$413,2,TRUE)</f>
        <v>7745</v>
      </c>
      <c r="E1037" s="114" t="str">
        <f>VLOOKUP(C1037,'[1]Preços Unitários'!$B$7:$F$413,3,TRUE)</f>
        <v>SINAPI</v>
      </c>
      <c r="F1037" s="115" t="str">
        <f>IF($C1037="","",VLOOKUP($C1037,'[1]Preços Unitários'!$B$7:$H$507,4,1))</f>
        <v>TUBO DE CONCRETO ARMADO 40cm</v>
      </c>
      <c r="G1037" s="115" t="str">
        <f>IF($C1037="","",VLOOKUP($C1037,'[1]Preços Unitários'!$B$7:$H$507,5,1))</f>
        <v xml:space="preserve">un </v>
      </c>
      <c r="H1037" s="116">
        <f>IF($C1037="","",VLOOKUP($C1037,'[1]Preços Unitários'!$B$7:$H$507,7,1))</f>
        <v>135.05575442216914</v>
      </c>
      <c r="I1037" s="117">
        <v>1</v>
      </c>
      <c r="J1037" s="118">
        <f t="shared" si="73"/>
        <v>135.05575442216914</v>
      </c>
      <c r="K1037" s="347"/>
      <c r="L1037" s="353"/>
    </row>
    <row r="1038" spans="2:12" x14ac:dyDescent="0.25">
      <c r="B1038" s="113"/>
      <c r="C1038" s="119"/>
      <c r="D1038" s="119"/>
      <c r="E1038" s="119"/>
      <c r="F1038" s="115" t="str">
        <f>IF($C1038="","",VLOOKUP($C1038,'[1]Preços Unitários'!$B$7:$H$507,4,1))</f>
        <v/>
      </c>
      <c r="G1038" s="115" t="str">
        <f>IF($C1038="","",VLOOKUP($C1038,'[1]Preços Unitários'!$B$7:$H$507,5,1))</f>
        <v/>
      </c>
      <c r="H1038" s="116" t="str">
        <f>IF($C1038="","",VLOOKUP($C1038,'[1]Preços Unitários'!$B$7:$H$507,7,1))</f>
        <v/>
      </c>
      <c r="I1038" s="117"/>
      <c r="J1038" s="118" t="str">
        <f t="shared" si="73"/>
        <v/>
      </c>
      <c r="K1038" s="347"/>
      <c r="L1038" s="353"/>
    </row>
    <row r="1039" spans="2:12" x14ac:dyDescent="0.25">
      <c r="B1039" s="113"/>
      <c r="C1039" s="119"/>
      <c r="D1039" s="119"/>
      <c r="E1039" s="119"/>
      <c r="F1039" s="115" t="str">
        <f>IF($C1039="","",VLOOKUP($C1039,'[1]Preços Unitários'!$B$7:$H$507,4,1))</f>
        <v/>
      </c>
      <c r="G1039" s="115" t="str">
        <f>IF($C1039="","",VLOOKUP($C1039,'[1]Preços Unitários'!$B$7:$H$507,5,1))</f>
        <v/>
      </c>
      <c r="H1039" s="116" t="str">
        <f>IF($C1039="","",VLOOKUP($C1039,'[1]Preços Unitários'!$B$7:$H$507,7,1))</f>
        <v/>
      </c>
      <c r="I1039" s="117"/>
      <c r="J1039" s="118" t="str">
        <f t="shared" si="73"/>
        <v/>
      </c>
      <c r="K1039" s="347"/>
      <c r="L1039" s="353"/>
    </row>
    <row r="1040" spans="2:12" x14ac:dyDescent="0.25">
      <c r="B1040" s="113"/>
      <c r="C1040" s="119"/>
      <c r="D1040" s="119"/>
      <c r="E1040" s="119"/>
      <c r="F1040" s="115" t="str">
        <f>IF($C1040="","",VLOOKUP($C1040,'[1]Preços Unitários'!$B$7:$H$507,4,1))</f>
        <v/>
      </c>
      <c r="G1040" s="115" t="str">
        <f>IF($C1040="","",VLOOKUP($C1040,'[1]Preços Unitários'!$B$7:$H$507,5,1))</f>
        <v/>
      </c>
      <c r="H1040" s="116" t="str">
        <f>IF($C1040="","",VLOOKUP($C1040,'[1]Preços Unitários'!$B$7:$H$507,7,1))</f>
        <v/>
      </c>
      <c r="I1040" s="117"/>
      <c r="J1040" s="118" t="str">
        <f t="shared" si="73"/>
        <v/>
      </c>
      <c r="K1040" s="347"/>
      <c r="L1040" s="353"/>
    </row>
    <row r="1041" spans="2:12" x14ac:dyDescent="0.25">
      <c r="B1041" s="113"/>
      <c r="C1041" s="119"/>
      <c r="D1041" s="119"/>
      <c r="E1041" s="119"/>
      <c r="F1041" s="115" t="str">
        <f>IF($C1041="","",VLOOKUP($C1041,'[1]Preços Unitários'!$B$7:$H$507,4,1))</f>
        <v/>
      </c>
      <c r="G1041" s="115" t="str">
        <f>IF($C1041="","",VLOOKUP($C1041,'[1]Preços Unitários'!$B$7:$H$507,5,1))</f>
        <v/>
      </c>
      <c r="H1041" s="116" t="str">
        <f>IF($C1041="","",VLOOKUP($C1041,'[1]Preços Unitários'!$B$7:$H$507,7,1))</f>
        <v/>
      </c>
      <c r="I1041" s="117"/>
      <c r="J1041" s="118" t="str">
        <f t="shared" si="73"/>
        <v/>
      </c>
      <c r="K1041" s="347"/>
      <c r="L1041" s="353"/>
    </row>
    <row r="1042" spans="2:12" x14ac:dyDescent="0.25">
      <c r="B1042" s="113"/>
      <c r="C1042" s="119"/>
      <c r="D1042" s="119"/>
      <c r="E1042" s="119"/>
      <c r="F1042" s="115" t="str">
        <f>IF($C1042="","",VLOOKUP($C1042,'[1]Preços Unitários'!$B$7:$H$507,4,1))</f>
        <v/>
      </c>
      <c r="G1042" s="115" t="str">
        <f>IF($C1042="","",VLOOKUP($C1042,'[1]Preços Unitários'!$B$7:$H$507,5,1))</f>
        <v/>
      </c>
      <c r="H1042" s="116" t="str">
        <f>IF($C1042="","",VLOOKUP($C1042,'[1]Preços Unitários'!$B$7:$H$507,7,1))</f>
        <v/>
      </c>
      <c r="I1042" s="117"/>
      <c r="J1042" s="118" t="str">
        <f t="shared" si="73"/>
        <v/>
      </c>
      <c r="K1042" s="347"/>
      <c r="L1042" s="353"/>
    </row>
    <row r="1043" spans="2:12" x14ac:dyDescent="0.25">
      <c r="B1043" s="113"/>
      <c r="C1043" s="119"/>
      <c r="D1043" s="119"/>
      <c r="E1043" s="119"/>
      <c r="F1043" s="115" t="str">
        <f>IF($C1043="","",VLOOKUP($C1043,'[1]Preços Unitários'!$B$7:$H$507,4,1))</f>
        <v/>
      </c>
      <c r="G1043" s="115" t="str">
        <f>IF($C1043="","",VLOOKUP($C1043,'[1]Preços Unitários'!$B$7:$H$507,5,1))</f>
        <v/>
      </c>
      <c r="H1043" s="116" t="str">
        <f>IF($C1043="","",VLOOKUP($C1043,'[1]Preços Unitários'!$B$7:$H$507,7,1))</f>
        <v/>
      </c>
      <c r="I1043" s="120"/>
      <c r="J1043" s="118" t="str">
        <f t="shared" si="73"/>
        <v/>
      </c>
      <c r="K1043" s="347"/>
      <c r="L1043" s="353"/>
    </row>
    <row r="1044" spans="2:12" x14ac:dyDescent="0.25">
      <c r="B1044" s="113"/>
      <c r="C1044" s="119"/>
      <c r="D1044" s="119"/>
      <c r="E1044" s="119"/>
      <c r="F1044" s="115" t="str">
        <f>IF($C1044="","",VLOOKUP($C1044,'[1]Preços Unitários'!$B$7:$H$507,4,1))</f>
        <v/>
      </c>
      <c r="G1044" s="115" t="str">
        <f>IF($C1044="","",VLOOKUP($C1044,'[1]Preços Unitários'!$B$7:$H$507,5,1))</f>
        <v/>
      </c>
      <c r="H1044" s="116" t="str">
        <f>IF($C1044="","",VLOOKUP($C1044,'[1]Preços Unitários'!$B$7:$H$507,7,1))</f>
        <v/>
      </c>
      <c r="I1044" s="120"/>
      <c r="J1044" s="118" t="str">
        <f t="shared" si="73"/>
        <v/>
      </c>
      <c r="K1044" s="347"/>
      <c r="L1044" s="353"/>
    </row>
    <row r="1045" spans="2:12" ht="15.75" thickBot="1" x14ac:dyDescent="0.3">
      <c r="B1045" s="121"/>
      <c r="C1045" s="122"/>
      <c r="D1045" s="122"/>
      <c r="E1045" s="122"/>
      <c r="F1045" s="123" t="str">
        <f>IF($C1045="","",VLOOKUP($C1045,'[1]Preços Unitários'!$B$7:$H$507,4,1))</f>
        <v/>
      </c>
      <c r="G1045" s="123" t="str">
        <f>IF($C1045="","",VLOOKUP($C1045,'[1]Preços Unitários'!$B$7:$H$507,5,1))</f>
        <v/>
      </c>
      <c r="H1045" s="124" t="str">
        <f>IF($C1045="","",VLOOKUP($C1045,'[1]Preços Unitários'!$B$7:$H$507,7,1))</f>
        <v/>
      </c>
      <c r="I1045" s="125"/>
      <c r="J1045" s="126" t="str">
        <f t="shared" si="73"/>
        <v/>
      </c>
      <c r="K1045" s="348"/>
      <c r="L1045" s="354"/>
    </row>
    <row r="1046" spans="2:12" ht="15.75" thickBot="1" x14ac:dyDescent="0.3">
      <c r="C1046" s="127"/>
      <c r="D1046" s="127"/>
      <c r="E1046" s="127"/>
      <c r="H1046" s="128"/>
      <c r="I1046" s="129"/>
      <c r="J1046" s="128"/>
    </row>
    <row r="1047" spans="2:12" ht="25.5" x14ac:dyDescent="0.25">
      <c r="B1047" s="133" t="s">
        <v>886</v>
      </c>
      <c r="C1047" s="96"/>
      <c r="D1047" s="96"/>
      <c r="E1047" s="96"/>
      <c r="F1047" s="140" t="s">
        <v>62</v>
      </c>
      <c r="G1047" s="142" t="s">
        <v>140</v>
      </c>
      <c r="H1047" s="99" t="s">
        <v>131</v>
      </c>
      <c r="I1047" s="100">
        <v>1</v>
      </c>
      <c r="J1047" s="101">
        <f>ROUND(IF(SUM(J1049:J1058)="","",IF(H1047="NOTURNO",(SUM(J1049:J1058))*1.25,SUM(J1049:J1058))),2)</f>
        <v>357.08</v>
      </c>
      <c r="K1047" s="102" t="s">
        <v>1771</v>
      </c>
      <c r="L1047" s="103" t="s">
        <v>1772</v>
      </c>
    </row>
    <row r="1048" spans="2:12" ht="27" x14ac:dyDescent="0.25">
      <c r="B1048" s="104"/>
      <c r="C1048" s="105" t="s">
        <v>1773</v>
      </c>
      <c r="D1048" s="105"/>
      <c r="E1048" s="105"/>
      <c r="F1048" s="106" t="s">
        <v>1776</v>
      </c>
      <c r="G1048" s="107" t="s">
        <v>1777</v>
      </c>
      <c r="H1048" s="108" t="s">
        <v>1778</v>
      </c>
      <c r="I1048" s="109"/>
      <c r="J1048" s="110"/>
      <c r="K1048" s="111"/>
      <c r="L1048" s="112"/>
    </row>
    <row r="1049" spans="2:12" x14ac:dyDescent="0.25">
      <c r="B1049" s="113"/>
      <c r="C1049" s="119"/>
      <c r="D1049" s="119"/>
      <c r="E1049" s="119"/>
      <c r="F1049" s="115" t="str">
        <f>IF($C1049="","",VLOOKUP($C1049,'[1]Preços Unitários'!$B$7:$H$507,4,1))</f>
        <v/>
      </c>
      <c r="G1049" s="115" t="str">
        <f>IF($C1049="","",VLOOKUP($C1049,'[1]Preços Unitários'!$B$7:$H$507,5,1))</f>
        <v/>
      </c>
      <c r="H1049" s="116" t="str">
        <f>IF($C1049="","",VLOOKUP($C1049,'[1]Preços Unitários'!$B$7:$H$507,7,1))</f>
        <v/>
      </c>
      <c r="I1049" s="117"/>
      <c r="J1049" s="118" t="str">
        <f t="shared" ref="J1049:J1059" si="74">IF(H1049="","",I1049*H1049)</f>
        <v/>
      </c>
      <c r="K1049" s="346" t="s">
        <v>1929</v>
      </c>
      <c r="L1049" s="352" t="s">
        <v>1930</v>
      </c>
    </row>
    <row r="1050" spans="2:12" x14ac:dyDescent="0.25">
      <c r="B1050" s="113"/>
      <c r="C1050" s="151" t="s">
        <v>1933</v>
      </c>
      <c r="D1050" s="151">
        <f>VLOOKUP(C1050,'[1]Preços Unitários'!$B$7:$E$413,2,TRUE)</f>
        <v>91205</v>
      </c>
      <c r="E1050" s="151" t="str">
        <f>VLOOKUP(C1050,'[1]Preços Unitários'!$B$7:$F$413,3,TRUE)</f>
        <v>CASAN</v>
      </c>
      <c r="F1050" s="115" t="str">
        <f>IF($C1050="","",VLOOKUP($C1050,'[1]Preços Unitários'!$B$7:$H$507,4,1))</f>
        <v>ASSENTAMENTO DE TUBOS EM CONCRETO, J.AR., DN 600 MM</v>
      </c>
      <c r="G1050" s="115" t="str">
        <f>IF($C1050="","",VLOOKUP($C1050,'[1]Preços Unitários'!$B$7:$H$507,5,1))</f>
        <v>m</v>
      </c>
      <c r="H1050" s="116">
        <f>IF($C1050="","",VLOOKUP($C1050,'[1]Preços Unitários'!$B$7:$H$507,7,1))</f>
        <v>95.743010697717608</v>
      </c>
      <c r="I1050" s="117">
        <v>1</v>
      </c>
      <c r="J1050" s="118">
        <f t="shared" si="74"/>
        <v>95.743010697717608</v>
      </c>
      <c r="K1050" s="347"/>
      <c r="L1050" s="353"/>
    </row>
    <row r="1051" spans="2:12" x14ac:dyDescent="0.25">
      <c r="B1051" s="113"/>
      <c r="C1051" s="114" t="s">
        <v>1934</v>
      </c>
      <c r="D1051" s="114">
        <f>VLOOKUP(C1051,'[1]Preços Unitários'!$B$7:$E$413,2,TRUE)</f>
        <v>7725</v>
      </c>
      <c r="E1051" s="114" t="str">
        <f>VLOOKUP(C1051,'[1]Preços Unitários'!$B$7:$F$413,3,TRUE)</f>
        <v>SINAPI</v>
      </c>
      <c r="F1051" s="115" t="str">
        <f>IF($C1051="","",VLOOKUP($C1051,'[1]Preços Unitários'!$B$7:$H$507,4,1))</f>
        <v>TUBO DE CONCRETO ARMADO 60cm</v>
      </c>
      <c r="G1051" s="115" t="str">
        <f>IF($C1051="","",VLOOKUP($C1051,'[1]Preços Unitários'!$B$7:$H$507,5,1))</f>
        <v xml:space="preserve">un </v>
      </c>
      <c r="H1051" s="116">
        <f>IF($C1051="","",VLOOKUP($C1051,'[1]Preços Unitários'!$B$7:$H$507,7,1))</f>
        <v>261.33699424315512</v>
      </c>
      <c r="I1051" s="117">
        <v>1</v>
      </c>
      <c r="J1051" s="118">
        <f t="shared" si="74"/>
        <v>261.33699424315512</v>
      </c>
      <c r="K1051" s="347"/>
      <c r="L1051" s="353"/>
    </row>
    <row r="1052" spans="2:12" x14ac:dyDescent="0.25">
      <c r="B1052" s="113"/>
      <c r="C1052" s="119"/>
      <c r="D1052" s="119"/>
      <c r="E1052" s="119"/>
      <c r="F1052" s="115" t="str">
        <f>IF($C1052="","",VLOOKUP($C1052,'[1]Preços Unitários'!$B$7:$H$507,4,1))</f>
        <v/>
      </c>
      <c r="G1052" s="115" t="str">
        <f>IF($C1052="","",VLOOKUP($C1052,'[1]Preços Unitários'!$B$7:$H$507,5,1))</f>
        <v/>
      </c>
      <c r="H1052" s="116" t="str">
        <f>IF($C1052="","",VLOOKUP($C1052,'[1]Preços Unitários'!$B$7:$H$507,7,1))</f>
        <v/>
      </c>
      <c r="I1052" s="117"/>
      <c r="J1052" s="118" t="str">
        <f t="shared" si="74"/>
        <v/>
      </c>
      <c r="K1052" s="347"/>
      <c r="L1052" s="353"/>
    </row>
    <row r="1053" spans="2:12" x14ac:dyDescent="0.25">
      <c r="B1053" s="113"/>
      <c r="C1053" s="119"/>
      <c r="D1053" s="119"/>
      <c r="E1053" s="119"/>
      <c r="F1053" s="115" t="str">
        <f>IF($C1053="","",VLOOKUP($C1053,'[1]Preços Unitários'!$B$7:$H$507,4,1))</f>
        <v/>
      </c>
      <c r="G1053" s="115" t="str">
        <f>IF($C1053="","",VLOOKUP($C1053,'[1]Preços Unitários'!$B$7:$H$507,5,1))</f>
        <v/>
      </c>
      <c r="H1053" s="116" t="str">
        <f>IF($C1053="","",VLOOKUP($C1053,'[1]Preços Unitários'!$B$7:$H$507,7,1))</f>
        <v/>
      </c>
      <c r="I1053" s="117"/>
      <c r="J1053" s="118" t="str">
        <f t="shared" si="74"/>
        <v/>
      </c>
      <c r="K1053" s="347"/>
      <c r="L1053" s="353"/>
    </row>
    <row r="1054" spans="2:12" x14ac:dyDescent="0.25">
      <c r="B1054" s="113"/>
      <c r="C1054" s="119"/>
      <c r="D1054" s="119"/>
      <c r="E1054" s="119"/>
      <c r="F1054" s="115" t="str">
        <f>IF($C1054="","",VLOOKUP($C1054,'[1]Preços Unitários'!$B$7:$H$507,4,1))</f>
        <v/>
      </c>
      <c r="G1054" s="115" t="str">
        <f>IF($C1054="","",VLOOKUP($C1054,'[1]Preços Unitários'!$B$7:$H$507,5,1))</f>
        <v/>
      </c>
      <c r="H1054" s="116" t="str">
        <f>IF($C1054="","",VLOOKUP($C1054,'[1]Preços Unitários'!$B$7:$H$507,7,1))</f>
        <v/>
      </c>
      <c r="I1054" s="117"/>
      <c r="J1054" s="118" t="str">
        <f t="shared" si="74"/>
        <v/>
      </c>
      <c r="K1054" s="347"/>
      <c r="L1054" s="353"/>
    </row>
    <row r="1055" spans="2:12" x14ac:dyDescent="0.25">
      <c r="B1055" s="113"/>
      <c r="C1055" s="119"/>
      <c r="D1055" s="119"/>
      <c r="E1055" s="119"/>
      <c r="F1055" s="115" t="str">
        <f>IF($C1055="","",VLOOKUP($C1055,'[1]Preços Unitários'!$B$7:$H$507,4,1))</f>
        <v/>
      </c>
      <c r="G1055" s="115" t="str">
        <f>IF($C1055="","",VLOOKUP($C1055,'[1]Preços Unitários'!$B$7:$H$507,5,1))</f>
        <v/>
      </c>
      <c r="H1055" s="116" t="str">
        <f>IF($C1055="","",VLOOKUP($C1055,'[1]Preços Unitários'!$B$7:$H$507,7,1))</f>
        <v/>
      </c>
      <c r="I1055" s="117"/>
      <c r="J1055" s="118" t="str">
        <f t="shared" si="74"/>
        <v/>
      </c>
      <c r="K1055" s="347"/>
      <c r="L1055" s="353"/>
    </row>
    <row r="1056" spans="2:12" x14ac:dyDescent="0.25">
      <c r="B1056" s="113"/>
      <c r="C1056" s="119"/>
      <c r="D1056" s="119"/>
      <c r="E1056" s="119"/>
      <c r="F1056" s="115" t="str">
        <f>IF($C1056="","",VLOOKUP($C1056,'[1]Preços Unitários'!$B$7:$H$507,4,1))</f>
        <v/>
      </c>
      <c r="G1056" s="115" t="str">
        <f>IF($C1056="","",VLOOKUP($C1056,'[1]Preços Unitários'!$B$7:$H$507,5,1))</f>
        <v/>
      </c>
      <c r="H1056" s="116" t="str">
        <f>IF($C1056="","",VLOOKUP($C1056,'[1]Preços Unitários'!$B$7:$H$507,7,1))</f>
        <v/>
      </c>
      <c r="I1056" s="117"/>
      <c r="J1056" s="118" t="str">
        <f t="shared" si="74"/>
        <v/>
      </c>
      <c r="K1056" s="347"/>
      <c r="L1056" s="353"/>
    </row>
    <row r="1057" spans="2:12" x14ac:dyDescent="0.25">
      <c r="B1057" s="113"/>
      <c r="C1057" s="119"/>
      <c r="D1057" s="119"/>
      <c r="E1057" s="119"/>
      <c r="F1057" s="115" t="str">
        <f>IF($C1057="","",VLOOKUP($C1057,'[1]Preços Unitários'!$B$7:$H$507,4,1))</f>
        <v/>
      </c>
      <c r="G1057" s="115" t="str">
        <f>IF($C1057="","",VLOOKUP($C1057,'[1]Preços Unitários'!$B$7:$H$507,5,1))</f>
        <v/>
      </c>
      <c r="H1057" s="116" t="str">
        <f>IF($C1057="","",VLOOKUP($C1057,'[1]Preços Unitários'!$B$7:$H$507,7,1))</f>
        <v/>
      </c>
      <c r="I1057" s="120"/>
      <c r="J1057" s="118" t="str">
        <f t="shared" si="74"/>
        <v/>
      </c>
      <c r="K1057" s="347"/>
      <c r="L1057" s="353"/>
    </row>
    <row r="1058" spans="2:12" x14ac:dyDescent="0.25">
      <c r="B1058" s="113"/>
      <c r="C1058" s="119"/>
      <c r="D1058" s="119"/>
      <c r="E1058" s="119"/>
      <c r="F1058" s="115" t="str">
        <f>IF($C1058="","",VLOOKUP($C1058,'[1]Preços Unitários'!$B$7:$H$507,4,1))</f>
        <v/>
      </c>
      <c r="G1058" s="115" t="str">
        <f>IF($C1058="","",VLOOKUP($C1058,'[1]Preços Unitários'!$B$7:$H$507,5,1))</f>
        <v/>
      </c>
      <c r="H1058" s="116" t="str">
        <f>IF($C1058="","",VLOOKUP($C1058,'[1]Preços Unitários'!$B$7:$H$507,7,1))</f>
        <v/>
      </c>
      <c r="I1058" s="120"/>
      <c r="J1058" s="118" t="str">
        <f t="shared" si="74"/>
        <v/>
      </c>
      <c r="K1058" s="347"/>
      <c r="L1058" s="353"/>
    </row>
    <row r="1059" spans="2:12" ht="15.75" thickBot="1" x14ac:dyDescent="0.3">
      <c r="B1059" s="121"/>
      <c r="C1059" s="122"/>
      <c r="D1059" s="122"/>
      <c r="E1059" s="122"/>
      <c r="F1059" s="123" t="str">
        <f>IF($C1059="","",VLOOKUP($C1059,'[1]Preços Unitários'!$B$7:$H$507,4,1))</f>
        <v/>
      </c>
      <c r="G1059" s="123" t="str">
        <f>IF($C1059="","",VLOOKUP($C1059,'[1]Preços Unitários'!$B$7:$H$507,5,1))</f>
        <v/>
      </c>
      <c r="H1059" s="124" t="str">
        <f>IF($C1059="","",VLOOKUP($C1059,'[1]Preços Unitários'!$B$7:$H$507,7,1))</f>
        <v/>
      </c>
      <c r="I1059" s="125"/>
      <c r="J1059" s="126" t="str">
        <f t="shared" si="74"/>
        <v/>
      </c>
      <c r="K1059" s="348"/>
      <c r="L1059" s="354"/>
    </row>
    <row r="1060" spans="2:12" ht="15.75" thickBot="1" x14ac:dyDescent="0.3">
      <c r="C1060" s="127"/>
      <c r="D1060" s="127"/>
      <c r="E1060" s="127"/>
      <c r="H1060" s="128"/>
      <c r="I1060" s="129"/>
      <c r="J1060" s="128"/>
    </row>
    <row r="1061" spans="2:12" ht="25.5" x14ac:dyDescent="0.25">
      <c r="B1061" s="133" t="s">
        <v>887</v>
      </c>
      <c r="C1061" s="96"/>
      <c r="D1061" s="96"/>
      <c r="E1061" s="96"/>
      <c r="F1061" s="140" t="s">
        <v>63</v>
      </c>
      <c r="G1061" s="142" t="s">
        <v>140</v>
      </c>
      <c r="H1061" s="99" t="s">
        <v>131</v>
      </c>
      <c r="I1061" s="100">
        <v>1</v>
      </c>
      <c r="J1061" s="101">
        <f>ROUND(IF(SUM(J1063:J1072)="","",IF(H1061="NOTURNO",(SUM(J1063:J1072))*1.25,SUM(J1063:J1072))),2)</f>
        <v>567.13</v>
      </c>
      <c r="K1061" s="102" t="s">
        <v>1771</v>
      </c>
      <c r="L1061" s="103" t="s">
        <v>1772</v>
      </c>
    </row>
    <row r="1062" spans="2:12" ht="27" x14ac:dyDescent="0.25">
      <c r="B1062" s="104"/>
      <c r="C1062" s="105" t="s">
        <v>1773</v>
      </c>
      <c r="D1062" s="105"/>
      <c r="E1062" s="105"/>
      <c r="F1062" s="106" t="s">
        <v>1776</v>
      </c>
      <c r="G1062" s="107" t="s">
        <v>1777</v>
      </c>
      <c r="H1062" s="108" t="s">
        <v>1778</v>
      </c>
      <c r="I1062" s="109"/>
      <c r="J1062" s="110"/>
      <c r="K1062" s="111"/>
      <c r="L1062" s="112"/>
    </row>
    <row r="1063" spans="2:12" x14ac:dyDescent="0.25">
      <c r="B1063" s="113"/>
      <c r="C1063" s="119"/>
      <c r="D1063" s="119"/>
      <c r="E1063" s="119"/>
      <c r="F1063" s="115" t="str">
        <f>IF($C1063="","",VLOOKUP($C1063,'[1]Preços Unitários'!$B$7:$H$507,4,1))</f>
        <v/>
      </c>
      <c r="G1063" s="115" t="str">
        <f>IF($C1063="","",VLOOKUP($C1063,'[1]Preços Unitários'!$B$7:$H$507,5,1))</f>
        <v/>
      </c>
      <c r="H1063" s="116" t="str">
        <f>IF($C1063="","",VLOOKUP($C1063,'[1]Preços Unitários'!$B$7:$H$507,7,1))</f>
        <v/>
      </c>
      <c r="I1063" s="117"/>
      <c r="J1063" s="118" t="str">
        <f t="shared" ref="J1063:J1073" si="75">IF(H1063="","",I1063*H1063)</f>
        <v/>
      </c>
      <c r="K1063" s="346" t="s">
        <v>1929</v>
      </c>
      <c r="L1063" s="352" t="s">
        <v>1930</v>
      </c>
    </row>
    <row r="1064" spans="2:12" x14ac:dyDescent="0.25">
      <c r="B1064" s="113"/>
      <c r="C1064" s="151" t="s">
        <v>1935</v>
      </c>
      <c r="D1064" s="151">
        <f>VLOOKUP(C1064,'[1]Preços Unitários'!$B$7:$E$413,2,TRUE)</f>
        <v>91207</v>
      </c>
      <c r="E1064" s="151" t="str">
        <f>VLOOKUP(C1064,'[1]Preços Unitários'!$B$7:$F$413,3,TRUE)</f>
        <v>CASAN</v>
      </c>
      <c r="F1064" s="115" t="str">
        <f>IF($C1064="","",VLOOKUP($C1064,'[1]Preços Unitários'!$B$7:$H$507,4,1))</f>
        <v>ASSENTAMENTO DE TUBOS EM CONCRETO, J.AR., DN 800 MM</v>
      </c>
      <c r="G1064" s="115" t="str">
        <f>IF($C1064="","",VLOOKUP($C1064,'[1]Preços Unitários'!$B$7:$H$507,5,1))</f>
        <v>m</v>
      </c>
      <c r="H1064" s="116">
        <f>IF($C1064="","",VLOOKUP($C1064,'[1]Preços Unitários'!$B$7:$H$507,7,1))</f>
        <v>132.3066786748897</v>
      </c>
      <c r="I1064" s="117">
        <v>1</v>
      </c>
      <c r="J1064" s="118">
        <f t="shared" si="75"/>
        <v>132.3066786748897</v>
      </c>
      <c r="K1064" s="347"/>
      <c r="L1064" s="353"/>
    </row>
    <row r="1065" spans="2:12" x14ac:dyDescent="0.25">
      <c r="B1065" s="113"/>
      <c r="C1065" s="114" t="s">
        <v>1936</v>
      </c>
      <c r="D1065" s="114">
        <f>VLOOKUP(C1065,'[1]Preços Unitários'!$B$7:$E$413,2,TRUE)</f>
        <v>7750</v>
      </c>
      <c r="E1065" s="114" t="str">
        <f>VLOOKUP(C1065,'[1]Preços Unitários'!$B$7:$F$413,3,TRUE)</f>
        <v>SINAPI</v>
      </c>
      <c r="F1065" s="115" t="str">
        <f>IF($C1065="","",VLOOKUP($C1065,'[1]Preços Unitários'!$B$7:$H$507,4,1))</f>
        <v>TUBO DE CONCRETO ARMADO 80cm</v>
      </c>
      <c r="G1065" s="115" t="str">
        <f>IF($C1065="","",VLOOKUP($C1065,'[1]Preços Unitários'!$B$7:$H$507,5,1))</f>
        <v xml:space="preserve">un </v>
      </c>
      <c r="H1065" s="116">
        <f>IF($C1065="","",VLOOKUP($C1065,'[1]Preços Unitários'!$B$7:$H$507,7,1))</f>
        <v>434.82465958343528</v>
      </c>
      <c r="I1065" s="117">
        <v>1</v>
      </c>
      <c r="J1065" s="118">
        <f t="shared" si="75"/>
        <v>434.82465958343528</v>
      </c>
      <c r="K1065" s="347"/>
      <c r="L1065" s="353"/>
    </row>
    <row r="1066" spans="2:12" x14ac:dyDescent="0.25">
      <c r="B1066" s="113"/>
      <c r="C1066" s="119"/>
      <c r="D1066" s="119"/>
      <c r="E1066" s="119"/>
      <c r="F1066" s="115" t="str">
        <f>IF($C1066="","",VLOOKUP($C1066,'[1]Preços Unitários'!$B$7:$H$507,4,1))</f>
        <v/>
      </c>
      <c r="G1066" s="115" t="str">
        <f>IF($C1066="","",VLOOKUP($C1066,'[1]Preços Unitários'!$B$7:$H$507,5,1))</f>
        <v/>
      </c>
      <c r="H1066" s="116" t="str">
        <f>IF($C1066="","",VLOOKUP($C1066,'[1]Preços Unitários'!$B$7:$H$507,7,1))</f>
        <v/>
      </c>
      <c r="I1066" s="117"/>
      <c r="J1066" s="118" t="str">
        <f t="shared" si="75"/>
        <v/>
      </c>
      <c r="K1066" s="347"/>
      <c r="L1066" s="353"/>
    </row>
    <row r="1067" spans="2:12" x14ac:dyDescent="0.25">
      <c r="B1067" s="113"/>
      <c r="C1067" s="119"/>
      <c r="D1067" s="119"/>
      <c r="E1067" s="119"/>
      <c r="F1067" s="115" t="str">
        <f>IF($C1067="","",VLOOKUP($C1067,'[1]Preços Unitários'!$B$7:$H$507,4,1))</f>
        <v/>
      </c>
      <c r="G1067" s="115" t="str">
        <f>IF($C1067="","",VLOOKUP($C1067,'[1]Preços Unitários'!$B$7:$H$507,5,1))</f>
        <v/>
      </c>
      <c r="H1067" s="116" t="str">
        <f>IF($C1067="","",VLOOKUP($C1067,'[1]Preços Unitários'!$B$7:$H$507,7,1))</f>
        <v/>
      </c>
      <c r="I1067" s="117"/>
      <c r="J1067" s="118" t="str">
        <f t="shared" si="75"/>
        <v/>
      </c>
      <c r="K1067" s="347"/>
      <c r="L1067" s="353"/>
    </row>
    <row r="1068" spans="2:12" x14ac:dyDescent="0.25">
      <c r="B1068" s="113"/>
      <c r="C1068" s="119"/>
      <c r="D1068" s="119"/>
      <c r="E1068" s="119"/>
      <c r="F1068" s="115" t="str">
        <f>IF($C1068="","",VLOOKUP($C1068,'[1]Preços Unitários'!$B$7:$H$507,4,1))</f>
        <v/>
      </c>
      <c r="G1068" s="115" t="str">
        <f>IF($C1068="","",VLOOKUP($C1068,'[1]Preços Unitários'!$B$7:$H$507,5,1))</f>
        <v/>
      </c>
      <c r="H1068" s="116" t="str">
        <f>IF($C1068="","",VLOOKUP($C1068,'[1]Preços Unitários'!$B$7:$H$507,7,1))</f>
        <v/>
      </c>
      <c r="I1068" s="117"/>
      <c r="J1068" s="118" t="str">
        <f t="shared" si="75"/>
        <v/>
      </c>
      <c r="K1068" s="347"/>
      <c r="L1068" s="353"/>
    </row>
    <row r="1069" spans="2:12" x14ac:dyDescent="0.25">
      <c r="B1069" s="113"/>
      <c r="C1069" s="119"/>
      <c r="D1069" s="119"/>
      <c r="E1069" s="119"/>
      <c r="F1069" s="115" t="str">
        <f>IF($C1069="","",VLOOKUP($C1069,'[1]Preços Unitários'!$B$7:$H$507,4,1))</f>
        <v/>
      </c>
      <c r="G1069" s="115" t="str">
        <f>IF($C1069="","",VLOOKUP($C1069,'[1]Preços Unitários'!$B$7:$H$507,5,1))</f>
        <v/>
      </c>
      <c r="H1069" s="116" t="str">
        <f>IF($C1069="","",VLOOKUP($C1069,'[1]Preços Unitários'!$B$7:$H$507,7,1))</f>
        <v/>
      </c>
      <c r="I1069" s="117"/>
      <c r="J1069" s="118" t="str">
        <f t="shared" si="75"/>
        <v/>
      </c>
      <c r="K1069" s="347"/>
      <c r="L1069" s="353"/>
    </row>
    <row r="1070" spans="2:12" x14ac:dyDescent="0.25">
      <c r="B1070" s="113"/>
      <c r="C1070" s="119"/>
      <c r="D1070" s="119"/>
      <c r="E1070" s="119"/>
      <c r="F1070" s="115" t="str">
        <f>IF($C1070="","",VLOOKUP($C1070,'[1]Preços Unitários'!$B$7:$H$507,4,1))</f>
        <v/>
      </c>
      <c r="G1070" s="115" t="str">
        <f>IF($C1070="","",VLOOKUP($C1070,'[1]Preços Unitários'!$B$7:$H$507,5,1))</f>
        <v/>
      </c>
      <c r="H1070" s="116" t="str">
        <f>IF($C1070="","",VLOOKUP($C1070,'[1]Preços Unitários'!$B$7:$H$507,7,1))</f>
        <v/>
      </c>
      <c r="I1070" s="117"/>
      <c r="J1070" s="118" t="str">
        <f t="shared" si="75"/>
        <v/>
      </c>
      <c r="K1070" s="347"/>
      <c r="L1070" s="353"/>
    </row>
    <row r="1071" spans="2:12" x14ac:dyDescent="0.25">
      <c r="B1071" s="113"/>
      <c r="C1071" s="119"/>
      <c r="D1071" s="119"/>
      <c r="E1071" s="119"/>
      <c r="F1071" s="115" t="str">
        <f>IF($C1071="","",VLOOKUP($C1071,'[1]Preços Unitários'!$B$7:$H$507,4,1))</f>
        <v/>
      </c>
      <c r="G1071" s="115" t="str">
        <f>IF($C1071="","",VLOOKUP($C1071,'[1]Preços Unitários'!$B$7:$H$507,5,1))</f>
        <v/>
      </c>
      <c r="H1071" s="116" t="str">
        <f>IF($C1071="","",VLOOKUP($C1071,'[1]Preços Unitários'!$B$7:$H$507,7,1))</f>
        <v/>
      </c>
      <c r="I1071" s="120"/>
      <c r="J1071" s="118" t="str">
        <f t="shared" si="75"/>
        <v/>
      </c>
      <c r="K1071" s="347"/>
      <c r="L1071" s="353"/>
    </row>
    <row r="1072" spans="2:12" x14ac:dyDescent="0.25">
      <c r="B1072" s="113"/>
      <c r="C1072" s="119"/>
      <c r="D1072" s="119"/>
      <c r="E1072" s="119"/>
      <c r="F1072" s="115" t="str">
        <f>IF($C1072="","",VLOOKUP($C1072,'[1]Preços Unitários'!$B$7:$H$507,4,1))</f>
        <v/>
      </c>
      <c r="G1072" s="115" t="str">
        <f>IF($C1072="","",VLOOKUP($C1072,'[1]Preços Unitários'!$B$7:$H$507,5,1))</f>
        <v/>
      </c>
      <c r="H1072" s="116" t="str">
        <f>IF($C1072="","",VLOOKUP($C1072,'[1]Preços Unitários'!$B$7:$H$507,7,1))</f>
        <v/>
      </c>
      <c r="I1072" s="120"/>
      <c r="J1072" s="118" t="str">
        <f t="shared" si="75"/>
        <v/>
      </c>
      <c r="K1072" s="347"/>
      <c r="L1072" s="353"/>
    </row>
    <row r="1073" spans="2:12" ht="15.75" thickBot="1" x14ac:dyDescent="0.3">
      <c r="B1073" s="121"/>
      <c r="C1073" s="122"/>
      <c r="D1073" s="122"/>
      <c r="E1073" s="122"/>
      <c r="F1073" s="123" t="str">
        <f>IF($C1073="","",VLOOKUP($C1073,'[1]Preços Unitários'!$B$7:$H$507,4,1))</f>
        <v/>
      </c>
      <c r="G1073" s="123" t="str">
        <f>IF($C1073="","",VLOOKUP($C1073,'[1]Preços Unitários'!$B$7:$H$507,5,1))</f>
        <v/>
      </c>
      <c r="H1073" s="124" t="str">
        <f>IF($C1073="","",VLOOKUP($C1073,'[1]Preços Unitários'!$B$7:$H$507,7,1))</f>
        <v/>
      </c>
      <c r="I1073" s="125"/>
      <c r="J1073" s="126" t="str">
        <f t="shared" si="75"/>
        <v/>
      </c>
      <c r="K1073" s="348"/>
      <c r="L1073" s="354"/>
    </row>
    <row r="1074" spans="2:12" ht="15.75" thickBot="1" x14ac:dyDescent="0.3">
      <c r="C1074" s="127"/>
      <c r="D1074" s="127"/>
      <c r="E1074" s="127"/>
      <c r="H1074" s="128"/>
      <c r="I1074" s="129"/>
      <c r="J1074" s="128"/>
    </row>
    <row r="1075" spans="2:12" ht="25.5" x14ac:dyDescent="0.25">
      <c r="B1075" s="133" t="s">
        <v>888</v>
      </c>
      <c r="C1075" s="96"/>
      <c r="D1075" s="96"/>
      <c r="E1075" s="96"/>
      <c r="F1075" s="140" t="s">
        <v>64</v>
      </c>
      <c r="G1075" s="142" t="s">
        <v>140</v>
      </c>
      <c r="H1075" s="99" t="s">
        <v>131</v>
      </c>
      <c r="I1075" s="100">
        <v>1</v>
      </c>
      <c r="J1075" s="101">
        <f>ROUND(IF(SUM(J1077:J1086)="","",IF(H1075="NOTURNO",(SUM(J1077:J1086))*1.25,SUM(J1077:J1086))),2)</f>
        <v>732.99</v>
      </c>
      <c r="K1075" s="102" t="s">
        <v>1771</v>
      </c>
      <c r="L1075" s="103" t="s">
        <v>1772</v>
      </c>
    </row>
    <row r="1076" spans="2:12" ht="27" x14ac:dyDescent="0.25">
      <c r="B1076" s="104"/>
      <c r="C1076" s="105" t="s">
        <v>1773</v>
      </c>
      <c r="D1076" s="105"/>
      <c r="E1076" s="105"/>
      <c r="F1076" s="106" t="s">
        <v>1776</v>
      </c>
      <c r="G1076" s="107" t="s">
        <v>1777</v>
      </c>
      <c r="H1076" s="108" t="s">
        <v>1778</v>
      </c>
      <c r="I1076" s="109"/>
      <c r="J1076" s="110"/>
      <c r="K1076" s="111"/>
      <c r="L1076" s="112"/>
    </row>
    <row r="1077" spans="2:12" x14ac:dyDescent="0.25">
      <c r="B1077" s="113"/>
      <c r="C1077" s="119"/>
      <c r="D1077" s="119"/>
      <c r="E1077" s="119"/>
      <c r="F1077" s="115" t="str">
        <f>IF($C1077="","",VLOOKUP($C1077,'[1]Preços Unitários'!$B$7:$H$507,4,1))</f>
        <v/>
      </c>
      <c r="G1077" s="115" t="str">
        <f>IF($C1077="","",VLOOKUP($C1077,'[1]Preços Unitários'!$B$7:$H$507,5,1))</f>
        <v/>
      </c>
      <c r="H1077" s="116" t="str">
        <f>IF($C1077="","",VLOOKUP($C1077,'[1]Preços Unitários'!$B$7:$H$507,7,1))</f>
        <v/>
      </c>
      <c r="I1077" s="117"/>
      <c r="J1077" s="118" t="str">
        <f t="shared" ref="J1077:J1087" si="76">IF(H1077="","",I1077*H1077)</f>
        <v/>
      </c>
      <c r="K1077" s="346" t="s">
        <v>1929</v>
      </c>
      <c r="L1077" s="349" t="s">
        <v>1930</v>
      </c>
    </row>
    <row r="1078" spans="2:12" x14ac:dyDescent="0.25">
      <c r="B1078" s="113"/>
      <c r="C1078" s="151" t="s">
        <v>1937</v>
      </c>
      <c r="D1078" s="151">
        <f>VLOOKUP(C1078,'[1]Preços Unitários'!$B$7:$E$413,2,TRUE)</f>
        <v>91209</v>
      </c>
      <c r="E1078" s="151" t="str">
        <f>VLOOKUP(C1078,'[1]Preços Unitários'!$B$7:$F$413,3,TRUE)</f>
        <v>CASAN</v>
      </c>
      <c r="F1078" s="115" t="str">
        <f>IF($C1078="","",VLOOKUP($C1078,'[1]Preços Unitários'!$B$7:$H$507,4,1))</f>
        <v>ASSENTAMENTO DE TUBOS EM CONCRETO, J.AR., DN 1.000 MM</v>
      </c>
      <c r="G1078" s="115" t="str">
        <f>IF($C1078="","",VLOOKUP($C1078,'[1]Preços Unitários'!$B$7:$H$507,5,1))</f>
        <v>m</v>
      </c>
      <c r="H1078" s="116">
        <f>IF($C1078="","",VLOOKUP($C1078,'[1]Preços Unitários'!$B$7:$H$507,7,1))</f>
        <v>172.98002322987745</v>
      </c>
      <c r="I1078" s="117">
        <v>1</v>
      </c>
      <c r="J1078" s="118">
        <f t="shared" si="76"/>
        <v>172.98002322987745</v>
      </c>
      <c r="K1078" s="347"/>
      <c r="L1078" s="350"/>
    </row>
    <row r="1079" spans="2:12" x14ac:dyDescent="0.25">
      <c r="B1079" s="113"/>
      <c r="C1079" s="151" t="s">
        <v>1938</v>
      </c>
      <c r="D1079" s="151">
        <f>VLOOKUP(C1079,'[1]Preços Unitários'!$B$7:$E$413,2,TRUE)</f>
        <v>7765</v>
      </c>
      <c r="E1079" s="151" t="str">
        <f>VLOOKUP(C1079,'[1]Preços Unitários'!$B$7:$F$413,3,TRUE)</f>
        <v>SINAPI</v>
      </c>
      <c r="F1079" s="115" t="str">
        <f>IF($C1079="","",VLOOKUP($C1079,'[1]Preços Unitários'!$B$7:$H$507,4,1))</f>
        <v>TUBO DE CONCRETO ARMADO 100cm</v>
      </c>
      <c r="G1079" s="115" t="str">
        <f>IF($C1079="","",VLOOKUP($C1079,'[1]Preços Unitários'!$B$7:$H$507,5,1))</f>
        <v xml:space="preserve">un </v>
      </c>
      <c r="H1079" s="116">
        <f>IF($C1079="","",VLOOKUP($C1079,'[1]Preços Unitários'!$B$7:$H$507,7,1))</f>
        <v>560.00619111007768</v>
      </c>
      <c r="I1079" s="117">
        <v>1</v>
      </c>
      <c r="J1079" s="118">
        <f t="shared" si="76"/>
        <v>560.00619111007768</v>
      </c>
      <c r="K1079" s="347"/>
      <c r="L1079" s="350"/>
    </row>
    <row r="1080" spans="2:12" x14ac:dyDescent="0.25">
      <c r="B1080" s="113"/>
      <c r="C1080" s="119"/>
      <c r="D1080" s="119"/>
      <c r="E1080" s="119"/>
      <c r="F1080" s="115" t="str">
        <f>IF($C1080="","",VLOOKUP($C1080,'[1]Preços Unitários'!$B$7:$H$507,4,1))</f>
        <v/>
      </c>
      <c r="G1080" s="115" t="str">
        <f>IF($C1080="","",VLOOKUP($C1080,'[1]Preços Unitários'!$B$7:$H$507,5,1))</f>
        <v/>
      </c>
      <c r="H1080" s="116" t="str">
        <f>IF($C1080="","",VLOOKUP($C1080,'[1]Preços Unitários'!$B$7:$H$507,7,1))</f>
        <v/>
      </c>
      <c r="I1080" s="117"/>
      <c r="J1080" s="118" t="str">
        <f t="shared" si="76"/>
        <v/>
      </c>
      <c r="K1080" s="347"/>
      <c r="L1080" s="350"/>
    </row>
    <row r="1081" spans="2:12" x14ac:dyDescent="0.25">
      <c r="B1081" s="113"/>
      <c r="C1081" s="119"/>
      <c r="D1081" s="119"/>
      <c r="E1081" s="119"/>
      <c r="F1081" s="115" t="str">
        <f>IF($C1081="","",VLOOKUP($C1081,'[1]Preços Unitários'!$B$7:$H$507,4,1))</f>
        <v/>
      </c>
      <c r="G1081" s="115" t="str">
        <f>IF($C1081="","",VLOOKUP($C1081,'[1]Preços Unitários'!$B$7:$H$507,5,1))</f>
        <v/>
      </c>
      <c r="H1081" s="116" t="str">
        <f>IF($C1081="","",VLOOKUP($C1081,'[1]Preços Unitários'!$B$7:$H$507,7,1))</f>
        <v/>
      </c>
      <c r="I1081" s="117"/>
      <c r="J1081" s="118" t="str">
        <f t="shared" si="76"/>
        <v/>
      </c>
      <c r="K1081" s="347"/>
      <c r="L1081" s="350"/>
    </row>
    <row r="1082" spans="2:12" x14ac:dyDescent="0.25">
      <c r="B1082" s="113"/>
      <c r="C1082" s="119"/>
      <c r="D1082" s="119"/>
      <c r="E1082" s="119"/>
      <c r="F1082" s="115" t="str">
        <f>IF($C1082="","",VLOOKUP($C1082,'[1]Preços Unitários'!$B$7:$H$507,4,1))</f>
        <v/>
      </c>
      <c r="G1082" s="115" t="str">
        <f>IF($C1082="","",VLOOKUP($C1082,'[1]Preços Unitários'!$B$7:$H$507,5,1))</f>
        <v/>
      </c>
      <c r="H1082" s="116" t="str">
        <f>IF($C1082="","",VLOOKUP($C1082,'[1]Preços Unitários'!$B$7:$H$507,7,1))</f>
        <v/>
      </c>
      <c r="I1082" s="117"/>
      <c r="J1082" s="118" t="str">
        <f t="shared" si="76"/>
        <v/>
      </c>
      <c r="K1082" s="347"/>
      <c r="L1082" s="350"/>
    </row>
    <row r="1083" spans="2:12" x14ac:dyDescent="0.25">
      <c r="B1083" s="113"/>
      <c r="C1083" s="119"/>
      <c r="D1083" s="119"/>
      <c r="E1083" s="119"/>
      <c r="F1083" s="115" t="str">
        <f>IF($C1083="","",VLOOKUP($C1083,'[1]Preços Unitários'!$B$7:$H$507,4,1))</f>
        <v/>
      </c>
      <c r="G1083" s="115" t="str">
        <f>IF($C1083="","",VLOOKUP($C1083,'[1]Preços Unitários'!$B$7:$H$507,5,1))</f>
        <v/>
      </c>
      <c r="H1083" s="116" t="str">
        <f>IF($C1083="","",VLOOKUP($C1083,'[1]Preços Unitários'!$B$7:$H$507,7,1))</f>
        <v/>
      </c>
      <c r="I1083" s="117"/>
      <c r="J1083" s="118" t="str">
        <f t="shared" si="76"/>
        <v/>
      </c>
      <c r="K1083" s="347"/>
      <c r="L1083" s="350"/>
    </row>
    <row r="1084" spans="2:12" x14ac:dyDescent="0.25">
      <c r="B1084" s="113"/>
      <c r="C1084" s="119"/>
      <c r="D1084" s="119"/>
      <c r="E1084" s="119"/>
      <c r="F1084" s="115" t="str">
        <f>IF($C1084="","",VLOOKUP($C1084,'[1]Preços Unitários'!$B$7:$H$507,4,1))</f>
        <v/>
      </c>
      <c r="G1084" s="115" t="str">
        <f>IF($C1084="","",VLOOKUP($C1084,'[1]Preços Unitários'!$B$7:$H$507,5,1))</f>
        <v/>
      </c>
      <c r="H1084" s="116" t="str">
        <f>IF($C1084="","",VLOOKUP($C1084,'[1]Preços Unitários'!$B$7:$H$507,7,1))</f>
        <v/>
      </c>
      <c r="I1084" s="117"/>
      <c r="J1084" s="118" t="str">
        <f t="shared" si="76"/>
        <v/>
      </c>
      <c r="K1084" s="347"/>
      <c r="L1084" s="350"/>
    </row>
    <row r="1085" spans="2:12" x14ac:dyDescent="0.25">
      <c r="B1085" s="113"/>
      <c r="C1085" s="119"/>
      <c r="D1085" s="119"/>
      <c r="E1085" s="119"/>
      <c r="F1085" s="115" t="str">
        <f>IF($C1085="","",VLOOKUP($C1085,'[1]Preços Unitários'!$B$7:$H$507,4,1))</f>
        <v/>
      </c>
      <c r="G1085" s="115" t="str">
        <f>IF($C1085="","",VLOOKUP($C1085,'[1]Preços Unitários'!$B$7:$H$507,5,1))</f>
        <v/>
      </c>
      <c r="H1085" s="116" t="str">
        <f>IF($C1085="","",VLOOKUP($C1085,'[1]Preços Unitários'!$B$7:$H$507,7,1))</f>
        <v/>
      </c>
      <c r="I1085" s="120"/>
      <c r="J1085" s="118" t="str">
        <f t="shared" si="76"/>
        <v/>
      </c>
      <c r="K1085" s="347"/>
      <c r="L1085" s="350"/>
    </row>
    <row r="1086" spans="2:12" x14ac:dyDescent="0.25">
      <c r="B1086" s="113"/>
      <c r="C1086" s="119"/>
      <c r="D1086" s="119"/>
      <c r="E1086" s="119"/>
      <c r="F1086" s="115" t="str">
        <f>IF($C1086="","",VLOOKUP($C1086,'[1]Preços Unitários'!$B$7:$H$507,4,1))</f>
        <v/>
      </c>
      <c r="G1086" s="115" t="str">
        <f>IF($C1086="","",VLOOKUP($C1086,'[1]Preços Unitários'!$B$7:$H$507,5,1))</f>
        <v/>
      </c>
      <c r="H1086" s="116" t="str">
        <f>IF($C1086="","",VLOOKUP($C1086,'[1]Preços Unitários'!$B$7:$H$507,7,1))</f>
        <v/>
      </c>
      <c r="I1086" s="120"/>
      <c r="J1086" s="118" t="str">
        <f t="shared" si="76"/>
        <v/>
      </c>
      <c r="K1086" s="347"/>
      <c r="L1086" s="350"/>
    </row>
    <row r="1087" spans="2:12" ht="15.75" thickBot="1" x14ac:dyDescent="0.3">
      <c r="B1087" s="121"/>
      <c r="C1087" s="122"/>
      <c r="D1087" s="122"/>
      <c r="E1087" s="122"/>
      <c r="F1087" s="123" t="str">
        <f>IF($C1087="","",VLOOKUP($C1087,'[1]Preços Unitários'!$B$7:$H$507,4,1))</f>
        <v/>
      </c>
      <c r="G1087" s="123" t="str">
        <f>IF($C1087="","",VLOOKUP($C1087,'[1]Preços Unitários'!$B$7:$H$507,5,1))</f>
        <v/>
      </c>
      <c r="H1087" s="124" t="str">
        <f>IF($C1087="","",VLOOKUP($C1087,'[1]Preços Unitários'!$B$7:$H$507,7,1))</f>
        <v/>
      </c>
      <c r="I1087" s="125"/>
      <c r="J1087" s="126" t="str">
        <f t="shared" si="76"/>
        <v/>
      </c>
      <c r="K1087" s="348"/>
      <c r="L1087" s="351"/>
    </row>
    <row r="1088" spans="2:12" ht="15.75" thickBot="1" x14ac:dyDescent="0.3">
      <c r="C1088" s="127"/>
      <c r="D1088" s="127"/>
      <c r="E1088" s="127"/>
      <c r="H1088" s="128"/>
      <c r="I1088" s="129"/>
      <c r="J1088" s="128"/>
    </row>
    <row r="1089" spans="2:12" x14ac:dyDescent="0.25">
      <c r="B1089" s="133" t="s">
        <v>889</v>
      </c>
      <c r="C1089" s="96"/>
      <c r="D1089" s="96"/>
      <c r="E1089" s="96"/>
      <c r="F1089" s="140" t="s">
        <v>65</v>
      </c>
      <c r="G1089" s="142" t="s">
        <v>140</v>
      </c>
      <c r="H1089" s="99" t="s">
        <v>131</v>
      </c>
      <c r="I1089" s="100">
        <v>1</v>
      </c>
      <c r="J1089" s="101">
        <f>ROUND(IF(SUM(J1091:J1100)="","",IF(H1089="NOTURNO",(SUM(J1091:J1100))*1.25,SUM(J1091:J1100))),2)</f>
        <v>135.06</v>
      </c>
      <c r="K1089" s="102" t="s">
        <v>1771</v>
      </c>
      <c r="L1089" s="103" t="s">
        <v>1772</v>
      </c>
    </row>
    <row r="1090" spans="2:12" ht="27" x14ac:dyDescent="0.25">
      <c r="B1090" s="104"/>
      <c r="C1090" s="105" t="s">
        <v>1773</v>
      </c>
      <c r="D1090" s="105"/>
      <c r="E1090" s="105"/>
      <c r="F1090" s="106" t="s">
        <v>1776</v>
      </c>
      <c r="G1090" s="107" t="s">
        <v>1777</v>
      </c>
      <c r="H1090" s="108" t="s">
        <v>1778</v>
      </c>
      <c r="I1090" s="109"/>
      <c r="J1090" s="110"/>
      <c r="K1090" s="111"/>
      <c r="L1090" s="112"/>
    </row>
    <row r="1091" spans="2:12" x14ac:dyDescent="0.25">
      <c r="B1091" s="113"/>
      <c r="C1091" s="119"/>
      <c r="D1091" s="119"/>
      <c r="E1091" s="119"/>
      <c r="F1091" s="115" t="str">
        <f>IF($C1091="","",VLOOKUP($C1091,'[1]Preços Unitários'!$B$7:$H$507,4,1))</f>
        <v/>
      </c>
      <c r="G1091" s="115" t="str">
        <f>IF($C1091="","",VLOOKUP($C1091,'[1]Preços Unitários'!$B$7:$H$507,5,1))</f>
        <v/>
      </c>
      <c r="H1091" s="116" t="str">
        <f>IF($C1091="","",VLOOKUP($C1091,'[1]Preços Unitários'!$B$7:$H$507,7,1))</f>
        <v/>
      </c>
      <c r="I1091" s="117"/>
      <c r="J1091" s="118" t="str">
        <f t="shared" ref="J1091:J1101" si="77">IF(H1091="","",I1091*H1091)</f>
        <v/>
      </c>
      <c r="K1091" s="346" t="s">
        <v>1939</v>
      </c>
      <c r="L1091" s="352" t="s">
        <v>1940</v>
      </c>
    </row>
    <row r="1092" spans="2:12" x14ac:dyDescent="0.25">
      <c r="B1092" s="113"/>
      <c r="C1092" s="151" t="s">
        <v>1932</v>
      </c>
      <c r="D1092" s="151">
        <f>VLOOKUP(C1092,'[1]Preços Unitários'!$B$7:$E$413,2,TRUE)</f>
        <v>7745</v>
      </c>
      <c r="E1092" s="151" t="str">
        <f>VLOOKUP(C1092,'[1]Preços Unitários'!$B$7:$F$413,3,TRUE)</f>
        <v>SINAPI</v>
      </c>
      <c r="F1092" s="115" t="str">
        <f>IF($C1092="","",VLOOKUP($C1092,'[1]Preços Unitários'!$B$7:$H$507,4,1))</f>
        <v>TUBO DE CONCRETO ARMADO 40cm</v>
      </c>
      <c r="G1092" s="115" t="str">
        <f>IF($C1092="","",VLOOKUP($C1092,'[1]Preços Unitários'!$B$7:$H$507,5,1))</f>
        <v xml:space="preserve">un </v>
      </c>
      <c r="H1092" s="116">
        <f>IF($C1092="","",VLOOKUP($C1092,'[1]Preços Unitários'!$B$7:$H$507,7,1))</f>
        <v>135.05575442216914</v>
      </c>
      <c r="I1092" s="117">
        <v>1</v>
      </c>
      <c r="J1092" s="118">
        <f t="shared" si="77"/>
        <v>135.05575442216914</v>
      </c>
      <c r="K1092" s="347"/>
      <c r="L1092" s="353"/>
    </row>
    <row r="1093" spans="2:12" x14ac:dyDescent="0.25">
      <c r="B1093" s="113"/>
      <c r="C1093" s="119"/>
      <c r="D1093" s="119"/>
      <c r="E1093" s="119"/>
      <c r="F1093" s="115" t="str">
        <f>IF($C1093="","",VLOOKUP($C1093,'[1]Preços Unitários'!$B$7:$H$507,4,1))</f>
        <v/>
      </c>
      <c r="G1093" s="115" t="str">
        <f>IF($C1093="","",VLOOKUP($C1093,'[1]Preços Unitários'!$B$7:$H$507,5,1))</f>
        <v/>
      </c>
      <c r="H1093" s="116" t="str">
        <f>IF($C1093="","",VLOOKUP($C1093,'[1]Preços Unitários'!$B$7:$H$507,7,1))</f>
        <v/>
      </c>
      <c r="I1093" s="117"/>
      <c r="J1093" s="118" t="str">
        <f t="shared" si="77"/>
        <v/>
      </c>
      <c r="K1093" s="347"/>
      <c r="L1093" s="353"/>
    </row>
    <row r="1094" spans="2:12" x14ac:dyDescent="0.25">
      <c r="B1094" s="113"/>
      <c r="C1094" s="119"/>
      <c r="D1094" s="119"/>
      <c r="E1094" s="119"/>
      <c r="F1094" s="115" t="str">
        <f>IF($C1094="","",VLOOKUP($C1094,'[1]Preços Unitários'!$B$7:$H$507,4,1))</f>
        <v/>
      </c>
      <c r="G1094" s="115" t="str">
        <f>IF($C1094="","",VLOOKUP($C1094,'[1]Preços Unitários'!$B$7:$H$507,5,1))</f>
        <v/>
      </c>
      <c r="H1094" s="116" t="str">
        <f>IF($C1094="","",VLOOKUP($C1094,'[1]Preços Unitários'!$B$7:$H$507,7,1))</f>
        <v/>
      </c>
      <c r="I1094" s="117"/>
      <c r="J1094" s="118" t="str">
        <f t="shared" si="77"/>
        <v/>
      </c>
      <c r="K1094" s="347"/>
      <c r="L1094" s="353"/>
    </row>
    <row r="1095" spans="2:12" x14ac:dyDescent="0.25">
      <c r="B1095" s="113"/>
      <c r="C1095" s="119"/>
      <c r="D1095" s="119"/>
      <c r="E1095" s="119"/>
      <c r="F1095" s="115" t="str">
        <f>IF($C1095="","",VLOOKUP($C1095,'[1]Preços Unitários'!$B$7:$H$507,4,1))</f>
        <v/>
      </c>
      <c r="G1095" s="115" t="str">
        <f>IF($C1095="","",VLOOKUP($C1095,'[1]Preços Unitários'!$B$7:$H$507,5,1))</f>
        <v/>
      </c>
      <c r="H1095" s="116" t="str">
        <f>IF($C1095="","",VLOOKUP($C1095,'[1]Preços Unitários'!$B$7:$H$507,7,1))</f>
        <v/>
      </c>
      <c r="I1095" s="117"/>
      <c r="J1095" s="118" t="str">
        <f t="shared" si="77"/>
        <v/>
      </c>
      <c r="K1095" s="347"/>
      <c r="L1095" s="353"/>
    </row>
    <row r="1096" spans="2:12" x14ac:dyDescent="0.25">
      <c r="B1096" s="113"/>
      <c r="C1096" s="119"/>
      <c r="D1096" s="119"/>
      <c r="E1096" s="119"/>
      <c r="F1096" s="115" t="str">
        <f>IF($C1096="","",VLOOKUP($C1096,'[1]Preços Unitários'!$B$7:$H$507,4,1))</f>
        <v/>
      </c>
      <c r="G1096" s="115" t="str">
        <f>IF($C1096="","",VLOOKUP($C1096,'[1]Preços Unitários'!$B$7:$H$507,5,1))</f>
        <v/>
      </c>
      <c r="H1096" s="116" t="str">
        <f>IF($C1096="","",VLOOKUP($C1096,'[1]Preços Unitários'!$B$7:$H$507,7,1))</f>
        <v/>
      </c>
      <c r="I1096" s="117"/>
      <c r="J1096" s="118" t="str">
        <f t="shared" si="77"/>
        <v/>
      </c>
      <c r="K1096" s="347"/>
      <c r="L1096" s="353"/>
    </row>
    <row r="1097" spans="2:12" x14ac:dyDescent="0.25">
      <c r="B1097" s="113"/>
      <c r="C1097" s="119"/>
      <c r="D1097" s="119"/>
      <c r="E1097" s="119"/>
      <c r="F1097" s="115" t="str">
        <f>IF($C1097="","",VLOOKUP($C1097,'[1]Preços Unitários'!$B$7:$H$507,4,1))</f>
        <v/>
      </c>
      <c r="G1097" s="115" t="str">
        <f>IF($C1097="","",VLOOKUP($C1097,'[1]Preços Unitários'!$B$7:$H$507,5,1))</f>
        <v/>
      </c>
      <c r="H1097" s="116" t="str">
        <f>IF($C1097="","",VLOOKUP($C1097,'[1]Preços Unitários'!$B$7:$H$507,7,1))</f>
        <v/>
      </c>
      <c r="I1097" s="117"/>
      <c r="J1097" s="118" t="str">
        <f t="shared" si="77"/>
        <v/>
      </c>
      <c r="K1097" s="347"/>
      <c r="L1097" s="353"/>
    </row>
    <row r="1098" spans="2:12" x14ac:dyDescent="0.25">
      <c r="B1098" s="113"/>
      <c r="C1098" s="119"/>
      <c r="D1098" s="119"/>
      <c r="E1098" s="119"/>
      <c r="F1098" s="115" t="str">
        <f>IF($C1098="","",VLOOKUP($C1098,'[1]Preços Unitários'!$B$7:$H$507,4,1))</f>
        <v/>
      </c>
      <c r="G1098" s="115" t="str">
        <f>IF($C1098="","",VLOOKUP($C1098,'[1]Preços Unitários'!$B$7:$H$507,5,1))</f>
        <v/>
      </c>
      <c r="H1098" s="116" t="str">
        <f>IF($C1098="","",VLOOKUP($C1098,'[1]Preços Unitários'!$B$7:$H$507,7,1))</f>
        <v/>
      </c>
      <c r="I1098" s="117"/>
      <c r="J1098" s="118" t="str">
        <f t="shared" si="77"/>
        <v/>
      </c>
      <c r="K1098" s="347"/>
      <c r="L1098" s="353"/>
    </row>
    <row r="1099" spans="2:12" x14ac:dyDescent="0.25">
      <c r="B1099" s="113"/>
      <c r="C1099" s="119"/>
      <c r="D1099" s="119"/>
      <c r="E1099" s="119"/>
      <c r="F1099" s="115" t="str">
        <f>IF($C1099="","",VLOOKUP($C1099,'[1]Preços Unitários'!$B$7:$H$507,4,1))</f>
        <v/>
      </c>
      <c r="G1099" s="115" t="str">
        <f>IF($C1099="","",VLOOKUP($C1099,'[1]Preços Unitários'!$B$7:$H$507,5,1))</f>
        <v/>
      </c>
      <c r="H1099" s="116" t="str">
        <f>IF($C1099="","",VLOOKUP($C1099,'[1]Preços Unitários'!$B$7:$H$507,7,1))</f>
        <v/>
      </c>
      <c r="I1099" s="120"/>
      <c r="J1099" s="118" t="str">
        <f t="shared" si="77"/>
        <v/>
      </c>
      <c r="K1099" s="347"/>
      <c r="L1099" s="353"/>
    </row>
    <row r="1100" spans="2:12" x14ac:dyDescent="0.25">
      <c r="B1100" s="113"/>
      <c r="C1100" s="119"/>
      <c r="D1100" s="119"/>
      <c r="E1100" s="119"/>
      <c r="F1100" s="115" t="str">
        <f>IF($C1100="","",VLOOKUP($C1100,'[1]Preços Unitários'!$B$7:$H$507,4,1))</f>
        <v/>
      </c>
      <c r="G1100" s="115" t="str">
        <f>IF($C1100="","",VLOOKUP($C1100,'[1]Preços Unitários'!$B$7:$H$507,5,1))</f>
        <v/>
      </c>
      <c r="H1100" s="116" t="str">
        <f>IF($C1100="","",VLOOKUP($C1100,'[1]Preços Unitários'!$B$7:$H$507,7,1))</f>
        <v/>
      </c>
      <c r="I1100" s="120"/>
      <c r="J1100" s="118" t="str">
        <f t="shared" si="77"/>
        <v/>
      </c>
      <c r="K1100" s="347"/>
      <c r="L1100" s="353"/>
    </row>
    <row r="1101" spans="2:12" ht="15.75" thickBot="1" x14ac:dyDescent="0.3">
      <c r="B1101" s="121"/>
      <c r="C1101" s="122"/>
      <c r="D1101" s="122"/>
      <c r="E1101" s="122"/>
      <c r="F1101" s="123" t="str">
        <f>IF($C1101="","",VLOOKUP($C1101,'[1]Preços Unitários'!$B$7:$H$507,4,1))</f>
        <v/>
      </c>
      <c r="G1101" s="123" t="str">
        <f>IF($C1101="","",VLOOKUP($C1101,'[1]Preços Unitários'!$B$7:$H$507,5,1))</f>
        <v/>
      </c>
      <c r="H1101" s="124" t="str">
        <f>IF($C1101="","",VLOOKUP($C1101,'[1]Preços Unitários'!$B$7:$H$507,7,1))</f>
        <v/>
      </c>
      <c r="I1101" s="125"/>
      <c r="J1101" s="126" t="str">
        <f t="shared" si="77"/>
        <v/>
      </c>
      <c r="K1101" s="348"/>
      <c r="L1101" s="354"/>
    </row>
    <row r="1102" spans="2:12" ht="15.75" thickBot="1" x14ac:dyDescent="0.3">
      <c r="C1102" s="127"/>
      <c r="D1102" s="127"/>
      <c r="E1102" s="127"/>
      <c r="H1102" s="128"/>
      <c r="I1102" s="129"/>
      <c r="J1102" s="128"/>
    </row>
    <row r="1103" spans="2:12" x14ac:dyDescent="0.25">
      <c r="B1103" s="133" t="s">
        <v>890</v>
      </c>
      <c r="C1103" s="96"/>
      <c r="D1103" s="96"/>
      <c r="E1103" s="96"/>
      <c r="F1103" s="140" t="s">
        <v>66</v>
      </c>
      <c r="G1103" s="142" t="s">
        <v>140</v>
      </c>
      <c r="H1103" s="99" t="s">
        <v>131</v>
      </c>
      <c r="I1103" s="100">
        <v>1</v>
      </c>
      <c r="J1103" s="101">
        <f>ROUND(IF(SUM(J1105:J1114)="","",IF(H1103="NOTURNO",(SUM(J1105:J1114))*1.25,SUM(J1105:J1114))),2)</f>
        <v>261.33999999999997</v>
      </c>
      <c r="K1103" s="102" t="s">
        <v>1771</v>
      </c>
      <c r="L1103" s="103" t="s">
        <v>1772</v>
      </c>
    </row>
    <row r="1104" spans="2:12" ht="27" x14ac:dyDescent="0.25">
      <c r="B1104" s="104"/>
      <c r="C1104" s="105" t="s">
        <v>1773</v>
      </c>
      <c r="D1104" s="105"/>
      <c r="E1104" s="105"/>
      <c r="F1104" s="106" t="s">
        <v>1776</v>
      </c>
      <c r="G1104" s="107" t="s">
        <v>1777</v>
      </c>
      <c r="H1104" s="108" t="s">
        <v>1778</v>
      </c>
      <c r="I1104" s="109"/>
      <c r="J1104" s="110"/>
      <c r="K1104" s="111"/>
      <c r="L1104" s="112"/>
    </row>
    <row r="1105" spans="2:12" x14ac:dyDescent="0.25">
      <c r="B1105" s="113"/>
      <c r="C1105" s="119"/>
      <c r="D1105" s="119"/>
      <c r="E1105" s="119"/>
      <c r="F1105" s="115" t="str">
        <f>IF($C1105="","",VLOOKUP($C1105,'[1]Preços Unitários'!$B$7:$H$507,4,1))</f>
        <v/>
      </c>
      <c r="G1105" s="115" t="str">
        <f>IF($C1105="","",VLOOKUP($C1105,'[1]Preços Unitários'!$B$7:$H$507,5,1))</f>
        <v/>
      </c>
      <c r="H1105" s="116" t="str">
        <f>IF($C1105="","",VLOOKUP($C1105,'[1]Preços Unitários'!$B$7:$H$507,7,1))</f>
        <v/>
      </c>
      <c r="I1105" s="117"/>
      <c r="J1105" s="118" t="str">
        <f t="shared" ref="J1105:J1115" si="78">IF(H1105="","",I1105*H1105)</f>
        <v/>
      </c>
      <c r="K1105" s="346" t="s">
        <v>1939</v>
      </c>
      <c r="L1105" s="352" t="s">
        <v>1940</v>
      </c>
    </row>
    <row r="1106" spans="2:12" x14ac:dyDescent="0.25">
      <c r="B1106" s="113"/>
      <c r="C1106" s="152" t="s">
        <v>1934</v>
      </c>
      <c r="D1106" s="152">
        <f>VLOOKUP(C1106,'[1]Preços Unitários'!$B$7:$E$413,2,TRUE)</f>
        <v>7725</v>
      </c>
      <c r="E1106" s="152" t="str">
        <f>VLOOKUP(C1106,'[1]Preços Unitários'!$B$7:$F$413,3,TRUE)</f>
        <v>SINAPI</v>
      </c>
      <c r="F1106" s="115" t="str">
        <f>IF($C1106="","",VLOOKUP($C1106,'[1]Preços Unitários'!$B$7:$H$507,4,1))</f>
        <v>TUBO DE CONCRETO ARMADO 60cm</v>
      </c>
      <c r="G1106" s="115" t="str">
        <f>IF($C1106="","",VLOOKUP($C1106,'[1]Preços Unitários'!$B$7:$H$507,5,1))</f>
        <v xml:space="preserve">un </v>
      </c>
      <c r="H1106" s="116">
        <f>IF($C1106="","",VLOOKUP($C1106,'[1]Preços Unitários'!$B$7:$H$507,7,1))</f>
        <v>261.33699424315512</v>
      </c>
      <c r="I1106" s="117">
        <v>1</v>
      </c>
      <c r="J1106" s="118">
        <f t="shared" si="78"/>
        <v>261.33699424315512</v>
      </c>
      <c r="K1106" s="347"/>
      <c r="L1106" s="353"/>
    </row>
    <row r="1107" spans="2:12" x14ac:dyDescent="0.25">
      <c r="B1107" s="113"/>
      <c r="C1107" s="119"/>
      <c r="D1107" s="119"/>
      <c r="E1107" s="119"/>
      <c r="F1107" s="115" t="str">
        <f>IF($C1107="","",VLOOKUP($C1107,'[1]Preços Unitários'!$B$7:$H$507,4,1))</f>
        <v/>
      </c>
      <c r="G1107" s="115" t="str">
        <f>IF($C1107="","",VLOOKUP($C1107,'[1]Preços Unitários'!$B$7:$H$507,5,1))</f>
        <v/>
      </c>
      <c r="H1107" s="116" t="str">
        <f>IF($C1107="","",VLOOKUP($C1107,'[1]Preços Unitários'!$B$7:$H$507,7,1))</f>
        <v/>
      </c>
      <c r="I1107" s="117"/>
      <c r="J1107" s="118" t="str">
        <f t="shared" si="78"/>
        <v/>
      </c>
      <c r="K1107" s="347"/>
      <c r="L1107" s="353"/>
    </row>
    <row r="1108" spans="2:12" x14ac:dyDescent="0.25">
      <c r="B1108" s="113"/>
      <c r="C1108" s="119"/>
      <c r="D1108" s="119"/>
      <c r="E1108" s="119"/>
      <c r="F1108" s="115" t="str">
        <f>IF($C1108="","",VLOOKUP($C1108,'[1]Preços Unitários'!$B$7:$H$507,4,1))</f>
        <v/>
      </c>
      <c r="G1108" s="115" t="str">
        <f>IF($C1108="","",VLOOKUP($C1108,'[1]Preços Unitários'!$B$7:$H$507,5,1))</f>
        <v/>
      </c>
      <c r="H1108" s="116" t="str">
        <f>IF($C1108="","",VLOOKUP($C1108,'[1]Preços Unitários'!$B$7:$H$507,7,1))</f>
        <v/>
      </c>
      <c r="I1108" s="117"/>
      <c r="J1108" s="118" t="str">
        <f t="shared" si="78"/>
        <v/>
      </c>
      <c r="K1108" s="347"/>
      <c r="L1108" s="353"/>
    </row>
    <row r="1109" spans="2:12" x14ac:dyDescent="0.25">
      <c r="B1109" s="113"/>
      <c r="C1109" s="119"/>
      <c r="D1109" s="119"/>
      <c r="E1109" s="119"/>
      <c r="F1109" s="115" t="str">
        <f>IF($C1109="","",VLOOKUP($C1109,'[1]Preços Unitários'!$B$7:$H$507,4,1))</f>
        <v/>
      </c>
      <c r="G1109" s="115" t="str">
        <f>IF($C1109="","",VLOOKUP($C1109,'[1]Preços Unitários'!$B$7:$H$507,5,1))</f>
        <v/>
      </c>
      <c r="H1109" s="116" t="str">
        <f>IF($C1109="","",VLOOKUP($C1109,'[1]Preços Unitários'!$B$7:$H$507,7,1))</f>
        <v/>
      </c>
      <c r="I1109" s="117"/>
      <c r="J1109" s="118" t="str">
        <f t="shared" si="78"/>
        <v/>
      </c>
      <c r="K1109" s="347"/>
      <c r="L1109" s="353"/>
    </row>
    <row r="1110" spans="2:12" x14ac:dyDescent="0.25">
      <c r="B1110" s="113"/>
      <c r="C1110" s="119"/>
      <c r="D1110" s="119"/>
      <c r="E1110" s="119"/>
      <c r="F1110" s="115" t="str">
        <f>IF($C1110="","",VLOOKUP($C1110,'[1]Preços Unitários'!$B$7:$H$507,4,1))</f>
        <v/>
      </c>
      <c r="G1110" s="115" t="str">
        <f>IF($C1110="","",VLOOKUP($C1110,'[1]Preços Unitários'!$B$7:$H$507,5,1))</f>
        <v/>
      </c>
      <c r="H1110" s="116" t="str">
        <f>IF($C1110="","",VLOOKUP($C1110,'[1]Preços Unitários'!$B$7:$H$507,7,1))</f>
        <v/>
      </c>
      <c r="I1110" s="117"/>
      <c r="J1110" s="118" t="str">
        <f t="shared" si="78"/>
        <v/>
      </c>
      <c r="K1110" s="347"/>
      <c r="L1110" s="353"/>
    </row>
    <row r="1111" spans="2:12" x14ac:dyDescent="0.25">
      <c r="B1111" s="113"/>
      <c r="C1111" s="119"/>
      <c r="D1111" s="119"/>
      <c r="E1111" s="119"/>
      <c r="F1111" s="115" t="str">
        <f>IF($C1111="","",VLOOKUP($C1111,'[1]Preços Unitários'!$B$7:$H$507,4,1))</f>
        <v/>
      </c>
      <c r="G1111" s="115" t="str">
        <f>IF($C1111="","",VLOOKUP($C1111,'[1]Preços Unitários'!$B$7:$H$507,5,1))</f>
        <v/>
      </c>
      <c r="H1111" s="116" t="str">
        <f>IF($C1111="","",VLOOKUP($C1111,'[1]Preços Unitários'!$B$7:$H$507,7,1))</f>
        <v/>
      </c>
      <c r="I1111" s="117"/>
      <c r="J1111" s="118" t="str">
        <f t="shared" si="78"/>
        <v/>
      </c>
      <c r="K1111" s="347"/>
      <c r="L1111" s="353"/>
    </row>
    <row r="1112" spans="2:12" x14ac:dyDescent="0.25">
      <c r="B1112" s="113"/>
      <c r="C1112" s="119"/>
      <c r="D1112" s="119"/>
      <c r="E1112" s="119"/>
      <c r="F1112" s="115" t="str">
        <f>IF($C1112="","",VLOOKUP($C1112,'[1]Preços Unitários'!$B$7:$H$507,4,1))</f>
        <v/>
      </c>
      <c r="G1112" s="115" t="str">
        <f>IF($C1112="","",VLOOKUP($C1112,'[1]Preços Unitários'!$B$7:$H$507,5,1))</f>
        <v/>
      </c>
      <c r="H1112" s="116" t="str">
        <f>IF($C1112="","",VLOOKUP($C1112,'[1]Preços Unitários'!$B$7:$H$507,7,1))</f>
        <v/>
      </c>
      <c r="I1112" s="117"/>
      <c r="J1112" s="118" t="str">
        <f t="shared" si="78"/>
        <v/>
      </c>
      <c r="K1112" s="347"/>
      <c r="L1112" s="353"/>
    </row>
    <row r="1113" spans="2:12" x14ac:dyDescent="0.25">
      <c r="B1113" s="113"/>
      <c r="C1113" s="119"/>
      <c r="D1113" s="119"/>
      <c r="E1113" s="119"/>
      <c r="F1113" s="115" t="str">
        <f>IF($C1113="","",VLOOKUP($C1113,'[1]Preços Unitários'!$B$7:$H$507,4,1))</f>
        <v/>
      </c>
      <c r="G1113" s="115" t="str">
        <f>IF($C1113="","",VLOOKUP($C1113,'[1]Preços Unitários'!$B$7:$H$507,5,1))</f>
        <v/>
      </c>
      <c r="H1113" s="116" t="str">
        <f>IF($C1113="","",VLOOKUP($C1113,'[1]Preços Unitários'!$B$7:$H$507,7,1))</f>
        <v/>
      </c>
      <c r="I1113" s="120"/>
      <c r="J1113" s="118" t="str">
        <f t="shared" si="78"/>
        <v/>
      </c>
      <c r="K1113" s="347"/>
      <c r="L1113" s="353"/>
    </row>
    <row r="1114" spans="2:12" x14ac:dyDescent="0.25">
      <c r="B1114" s="113"/>
      <c r="C1114" s="119"/>
      <c r="D1114" s="119"/>
      <c r="E1114" s="119"/>
      <c r="F1114" s="115" t="str">
        <f>IF($C1114="","",VLOOKUP($C1114,'[1]Preços Unitários'!$B$7:$H$507,4,1))</f>
        <v/>
      </c>
      <c r="G1114" s="115" t="str">
        <f>IF($C1114="","",VLOOKUP($C1114,'[1]Preços Unitários'!$B$7:$H$507,5,1))</f>
        <v/>
      </c>
      <c r="H1114" s="116" t="str">
        <f>IF($C1114="","",VLOOKUP($C1114,'[1]Preços Unitários'!$B$7:$H$507,7,1))</f>
        <v/>
      </c>
      <c r="I1114" s="120"/>
      <c r="J1114" s="118" t="str">
        <f t="shared" si="78"/>
        <v/>
      </c>
      <c r="K1114" s="347"/>
      <c r="L1114" s="353"/>
    </row>
    <row r="1115" spans="2:12" ht="15.75" thickBot="1" x14ac:dyDescent="0.3">
      <c r="B1115" s="121"/>
      <c r="C1115" s="122"/>
      <c r="D1115" s="122"/>
      <c r="E1115" s="122"/>
      <c r="F1115" s="123" t="str">
        <f>IF($C1115="","",VLOOKUP($C1115,'[1]Preços Unitários'!$B$7:$H$507,4,1))</f>
        <v/>
      </c>
      <c r="G1115" s="123" t="str">
        <f>IF($C1115="","",VLOOKUP($C1115,'[1]Preços Unitários'!$B$7:$H$507,5,1))</f>
        <v/>
      </c>
      <c r="H1115" s="124" t="str">
        <f>IF($C1115="","",VLOOKUP($C1115,'[1]Preços Unitários'!$B$7:$H$507,7,1))</f>
        <v/>
      </c>
      <c r="I1115" s="125"/>
      <c r="J1115" s="126" t="str">
        <f t="shared" si="78"/>
        <v/>
      </c>
      <c r="K1115" s="348"/>
      <c r="L1115" s="354"/>
    </row>
    <row r="1116" spans="2:12" ht="15.75" thickBot="1" x14ac:dyDescent="0.3">
      <c r="C1116" s="127"/>
      <c r="D1116" s="127"/>
      <c r="E1116" s="127"/>
      <c r="H1116" s="128"/>
      <c r="I1116" s="129"/>
      <c r="J1116" s="128"/>
    </row>
    <row r="1117" spans="2:12" x14ac:dyDescent="0.25">
      <c r="B1117" s="133" t="s">
        <v>891</v>
      </c>
      <c r="C1117" s="96"/>
      <c r="D1117" s="96"/>
      <c r="E1117" s="96"/>
      <c r="F1117" s="140" t="s">
        <v>67</v>
      </c>
      <c r="G1117" s="142" t="s">
        <v>140</v>
      </c>
      <c r="H1117" s="99" t="s">
        <v>131</v>
      </c>
      <c r="I1117" s="100">
        <v>1</v>
      </c>
      <c r="J1117" s="101">
        <f>ROUND(IF(SUM(J1119:J1128)="","",IF(H1117="NOTURNO",(SUM(J1119:J1128))*1.25,SUM(J1119:J1128))),2)</f>
        <v>434.82</v>
      </c>
      <c r="K1117" s="102" t="s">
        <v>1771</v>
      </c>
      <c r="L1117" s="103" t="s">
        <v>1772</v>
      </c>
    </row>
    <row r="1118" spans="2:12" ht="27" x14ac:dyDescent="0.25">
      <c r="B1118" s="104"/>
      <c r="C1118" s="105" t="s">
        <v>1773</v>
      </c>
      <c r="D1118" s="105"/>
      <c r="E1118" s="105"/>
      <c r="F1118" s="106" t="s">
        <v>1776</v>
      </c>
      <c r="G1118" s="107" t="s">
        <v>1777</v>
      </c>
      <c r="H1118" s="108" t="s">
        <v>1778</v>
      </c>
      <c r="I1118" s="109"/>
      <c r="J1118" s="110"/>
      <c r="K1118" s="111"/>
      <c r="L1118" s="112"/>
    </row>
    <row r="1119" spans="2:12" x14ac:dyDescent="0.25">
      <c r="B1119" s="113"/>
      <c r="C1119" s="119"/>
      <c r="D1119" s="119"/>
      <c r="E1119" s="119"/>
      <c r="F1119" s="115" t="str">
        <f>IF($C1119="","",VLOOKUP($C1119,'[1]Preços Unitários'!$B$7:$H$507,4,1))</f>
        <v/>
      </c>
      <c r="G1119" s="115" t="str">
        <f>IF($C1119="","",VLOOKUP($C1119,'[1]Preços Unitários'!$B$7:$H$507,5,1))</f>
        <v/>
      </c>
      <c r="H1119" s="116" t="str">
        <f>IF($C1119="","",VLOOKUP($C1119,'[1]Preços Unitários'!$B$7:$H$507,7,1))</f>
        <v/>
      </c>
      <c r="I1119" s="117"/>
      <c r="J1119" s="118" t="str">
        <f t="shared" ref="J1119:J1129" si="79">IF(H1119="","",I1119*H1119)</f>
        <v/>
      </c>
      <c r="K1119" s="346" t="s">
        <v>1939</v>
      </c>
      <c r="L1119" s="352" t="s">
        <v>1940</v>
      </c>
    </row>
    <row r="1120" spans="2:12" x14ac:dyDescent="0.25">
      <c r="B1120" s="113"/>
      <c r="C1120" s="152" t="s">
        <v>1936</v>
      </c>
      <c r="D1120" s="152">
        <f>VLOOKUP(C1120,'[1]Preços Unitários'!$B$7:$E$413,2,TRUE)</f>
        <v>7750</v>
      </c>
      <c r="E1120" s="152" t="str">
        <f>VLOOKUP(C1120,'[1]Preços Unitários'!$B$7:$F$413,3,TRUE)</f>
        <v>SINAPI</v>
      </c>
      <c r="F1120" s="115" t="str">
        <f>IF($C1120="","",VLOOKUP($C1120,'[1]Preços Unitários'!$B$7:$H$507,4,1))</f>
        <v>TUBO DE CONCRETO ARMADO 80cm</v>
      </c>
      <c r="G1120" s="115" t="str">
        <f>IF($C1120="","",VLOOKUP($C1120,'[1]Preços Unitários'!$B$7:$H$507,5,1))</f>
        <v xml:space="preserve">un </v>
      </c>
      <c r="H1120" s="116">
        <f>IF($C1120="","",VLOOKUP($C1120,'[1]Preços Unitários'!$B$7:$H$507,7,1))</f>
        <v>434.82465958343528</v>
      </c>
      <c r="I1120" s="117">
        <v>1</v>
      </c>
      <c r="J1120" s="118">
        <f t="shared" si="79"/>
        <v>434.82465958343528</v>
      </c>
      <c r="K1120" s="347"/>
      <c r="L1120" s="353"/>
    </row>
    <row r="1121" spans="2:12" x14ac:dyDescent="0.25">
      <c r="B1121" s="113"/>
      <c r="C1121" s="119"/>
      <c r="D1121" s="119"/>
      <c r="E1121" s="119"/>
      <c r="F1121" s="115" t="str">
        <f>IF($C1121="","",VLOOKUP($C1121,'[1]Preços Unitários'!$B$7:$H$507,4,1))</f>
        <v/>
      </c>
      <c r="G1121" s="115" t="str">
        <f>IF($C1121="","",VLOOKUP($C1121,'[1]Preços Unitários'!$B$7:$H$507,5,1))</f>
        <v/>
      </c>
      <c r="H1121" s="116" t="str">
        <f>IF($C1121="","",VLOOKUP($C1121,'[1]Preços Unitários'!$B$7:$H$507,7,1))</f>
        <v/>
      </c>
      <c r="I1121" s="117"/>
      <c r="J1121" s="118" t="str">
        <f t="shared" si="79"/>
        <v/>
      </c>
      <c r="K1121" s="347"/>
      <c r="L1121" s="353"/>
    </row>
    <row r="1122" spans="2:12" x14ac:dyDescent="0.25">
      <c r="B1122" s="113"/>
      <c r="C1122" s="119"/>
      <c r="D1122" s="119"/>
      <c r="E1122" s="119"/>
      <c r="F1122" s="115" t="str">
        <f>IF($C1122="","",VLOOKUP($C1122,'[1]Preços Unitários'!$B$7:$H$507,4,1))</f>
        <v/>
      </c>
      <c r="G1122" s="115" t="str">
        <f>IF($C1122="","",VLOOKUP($C1122,'[1]Preços Unitários'!$B$7:$H$507,5,1))</f>
        <v/>
      </c>
      <c r="H1122" s="116" t="str">
        <f>IF($C1122="","",VLOOKUP($C1122,'[1]Preços Unitários'!$B$7:$H$507,7,1))</f>
        <v/>
      </c>
      <c r="I1122" s="117"/>
      <c r="J1122" s="118" t="str">
        <f t="shared" si="79"/>
        <v/>
      </c>
      <c r="K1122" s="347"/>
      <c r="L1122" s="353"/>
    </row>
    <row r="1123" spans="2:12" x14ac:dyDescent="0.25">
      <c r="B1123" s="113"/>
      <c r="C1123" s="119"/>
      <c r="D1123" s="119"/>
      <c r="E1123" s="119"/>
      <c r="F1123" s="115" t="str">
        <f>IF($C1123="","",VLOOKUP($C1123,'[1]Preços Unitários'!$B$7:$H$507,4,1))</f>
        <v/>
      </c>
      <c r="G1123" s="115" t="str">
        <f>IF($C1123="","",VLOOKUP($C1123,'[1]Preços Unitários'!$B$7:$H$507,5,1))</f>
        <v/>
      </c>
      <c r="H1123" s="116" t="str">
        <f>IF($C1123="","",VLOOKUP($C1123,'[1]Preços Unitários'!$B$7:$H$507,7,1))</f>
        <v/>
      </c>
      <c r="I1123" s="117"/>
      <c r="J1123" s="118" t="str">
        <f t="shared" si="79"/>
        <v/>
      </c>
      <c r="K1123" s="347"/>
      <c r="L1123" s="353"/>
    </row>
    <row r="1124" spans="2:12" x14ac:dyDescent="0.25">
      <c r="B1124" s="113"/>
      <c r="C1124" s="119"/>
      <c r="D1124" s="119"/>
      <c r="E1124" s="119"/>
      <c r="F1124" s="115" t="str">
        <f>IF($C1124="","",VLOOKUP($C1124,'[1]Preços Unitários'!$B$7:$H$507,4,1))</f>
        <v/>
      </c>
      <c r="G1124" s="115" t="str">
        <f>IF($C1124="","",VLOOKUP($C1124,'[1]Preços Unitários'!$B$7:$H$507,5,1))</f>
        <v/>
      </c>
      <c r="H1124" s="116" t="str">
        <f>IF($C1124="","",VLOOKUP($C1124,'[1]Preços Unitários'!$B$7:$H$507,7,1))</f>
        <v/>
      </c>
      <c r="I1124" s="117"/>
      <c r="J1124" s="118" t="str">
        <f t="shared" si="79"/>
        <v/>
      </c>
      <c r="K1124" s="347"/>
      <c r="L1124" s="353"/>
    </row>
    <row r="1125" spans="2:12" x14ac:dyDescent="0.25">
      <c r="B1125" s="113"/>
      <c r="C1125" s="119"/>
      <c r="D1125" s="119"/>
      <c r="E1125" s="119"/>
      <c r="F1125" s="115" t="str">
        <f>IF($C1125="","",VLOOKUP($C1125,'[1]Preços Unitários'!$B$7:$H$507,4,1))</f>
        <v/>
      </c>
      <c r="G1125" s="115" t="str">
        <f>IF($C1125="","",VLOOKUP($C1125,'[1]Preços Unitários'!$B$7:$H$507,5,1))</f>
        <v/>
      </c>
      <c r="H1125" s="116" t="str">
        <f>IF($C1125="","",VLOOKUP($C1125,'[1]Preços Unitários'!$B$7:$H$507,7,1))</f>
        <v/>
      </c>
      <c r="I1125" s="117"/>
      <c r="J1125" s="118" t="str">
        <f t="shared" si="79"/>
        <v/>
      </c>
      <c r="K1125" s="347"/>
      <c r="L1125" s="353"/>
    </row>
    <row r="1126" spans="2:12" x14ac:dyDescent="0.25">
      <c r="B1126" s="113"/>
      <c r="C1126" s="119"/>
      <c r="D1126" s="119"/>
      <c r="E1126" s="119"/>
      <c r="F1126" s="115" t="str">
        <f>IF($C1126="","",VLOOKUP($C1126,'[1]Preços Unitários'!$B$7:$H$507,4,1))</f>
        <v/>
      </c>
      <c r="G1126" s="115" t="str">
        <f>IF($C1126="","",VLOOKUP($C1126,'[1]Preços Unitários'!$B$7:$H$507,5,1))</f>
        <v/>
      </c>
      <c r="H1126" s="116" t="str">
        <f>IF($C1126="","",VLOOKUP($C1126,'[1]Preços Unitários'!$B$7:$H$507,7,1))</f>
        <v/>
      </c>
      <c r="I1126" s="117"/>
      <c r="J1126" s="118" t="str">
        <f t="shared" si="79"/>
        <v/>
      </c>
      <c r="K1126" s="347"/>
      <c r="L1126" s="353"/>
    </row>
    <row r="1127" spans="2:12" x14ac:dyDescent="0.25">
      <c r="B1127" s="113"/>
      <c r="C1127" s="119"/>
      <c r="D1127" s="119"/>
      <c r="E1127" s="119"/>
      <c r="F1127" s="115" t="str">
        <f>IF($C1127="","",VLOOKUP($C1127,'[1]Preços Unitários'!$B$7:$H$507,4,1))</f>
        <v/>
      </c>
      <c r="G1127" s="115" t="str">
        <f>IF($C1127="","",VLOOKUP($C1127,'[1]Preços Unitários'!$B$7:$H$507,5,1))</f>
        <v/>
      </c>
      <c r="H1127" s="116" t="str">
        <f>IF($C1127="","",VLOOKUP($C1127,'[1]Preços Unitários'!$B$7:$H$507,7,1))</f>
        <v/>
      </c>
      <c r="I1127" s="120"/>
      <c r="J1127" s="118" t="str">
        <f t="shared" si="79"/>
        <v/>
      </c>
      <c r="K1127" s="347"/>
      <c r="L1127" s="353"/>
    </row>
    <row r="1128" spans="2:12" x14ac:dyDescent="0.25">
      <c r="B1128" s="113"/>
      <c r="C1128" s="119"/>
      <c r="D1128" s="119"/>
      <c r="E1128" s="119"/>
      <c r="F1128" s="115" t="str">
        <f>IF($C1128="","",VLOOKUP($C1128,'[1]Preços Unitários'!$B$7:$H$507,4,1))</f>
        <v/>
      </c>
      <c r="G1128" s="115" t="str">
        <f>IF($C1128="","",VLOOKUP($C1128,'[1]Preços Unitários'!$B$7:$H$507,5,1))</f>
        <v/>
      </c>
      <c r="H1128" s="116" t="str">
        <f>IF($C1128="","",VLOOKUP($C1128,'[1]Preços Unitários'!$B$7:$H$507,7,1))</f>
        <v/>
      </c>
      <c r="I1128" s="120"/>
      <c r="J1128" s="118" t="str">
        <f t="shared" si="79"/>
        <v/>
      </c>
      <c r="K1128" s="347"/>
      <c r="L1128" s="353"/>
    </row>
    <row r="1129" spans="2:12" ht="15.75" thickBot="1" x14ac:dyDescent="0.3">
      <c r="B1129" s="121"/>
      <c r="C1129" s="122"/>
      <c r="D1129" s="122"/>
      <c r="E1129" s="122"/>
      <c r="F1129" s="123" t="str">
        <f>IF($C1129="","",VLOOKUP($C1129,'[1]Preços Unitários'!$B$7:$H$507,4,1))</f>
        <v/>
      </c>
      <c r="G1129" s="123" t="str">
        <f>IF($C1129="","",VLOOKUP($C1129,'[1]Preços Unitários'!$B$7:$H$507,5,1))</f>
        <v/>
      </c>
      <c r="H1129" s="124" t="str">
        <f>IF($C1129="","",VLOOKUP($C1129,'[1]Preços Unitários'!$B$7:$H$507,7,1))</f>
        <v/>
      </c>
      <c r="I1129" s="125"/>
      <c r="J1129" s="126" t="str">
        <f t="shared" si="79"/>
        <v/>
      </c>
      <c r="K1129" s="348"/>
      <c r="L1129" s="354"/>
    </row>
    <row r="1130" spans="2:12" ht="15.75" thickBot="1" x14ac:dyDescent="0.3">
      <c r="C1130" s="127"/>
      <c r="D1130" s="127"/>
      <c r="E1130" s="127"/>
      <c r="H1130" s="128"/>
      <c r="I1130" s="129"/>
      <c r="J1130" s="128"/>
    </row>
    <row r="1131" spans="2:12" x14ac:dyDescent="0.25">
      <c r="B1131" s="133" t="s">
        <v>892</v>
      </c>
      <c r="C1131" s="96"/>
      <c r="D1131" s="96"/>
      <c r="E1131" s="96"/>
      <c r="F1131" s="140" t="s">
        <v>68</v>
      </c>
      <c r="G1131" s="142" t="s">
        <v>140</v>
      </c>
      <c r="H1131" s="99" t="s">
        <v>131</v>
      </c>
      <c r="I1131" s="100">
        <v>1</v>
      </c>
      <c r="J1131" s="101">
        <f>ROUND(IF(SUM(J1133:J1142)="","",IF(H1131="NOTURNO",(SUM(J1133:J1142))*1.25,SUM(J1133:J1142))),2)</f>
        <v>560.01</v>
      </c>
      <c r="K1131" s="102" t="s">
        <v>1771</v>
      </c>
      <c r="L1131" s="103" t="s">
        <v>1772</v>
      </c>
    </row>
    <row r="1132" spans="2:12" ht="27" x14ac:dyDescent="0.25">
      <c r="B1132" s="104"/>
      <c r="C1132" s="105" t="s">
        <v>1773</v>
      </c>
      <c r="D1132" s="105"/>
      <c r="E1132" s="105"/>
      <c r="F1132" s="106" t="s">
        <v>1776</v>
      </c>
      <c r="G1132" s="107" t="s">
        <v>1777</v>
      </c>
      <c r="H1132" s="108" t="s">
        <v>1778</v>
      </c>
      <c r="I1132" s="109"/>
      <c r="J1132" s="110"/>
      <c r="K1132" s="111"/>
      <c r="L1132" s="112"/>
    </row>
    <row r="1133" spans="2:12" x14ac:dyDescent="0.25">
      <c r="B1133" s="113"/>
      <c r="C1133" s="119"/>
      <c r="D1133" s="119"/>
      <c r="E1133" s="119"/>
      <c r="F1133" s="115" t="str">
        <f>IF($C1133="","",VLOOKUP($C1133,'[1]Preços Unitários'!$B$7:$H$507,4,1))</f>
        <v/>
      </c>
      <c r="G1133" s="115" t="str">
        <f>IF($C1133="","",VLOOKUP($C1133,'[1]Preços Unitários'!$B$7:$H$507,5,1))</f>
        <v/>
      </c>
      <c r="H1133" s="116" t="str">
        <f>IF($C1133="","",VLOOKUP($C1133,'[1]Preços Unitários'!$B$7:$H$507,7,1))</f>
        <v/>
      </c>
      <c r="I1133" s="117"/>
      <c r="J1133" s="118" t="str">
        <f t="shared" ref="J1133:J1143" si="80">IF(H1133="","",I1133*H1133)</f>
        <v/>
      </c>
      <c r="K1133" s="346" t="s">
        <v>1939</v>
      </c>
      <c r="L1133" s="349" t="s">
        <v>1940</v>
      </c>
    </row>
    <row r="1134" spans="2:12" x14ac:dyDescent="0.25">
      <c r="B1134" s="113"/>
      <c r="C1134" s="152" t="s">
        <v>1938</v>
      </c>
      <c r="D1134" s="152">
        <f>VLOOKUP(C1134,'[1]Preços Unitários'!$B$7:$E$413,2,TRUE)</f>
        <v>7765</v>
      </c>
      <c r="E1134" s="152" t="str">
        <f>VLOOKUP(C1134,'[1]Preços Unitários'!$B$7:$F$413,3,TRUE)</f>
        <v>SINAPI</v>
      </c>
      <c r="F1134" s="115" t="str">
        <f>IF($C1134="","",VLOOKUP($C1134,'[1]Preços Unitários'!$B$7:$H$507,4,1))</f>
        <v>TUBO DE CONCRETO ARMADO 100cm</v>
      </c>
      <c r="G1134" s="115" t="str">
        <f>IF($C1134="","",VLOOKUP($C1134,'[1]Preços Unitários'!$B$7:$H$507,5,1))</f>
        <v xml:space="preserve">un </v>
      </c>
      <c r="H1134" s="116">
        <f>IF($C1134="","",VLOOKUP($C1134,'[1]Preços Unitários'!$B$7:$H$507,7,1))</f>
        <v>560.00619111007768</v>
      </c>
      <c r="I1134" s="117">
        <v>1</v>
      </c>
      <c r="J1134" s="118">
        <f t="shared" si="80"/>
        <v>560.00619111007768</v>
      </c>
      <c r="K1134" s="347"/>
      <c r="L1134" s="350"/>
    </row>
    <row r="1135" spans="2:12" x14ac:dyDescent="0.25">
      <c r="B1135" s="113"/>
      <c r="C1135" s="119"/>
      <c r="D1135" s="119"/>
      <c r="E1135" s="119"/>
      <c r="F1135" s="115" t="str">
        <f>IF($C1135="","",VLOOKUP($C1135,'[1]Preços Unitários'!$B$7:$H$507,4,1))</f>
        <v/>
      </c>
      <c r="G1135" s="115" t="str">
        <f>IF($C1135="","",VLOOKUP($C1135,'[1]Preços Unitários'!$B$7:$H$507,5,1))</f>
        <v/>
      </c>
      <c r="H1135" s="116" t="str">
        <f>IF($C1135="","",VLOOKUP($C1135,'[1]Preços Unitários'!$B$7:$H$507,7,1))</f>
        <v/>
      </c>
      <c r="I1135" s="117"/>
      <c r="J1135" s="118" t="str">
        <f t="shared" si="80"/>
        <v/>
      </c>
      <c r="K1135" s="347"/>
      <c r="L1135" s="350"/>
    </row>
    <row r="1136" spans="2:12" x14ac:dyDescent="0.25">
      <c r="B1136" s="113"/>
      <c r="C1136" s="119"/>
      <c r="D1136" s="119"/>
      <c r="E1136" s="119"/>
      <c r="F1136" s="115" t="str">
        <f>IF($C1136="","",VLOOKUP($C1136,'[1]Preços Unitários'!$B$7:$H$507,4,1))</f>
        <v/>
      </c>
      <c r="G1136" s="115" t="str">
        <f>IF($C1136="","",VLOOKUP($C1136,'[1]Preços Unitários'!$B$7:$H$507,5,1))</f>
        <v/>
      </c>
      <c r="H1136" s="116" t="str">
        <f>IF($C1136="","",VLOOKUP($C1136,'[1]Preços Unitários'!$B$7:$H$507,7,1))</f>
        <v/>
      </c>
      <c r="I1136" s="117"/>
      <c r="J1136" s="118" t="str">
        <f t="shared" si="80"/>
        <v/>
      </c>
      <c r="K1136" s="347"/>
      <c r="L1136" s="350"/>
    </row>
    <row r="1137" spans="2:12" x14ac:dyDescent="0.25">
      <c r="B1137" s="113"/>
      <c r="C1137" s="119"/>
      <c r="D1137" s="119"/>
      <c r="E1137" s="119"/>
      <c r="F1137" s="115" t="str">
        <f>IF($C1137="","",VLOOKUP($C1137,'[1]Preços Unitários'!$B$7:$H$507,4,1))</f>
        <v/>
      </c>
      <c r="G1137" s="115" t="str">
        <f>IF($C1137="","",VLOOKUP($C1137,'[1]Preços Unitários'!$B$7:$H$507,5,1))</f>
        <v/>
      </c>
      <c r="H1137" s="116" t="str">
        <f>IF($C1137="","",VLOOKUP($C1137,'[1]Preços Unitários'!$B$7:$H$507,7,1))</f>
        <v/>
      </c>
      <c r="I1137" s="117"/>
      <c r="J1137" s="118" t="str">
        <f t="shared" si="80"/>
        <v/>
      </c>
      <c r="K1137" s="347"/>
      <c r="L1137" s="350"/>
    </row>
    <row r="1138" spans="2:12" x14ac:dyDescent="0.25">
      <c r="B1138" s="113"/>
      <c r="C1138" s="119"/>
      <c r="D1138" s="119"/>
      <c r="E1138" s="119"/>
      <c r="F1138" s="115" t="str">
        <f>IF($C1138="","",VLOOKUP($C1138,'[1]Preços Unitários'!$B$7:$H$507,4,1))</f>
        <v/>
      </c>
      <c r="G1138" s="115" t="str">
        <f>IF($C1138="","",VLOOKUP($C1138,'[1]Preços Unitários'!$B$7:$H$507,5,1))</f>
        <v/>
      </c>
      <c r="H1138" s="116" t="str">
        <f>IF($C1138="","",VLOOKUP($C1138,'[1]Preços Unitários'!$B$7:$H$507,7,1))</f>
        <v/>
      </c>
      <c r="I1138" s="117"/>
      <c r="J1138" s="118" t="str">
        <f t="shared" si="80"/>
        <v/>
      </c>
      <c r="K1138" s="347"/>
      <c r="L1138" s="350"/>
    </row>
    <row r="1139" spans="2:12" x14ac:dyDescent="0.25">
      <c r="B1139" s="113"/>
      <c r="C1139" s="119"/>
      <c r="D1139" s="119"/>
      <c r="E1139" s="119"/>
      <c r="F1139" s="115" t="str">
        <f>IF($C1139="","",VLOOKUP($C1139,'[1]Preços Unitários'!$B$7:$H$507,4,1))</f>
        <v/>
      </c>
      <c r="G1139" s="115" t="str">
        <f>IF($C1139="","",VLOOKUP($C1139,'[1]Preços Unitários'!$B$7:$H$507,5,1))</f>
        <v/>
      </c>
      <c r="H1139" s="116" t="str">
        <f>IF($C1139="","",VLOOKUP($C1139,'[1]Preços Unitários'!$B$7:$H$507,7,1))</f>
        <v/>
      </c>
      <c r="I1139" s="117"/>
      <c r="J1139" s="118" t="str">
        <f t="shared" si="80"/>
        <v/>
      </c>
      <c r="K1139" s="347"/>
      <c r="L1139" s="350"/>
    </row>
    <row r="1140" spans="2:12" x14ac:dyDescent="0.25">
      <c r="B1140" s="113"/>
      <c r="C1140" s="119"/>
      <c r="D1140" s="119"/>
      <c r="E1140" s="119"/>
      <c r="F1140" s="115" t="str">
        <f>IF($C1140="","",VLOOKUP($C1140,'[1]Preços Unitários'!$B$7:$H$507,4,1))</f>
        <v/>
      </c>
      <c r="G1140" s="115" t="str">
        <f>IF($C1140="","",VLOOKUP($C1140,'[1]Preços Unitários'!$B$7:$H$507,5,1))</f>
        <v/>
      </c>
      <c r="H1140" s="116" t="str">
        <f>IF($C1140="","",VLOOKUP($C1140,'[1]Preços Unitários'!$B$7:$H$507,7,1))</f>
        <v/>
      </c>
      <c r="I1140" s="117"/>
      <c r="J1140" s="118" t="str">
        <f t="shared" si="80"/>
        <v/>
      </c>
      <c r="K1140" s="347"/>
      <c r="L1140" s="350"/>
    </row>
    <row r="1141" spans="2:12" x14ac:dyDescent="0.25">
      <c r="B1141" s="113"/>
      <c r="C1141" s="119"/>
      <c r="D1141" s="119"/>
      <c r="E1141" s="119"/>
      <c r="F1141" s="115" t="str">
        <f>IF($C1141="","",VLOOKUP($C1141,'[1]Preços Unitários'!$B$7:$H$507,4,1))</f>
        <v/>
      </c>
      <c r="G1141" s="115" t="str">
        <f>IF($C1141="","",VLOOKUP($C1141,'[1]Preços Unitários'!$B$7:$H$507,5,1))</f>
        <v/>
      </c>
      <c r="H1141" s="116" t="str">
        <f>IF($C1141="","",VLOOKUP($C1141,'[1]Preços Unitários'!$B$7:$H$507,7,1))</f>
        <v/>
      </c>
      <c r="I1141" s="120"/>
      <c r="J1141" s="118" t="str">
        <f t="shared" si="80"/>
        <v/>
      </c>
      <c r="K1141" s="347"/>
      <c r="L1141" s="350"/>
    </row>
    <row r="1142" spans="2:12" x14ac:dyDescent="0.25">
      <c r="B1142" s="113"/>
      <c r="C1142" s="119"/>
      <c r="D1142" s="119"/>
      <c r="E1142" s="119"/>
      <c r="F1142" s="115" t="str">
        <f>IF($C1142="","",VLOOKUP($C1142,'[1]Preços Unitários'!$B$7:$H$507,4,1))</f>
        <v/>
      </c>
      <c r="G1142" s="115" t="str">
        <f>IF($C1142="","",VLOOKUP($C1142,'[1]Preços Unitários'!$B$7:$H$507,5,1))</f>
        <v/>
      </c>
      <c r="H1142" s="116" t="str">
        <f>IF($C1142="","",VLOOKUP($C1142,'[1]Preços Unitários'!$B$7:$H$507,7,1))</f>
        <v/>
      </c>
      <c r="I1142" s="120"/>
      <c r="J1142" s="118" t="str">
        <f t="shared" si="80"/>
        <v/>
      </c>
      <c r="K1142" s="347"/>
      <c r="L1142" s="350"/>
    </row>
    <row r="1143" spans="2:12" ht="15.75" thickBot="1" x14ac:dyDescent="0.3">
      <c r="B1143" s="121"/>
      <c r="C1143" s="122"/>
      <c r="D1143" s="122"/>
      <c r="E1143" s="122"/>
      <c r="F1143" s="123" t="str">
        <f>IF($C1143="","",VLOOKUP($C1143,'[1]Preços Unitários'!$B$7:$H$507,4,1))</f>
        <v/>
      </c>
      <c r="G1143" s="123" t="str">
        <f>IF($C1143="","",VLOOKUP($C1143,'[1]Preços Unitários'!$B$7:$H$507,5,1))</f>
        <v/>
      </c>
      <c r="H1143" s="124" t="str">
        <f>IF($C1143="","",VLOOKUP($C1143,'[1]Preços Unitários'!$B$7:$H$507,7,1))</f>
        <v/>
      </c>
      <c r="I1143" s="125"/>
      <c r="J1143" s="126" t="str">
        <f t="shared" si="80"/>
        <v/>
      </c>
      <c r="K1143" s="348"/>
      <c r="L1143" s="351"/>
    </row>
    <row r="1144" spans="2:12" ht="15.75" thickBot="1" x14ac:dyDescent="0.3">
      <c r="C1144" s="127"/>
      <c r="D1144" s="127"/>
      <c r="E1144" s="127"/>
      <c r="H1144" s="128"/>
      <c r="I1144" s="129"/>
      <c r="J1144" s="128"/>
    </row>
    <row r="1145" spans="2:12" x14ac:dyDescent="0.25">
      <c r="B1145" s="133" t="s">
        <v>893</v>
      </c>
      <c r="C1145" s="96"/>
      <c r="D1145" s="96"/>
      <c r="E1145" s="96"/>
      <c r="F1145" s="97" t="s">
        <v>69</v>
      </c>
      <c r="G1145" s="98" t="s">
        <v>140</v>
      </c>
      <c r="H1145" s="99" t="s">
        <v>131</v>
      </c>
      <c r="I1145" s="100">
        <v>1</v>
      </c>
      <c r="J1145" s="101">
        <f>ROUND(IF(SUM(J1147:J1156)="","",IF(H1145="NOTURNO",(SUM(J1147:J1156))*1.25,SUM(J1147:J1156))),2)</f>
        <v>3.13</v>
      </c>
      <c r="K1145" s="102" t="s">
        <v>1771</v>
      </c>
      <c r="L1145" s="103" t="s">
        <v>1772</v>
      </c>
    </row>
    <row r="1146" spans="2:12" ht="27" x14ac:dyDescent="0.25">
      <c r="B1146" s="104"/>
      <c r="C1146" s="105" t="s">
        <v>1773</v>
      </c>
      <c r="D1146" s="105"/>
      <c r="E1146" s="105"/>
      <c r="F1146" s="106" t="s">
        <v>1776</v>
      </c>
      <c r="G1146" s="107" t="s">
        <v>1777</v>
      </c>
      <c r="H1146" s="108" t="s">
        <v>1778</v>
      </c>
      <c r="I1146" s="109"/>
      <c r="J1146" s="110"/>
      <c r="K1146" s="111"/>
      <c r="L1146" s="112"/>
    </row>
    <row r="1147" spans="2:12" x14ac:dyDescent="0.25">
      <c r="B1147" s="113"/>
      <c r="C1147" s="119"/>
      <c r="D1147" s="119"/>
      <c r="E1147" s="119"/>
      <c r="F1147" s="115" t="str">
        <f>IF($C1147="","",VLOOKUP($C1147,'[1]Preços Unitários'!$B$7:$H$507,4,1))</f>
        <v/>
      </c>
      <c r="G1147" s="115" t="str">
        <f>IF($C1147="","",VLOOKUP($C1147,'[1]Preços Unitários'!$B$7:$H$507,5,1))</f>
        <v/>
      </c>
      <c r="H1147" s="116" t="str">
        <f>IF($C1147="","",VLOOKUP($C1147,'[1]Preços Unitários'!$B$7:$H$507,7,1))</f>
        <v/>
      </c>
      <c r="I1147" s="117"/>
      <c r="J1147" s="118" t="str">
        <f t="shared" ref="J1147:J1157" si="81">IF(H1147="","",I1147*H1147)</f>
        <v/>
      </c>
      <c r="K1147" s="346" t="s">
        <v>1941</v>
      </c>
      <c r="L1147" s="349" t="s">
        <v>1942</v>
      </c>
    </row>
    <row r="1148" spans="2:12" x14ac:dyDescent="0.25">
      <c r="B1148" s="113"/>
      <c r="C1148" s="152" t="s">
        <v>1943</v>
      </c>
      <c r="D1148" s="152">
        <f>VLOOKUP(C1148,'[1]Preços Unitários'!$B$7:$E$413,2,TRUE)</f>
        <v>100112</v>
      </c>
      <c r="E1148" s="152" t="str">
        <f>VLOOKUP(C1148,'[1]Preços Unitários'!$B$7:$F$413,3,TRUE)</f>
        <v>CASAN</v>
      </c>
      <c r="F1148" s="115" t="str">
        <f>IF($C1148="","",VLOOKUP($C1148,'[1]Preços Unitários'!$B$7:$H$507,4,1))</f>
        <v>CORTE DE PAVIMENTAÇÃO ASFALTICA COM ESPESSURA ATÉ 0,10M</v>
      </c>
      <c r="G1148" s="115" t="str">
        <f>IF($C1148="","",VLOOKUP($C1148,'[1]Preços Unitários'!$B$7:$H$507,5,1))</f>
        <v>m</v>
      </c>
      <c r="H1148" s="116">
        <f>IF($C1148="","",VLOOKUP($C1148,'[1]Preços Unitários'!$B$7:$H$507,7,1))</f>
        <v>3.1258449122173673</v>
      </c>
      <c r="I1148" s="117">
        <v>1</v>
      </c>
      <c r="J1148" s="118">
        <f t="shared" si="81"/>
        <v>3.1258449122173673</v>
      </c>
      <c r="K1148" s="347"/>
      <c r="L1148" s="350"/>
    </row>
    <row r="1149" spans="2:12" x14ac:dyDescent="0.25">
      <c r="B1149" s="113"/>
      <c r="C1149" s="119"/>
      <c r="D1149" s="119"/>
      <c r="E1149" s="119"/>
      <c r="F1149" s="115" t="str">
        <f>IF($C1149="","",VLOOKUP($C1149,'[1]Preços Unitários'!$B$7:$H$507,4,1))</f>
        <v/>
      </c>
      <c r="G1149" s="115" t="str">
        <f>IF($C1149="","",VLOOKUP($C1149,'[1]Preços Unitários'!$B$7:$H$507,5,1))</f>
        <v/>
      </c>
      <c r="H1149" s="116" t="str">
        <f>IF($C1149="","",VLOOKUP($C1149,'[1]Preços Unitários'!$B$7:$H$507,7,1))</f>
        <v/>
      </c>
      <c r="I1149" s="117"/>
      <c r="J1149" s="118" t="str">
        <f t="shared" si="81"/>
        <v/>
      </c>
      <c r="K1149" s="347"/>
      <c r="L1149" s="350"/>
    </row>
    <row r="1150" spans="2:12" x14ac:dyDescent="0.25">
      <c r="B1150" s="113"/>
      <c r="C1150" s="119"/>
      <c r="D1150" s="119"/>
      <c r="E1150" s="119"/>
      <c r="F1150" s="115" t="str">
        <f>IF($C1150="","",VLOOKUP($C1150,'[1]Preços Unitários'!$B$7:$H$507,4,1))</f>
        <v/>
      </c>
      <c r="G1150" s="115" t="str">
        <f>IF($C1150="","",VLOOKUP($C1150,'[1]Preços Unitários'!$B$7:$H$507,5,1))</f>
        <v/>
      </c>
      <c r="H1150" s="116" t="str">
        <f>IF($C1150="","",VLOOKUP($C1150,'[1]Preços Unitários'!$B$7:$H$507,7,1))</f>
        <v/>
      </c>
      <c r="I1150" s="117"/>
      <c r="J1150" s="118" t="str">
        <f t="shared" si="81"/>
        <v/>
      </c>
      <c r="K1150" s="347"/>
      <c r="L1150" s="350"/>
    </row>
    <row r="1151" spans="2:12" x14ac:dyDescent="0.25">
      <c r="B1151" s="113"/>
      <c r="C1151" s="119"/>
      <c r="D1151" s="119"/>
      <c r="E1151" s="119"/>
      <c r="F1151" s="115" t="str">
        <f>IF($C1151="","",VLOOKUP($C1151,'[1]Preços Unitários'!$B$7:$H$507,4,1))</f>
        <v/>
      </c>
      <c r="G1151" s="115" t="str">
        <f>IF($C1151="","",VLOOKUP($C1151,'[1]Preços Unitários'!$B$7:$H$507,5,1))</f>
        <v/>
      </c>
      <c r="H1151" s="116" t="str">
        <f>IF($C1151="","",VLOOKUP($C1151,'[1]Preços Unitários'!$B$7:$H$507,7,1))</f>
        <v/>
      </c>
      <c r="I1151" s="117"/>
      <c r="J1151" s="118" t="str">
        <f t="shared" si="81"/>
        <v/>
      </c>
      <c r="K1151" s="347"/>
      <c r="L1151" s="350"/>
    </row>
    <row r="1152" spans="2:12" x14ac:dyDescent="0.25">
      <c r="B1152" s="113"/>
      <c r="C1152" s="119"/>
      <c r="D1152" s="119"/>
      <c r="E1152" s="119"/>
      <c r="F1152" s="115" t="str">
        <f>IF($C1152="","",VLOOKUP($C1152,'[1]Preços Unitários'!$B$7:$H$507,4,1))</f>
        <v/>
      </c>
      <c r="G1152" s="115" t="str">
        <f>IF($C1152="","",VLOOKUP($C1152,'[1]Preços Unitários'!$B$7:$H$507,5,1))</f>
        <v/>
      </c>
      <c r="H1152" s="116" t="str">
        <f>IF($C1152="","",VLOOKUP($C1152,'[1]Preços Unitários'!$B$7:$H$507,7,1))</f>
        <v/>
      </c>
      <c r="I1152" s="117"/>
      <c r="J1152" s="118" t="str">
        <f t="shared" si="81"/>
        <v/>
      </c>
      <c r="K1152" s="347"/>
      <c r="L1152" s="350"/>
    </row>
    <row r="1153" spans="2:12" x14ac:dyDescent="0.25">
      <c r="B1153" s="113"/>
      <c r="C1153" s="119"/>
      <c r="D1153" s="119"/>
      <c r="E1153" s="119"/>
      <c r="F1153" s="115" t="str">
        <f>IF($C1153="","",VLOOKUP($C1153,'[1]Preços Unitários'!$B$7:$H$507,4,1))</f>
        <v/>
      </c>
      <c r="G1153" s="115" t="str">
        <f>IF($C1153="","",VLOOKUP($C1153,'[1]Preços Unitários'!$B$7:$H$507,5,1))</f>
        <v/>
      </c>
      <c r="H1153" s="116" t="str">
        <f>IF($C1153="","",VLOOKUP($C1153,'[1]Preços Unitários'!$B$7:$H$507,7,1))</f>
        <v/>
      </c>
      <c r="I1153" s="117"/>
      <c r="J1153" s="118" t="str">
        <f t="shared" si="81"/>
        <v/>
      </c>
      <c r="K1153" s="347"/>
      <c r="L1153" s="350"/>
    </row>
    <row r="1154" spans="2:12" x14ac:dyDescent="0.25">
      <c r="B1154" s="113"/>
      <c r="C1154" s="119"/>
      <c r="D1154" s="119"/>
      <c r="E1154" s="119"/>
      <c r="F1154" s="115" t="str">
        <f>IF($C1154="","",VLOOKUP($C1154,'[1]Preços Unitários'!$B$7:$H$507,4,1))</f>
        <v/>
      </c>
      <c r="G1154" s="115" t="str">
        <f>IF($C1154="","",VLOOKUP($C1154,'[1]Preços Unitários'!$B$7:$H$507,5,1))</f>
        <v/>
      </c>
      <c r="H1154" s="116" t="str">
        <f>IF($C1154="","",VLOOKUP($C1154,'[1]Preços Unitários'!$B$7:$H$507,7,1))</f>
        <v/>
      </c>
      <c r="I1154" s="117"/>
      <c r="J1154" s="118" t="str">
        <f t="shared" si="81"/>
        <v/>
      </c>
      <c r="K1154" s="347"/>
      <c r="L1154" s="350"/>
    </row>
    <row r="1155" spans="2:12" x14ac:dyDescent="0.25">
      <c r="B1155" s="113"/>
      <c r="C1155" s="119"/>
      <c r="D1155" s="119"/>
      <c r="E1155" s="119"/>
      <c r="F1155" s="115" t="str">
        <f>IF($C1155="","",VLOOKUP($C1155,'[1]Preços Unitários'!$B$7:$H$507,4,1))</f>
        <v/>
      </c>
      <c r="G1155" s="115" t="str">
        <f>IF($C1155="","",VLOOKUP($C1155,'[1]Preços Unitários'!$B$7:$H$507,5,1))</f>
        <v/>
      </c>
      <c r="H1155" s="116" t="str">
        <f>IF($C1155="","",VLOOKUP($C1155,'[1]Preços Unitários'!$B$7:$H$507,7,1))</f>
        <v/>
      </c>
      <c r="I1155" s="120"/>
      <c r="J1155" s="118" t="str">
        <f t="shared" si="81"/>
        <v/>
      </c>
      <c r="K1155" s="347"/>
      <c r="L1155" s="350"/>
    </row>
    <row r="1156" spans="2:12" x14ac:dyDescent="0.25">
      <c r="B1156" s="113"/>
      <c r="C1156" s="119"/>
      <c r="D1156" s="119"/>
      <c r="E1156" s="119"/>
      <c r="F1156" s="115" t="str">
        <f>IF($C1156="","",VLOOKUP($C1156,'[1]Preços Unitários'!$B$7:$H$507,4,1))</f>
        <v/>
      </c>
      <c r="G1156" s="115" t="str">
        <f>IF($C1156="","",VLOOKUP($C1156,'[1]Preços Unitários'!$B$7:$H$507,5,1))</f>
        <v/>
      </c>
      <c r="H1156" s="116" t="str">
        <f>IF($C1156="","",VLOOKUP($C1156,'[1]Preços Unitários'!$B$7:$H$507,7,1))</f>
        <v/>
      </c>
      <c r="I1156" s="120"/>
      <c r="J1156" s="118" t="str">
        <f t="shared" si="81"/>
        <v/>
      </c>
      <c r="K1156" s="347"/>
      <c r="L1156" s="350"/>
    </row>
    <row r="1157" spans="2:12" ht="15.75" thickBot="1" x14ac:dyDescent="0.3">
      <c r="B1157" s="121"/>
      <c r="C1157" s="122"/>
      <c r="D1157" s="122"/>
      <c r="E1157" s="122"/>
      <c r="F1157" s="123" t="str">
        <f>IF($C1157="","",VLOOKUP($C1157,'[1]Preços Unitários'!$B$7:$H$507,4,1))</f>
        <v/>
      </c>
      <c r="G1157" s="123" t="str">
        <f>IF($C1157="","",VLOOKUP($C1157,'[1]Preços Unitários'!$B$7:$H$507,5,1))</f>
        <v/>
      </c>
      <c r="H1157" s="124" t="str">
        <f>IF($C1157="","",VLOOKUP($C1157,'[1]Preços Unitários'!$B$7:$H$507,7,1))</f>
        <v/>
      </c>
      <c r="I1157" s="125"/>
      <c r="J1157" s="126" t="str">
        <f t="shared" si="81"/>
        <v/>
      </c>
      <c r="K1157" s="348"/>
      <c r="L1157" s="351"/>
    </row>
    <row r="1158" spans="2:12" ht="15.75" thickBot="1" x14ac:dyDescent="0.3">
      <c r="C1158" s="127"/>
      <c r="D1158" s="127"/>
      <c r="E1158" s="127"/>
      <c r="H1158" s="128"/>
      <c r="I1158" s="129"/>
      <c r="J1158" s="128"/>
    </row>
    <row r="1159" spans="2:12" ht="25.5" x14ac:dyDescent="0.25">
      <c r="B1159" s="133" t="s">
        <v>894</v>
      </c>
      <c r="C1159" s="96"/>
      <c r="D1159" s="96"/>
      <c r="E1159" s="96"/>
      <c r="F1159" s="140" t="s">
        <v>70</v>
      </c>
      <c r="G1159" s="98" t="s">
        <v>136</v>
      </c>
      <c r="H1159" s="99" t="s">
        <v>131</v>
      </c>
      <c r="I1159" s="100">
        <v>1</v>
      </c>
      <c r="J1159" s="101">
        <f>ROUND(IF(SUM(J1161:J1172)="","",IF(H1159="NOTURNO",(SUM(J1161:J1172))*1.25,SUM(J1161:J1172))),2)</f>
        <v>187.71</v>
      </c>
      <c r="K1159" s="102" t="s">
        <v>1771</v>
      </c>
      <c r="L1159" s="103" t="s">
        <v>1772</v>
      </c>
    </row>
    <row r="1160" spans="2:12" ht="45" x14ac:dyDescent="0.25">
      <c r="B1160" s="104"/>
      <c r="C1160" s="105" t="s">
        <v>1773</v>
      </c>
      <c r="D1160" s="105"/>
      <c r="E1160" s="105"/>
      <c r="F1160" s="106" t="s">
        <v>1776</v>
      </c>
      <c r="G1160" s="107" t="s">
        <v>1777</v>
      </c>
      <c r="H1160" s="108" t="s">
        <v>1778</v>
      </c>
      <c r="I1160" s="109"/>
      <c r="J1160" s="110"/>
      <c r="K1160" s="153" t="s">
        <v>1944</v>
      </c>
      <c r="L1160" s="112"/>
    </row>
    <row r="1161" spans="2:12" x14ac:dyDescent="0.25">
      <c r="B1161" s="113"/>
      <c r="C1161" s="119"/>
      <c r="D1161" s="119"/>
      <c r="E1161" s="119"/>
      <c r="F1161" s="115" t="str">
        <f>IF($C1161="","",VLOOKUP($C1161,'[1]Preços Unitários'!$B$7:$H$507,4,1))</f>
        <v/>
      </c>
      <c r="G1161" s="115" t="str">
        <f>IF($C1161="","",VLOOKUP($C1161,'[1]Preços Unitários'!$B$7:$H$507,5,1))</f>
        <v/>
      </c>
      <c r="H1161" s="116" t="str">
        <f>IF($C1161="","",VLOOKUP($C1161,'[1]Preços Unitários'!$B$7:$H$507,7,1))</f>
        <v/>
      </c>
      <c r="I1161" s="117"/>
      <c r="J1161" s="118" t="str">
        <f t="shared" ref="J1161:J1173" si="82">IF(H1161="","",I1161*H1161)</f>
        <v/>
      </c>
      <c r="K1161" s="346" t="s">
        <v>1945</v>
      </c>
      <c r="L1161" s="349" t="s">
        <v>1946</v>
      </c>
    </row>
    <row r="1162" spans="2:12" x14ac:dyDescent="0.25">
      <c r="B1162" s="113"/>
      <c r="C1162" s="152" t="s">
        <v>1947</v>
      </c>
      <c r="D1162" s="152">
        <f>VLOOKUP(C1162,'[1]Preços Unitários'!$B$7:$E$413,2,TRUE)</f>
        <v>370</v>
      </c>
      <c r="E1162" s="152" t="str">
        <f>VLOOKUP(C1162,'[1]Preços Unitários'!$B$7:$F$413,3,TRUE)</f>
        <v>SINAPI</v>
      </c>
      <c r="F1162" s="115" t="str">
        <f>IF($C1162="","",VLOOKUP($C1162,'[1]Preços Unitários'!$B$7:$H$507,4,1))</f>
        <v>AREIA</v>
      </c>
      <c r="G1162" s="115" t="str">
        <f>IF($C1162="","",VLOOKUP($C1162,'[1]Preços Unitários'!$B$7:$H$507,5,1))</f>
        <v>m³</v>
      </c>
      <c r="H1162" s="116">
        <f>IF($C1162="","",VLOOKUP($C1162,'[1]Preços Unitários'!$B$7:$H$507,7,1))</f>
        <v>156.27433656460818</v>
      </c>
      <c r="I1162" s="117">
        <v>0.05</v>
      </c>
      <c r="J1162" s="118">
        <f t="shared" si="82"/>
        <v>7.813716828230409</v>
      </c>
      <c r="K1162" s="347"/>
      <c r="L1162" s="350"/>
    </row>
    <row r="1163" spans="2:12" x14ac:dyDescent="0.25">
      <c r="B1163" s="113"/>
      <c r="C1163" s="119" t="s">
        <v>1948</v>
      </c>
      <c r="D1163" s="119">
        <f>VLOOKUP(C1163,'[1]Preços Unitários'!$B$7:$E$413,2,TRUE)</f>
        <v>4721</v>
      </c>
      <c r="E1163" s="119" t="str">
        <f>VLOOKUP(C1163,'[1]Preços Unitários'!$B$7:$F$413,3,TRUE)</f>
        <v>SINAPI</v>
      </c>
      <c r="F1163" s="115" t="str">
        <f>IF($C1163="","",VLOOKUP($C1163,'[1]Preços Unitários'!$B$7:$H$507,4,1))</f>
        <v>BRITA 1</v>
      </c>
      <c r="G1163" s="115" t="str">
        <f>IF($C1163="","",VLOOKUP($C1163,'[1]Preços Unitários'!$B$7:$H$507,5,1))</f>
        <v>m³</v>
      </c>
      <c r="H1163" s="116">
        <f>IF($C1163="","",VLOOKUP($C1163,'[1]Preços Unitários'!$B$7:$H$507,7,1))</f>
        <v>123.78085043595223</v>
      </c>
      <c r="I1163" s="117">
        <v>0.15</v>
      </c>
      <c r="J1163" s="118">
        <f t="shared" si="82"/>
        <v>18.567127565392834</v>
      </c>
      <c r="K1163" s="347"/>
      <c r="L1163" s="350"/>
    </row>
    <row r="1164" spans="2:12" x14ac:dyDescent="0.25">
      <c r="B1164" s="113"/>
      <c r="C1164" s="119" t="s">
        <v>1949</v>
      </c>
      <c r="D1164" s="119">
        <f>VLOOKUP(C1164,'[1]Preços Unitários'!$B$7:$E$413,2,TRUE)</f>
        <v>100303</v>
      </c>
      <c r="E1164" s="119" t="str">
        <f>VLOOKUP(C1164,'[1]Preços Unitários'!$B$7:$F$413,3,TRUE)</f>
        <v>CASAN</v>
      </c>
      <c r="F1164" s="115" t="str">
        <f>IF($C1164="","",VLOOKUP($C1164,'[1]Preços Unitários'!$B$7:$H$507,4,1))</f>
        <v>EXECUÇÃO DE IMPRIMAÇÃO LIGANTE</v>
      </c>
      <c r="G1164" s="115" t="str">
        <f>IF($C1164="","",VLOOKUP($C1164,'[1]Preços Unitários'!$B$7:$H$507,5,1))</f>
        <v>m²</v>
      </c>
      <c r="H1164" s="116">
        <f>IF($C1164="","",VLOOKUP($C1164,'[1]Preços Unitários'!$B$7:$H$507,7,1))</f>
        <v>11.021405367778367</v>
      </c>
      <c r="I1164" s="117">
        <v>1</v>
      </c>
      <c r="J1164" s="118">
        <f t="shared" si="82"/>
        <v>11.021405367778367</v>
      </c>
      <c r="K1164" s="347"/>
      <c r="L1164" s="350"/>
    </row>
    <row r="1165" spans="2:12" x14ac:dyDescent="0.25">
      <c r="B1165" s="113"/>
      <c r="C1165" s="119" t="s">
        <v>1950</v>
      </c>
      <c r="D1165" s="119">
        <f>VLOOKUP(C1165,'[1]Preços Unitários'!$B$7:$E$413,2,TRUE)</f>
        <v>100308</v>
      </c>
      <c r="E1165" s="119" t="str">
        <f>VLOOKUP(C1165,'[1]Preços Unitários'!$B$7:$F$413,3,TRUE)</f>
        <v>CASAN</v>
      </c>
      <c r="F1165" s="115" t="str">
        <f>IF($C1165="","",VLOOKUP($C1165,'[1]Preços Unitários'!$B$7:$H$507,4,1))</f>
        <v>TRANSPORTE DE CONCRETO ASFÁLTICO USINADO À QUENTE - CAUQ</v>
      </c>
      <c r="G1165" s="115" t="str">
        <f>IF($C1165="","",VLOOKUP($C1165,'[1]Preços Unitários'!$B$7:$H$507,5,1))</f>
        <v>txKm</v>
      </c>
      <c r="H1165" s="116">
        <f>IF($C1165="","",VLOOKUP($C1165,'[1]Preços Unitários'!$B$7:$H$507,7,1))</f>
        <v>0.79702818478849213</v>
      </c>
      <c r="I1165" s="117">
        <f>50*0.07*2.5</f>
        <v>8.7500000000000018</v>
      </c>
      <c r="J1165" s="118">
        <f t="shared" si="82"/>
        <v>6.9739966168993073</v>
      </c>
      <c r="K1165" s="347"/>
      <c r="L1165" s="350"/>
    </row>
    <row r="1166" spans="2:12" x14ac:dyDescent="0.25">
      <c r="B1166" s="113"/>
      <c r="C1166" s="119" t="s">
        <v>1951</v>
      </c>
      <c r="D1166" s="119">
        <f>VLOOKUP(C1166,'[1]Preços Unitários'!$B$7:$E$413,2,TRUE)</f>
        <v>100312</v>
      </c>
      <c r="E1166" s="119" t="str">
        <f>VLOOKUP(C1166,'[1]Preços Unitários'!$B$7:$F$413,3,TRUE)</f>
        <v>CASAN</v>
      </c>
      <c r="F1166" s="115" t="str">
        <f>IF($C1166="","",VLOOKUP($C1166,'[1]Preços Unitários'!$B$7:$H$507,4,1))</f>
        <v>EXECUÇÃO DE CAUQ</v>
      </c>
      <c r="G1166" s="115" t="str">
        <f>IF($C1166="","",VLOOKUP($C1166,'[1]Preços Unitários'!$B$7:$H$507,5,1))</f>
        <v>t</v>
      </c>
      <c r="H1166" s="116">
        <f>IF($C1166="","",VLOOKUP($C1166,'[1]Preços Unitários'!$B$7:$H$507,7,1))</f>
        <v>819.03363482788677</v>
      </c>
      <c r="I1166" s="117">
        <f>0.07*2.5</f>
        <v>0.17500000000000002</v>
      </c>
      <c r="J1166" s="118">
        <f t="shared" si="82"/>
        <v>143.33088609488019</v>
      </c>
      <c r="K1166" s="347"/>
      <c r="L1166" s="350"/>
    </row>
    <row r="1167" spans="2:12" x14ac:dyDescent="0.25">
      <c r="B1167" s="113"/>
      <c r="C1167" s="119"/>
      <c r="D1167" s="119"/>
      <c r="E1167" s="119"/>
      <c r="F1167" s="115" t="str">
        <f>IF($C1167="","",VLOOKUP($C1167,'[1]Preços Unitários'!$B$7:$H$507,4,1))</f>
        <v/>
      </c>
      <c r="G1167" s="115" t="str">
        <f>IF($C1167="","",VLOOKUP($C1167,'[1]Preços Unitários'!$B$7:$H$507,5,1))</f>
        <v/>
      </c>
      <c r="H1167" s="116" t="str">
        <f>IF($C1167="","",VLOOKUP($C1167,'[1]Preços Unitários'!$B$7:$H$507,7,1))</f>
        <v/>
      </c>
      <c r="I1167" s="117"/>
      <c r="J1167" s="118" t="str">
        <f t="shared" si="82"/>
        <v/>
      </c>
      <c r="K1167" s="347"/>
      <c r="L1167" s="350"/>
    </row>
    <row r="1168" spans="2:12" x14ac:dyDescent="0.25">
      <c r="B1168" s="113"/>
      <c r="C1168" s="119"/>
      <c r="D1168" s="119"/>
      <c r="E1168" s="119"/>
      <c r="F1168" s="115" t="str">
        <f>IF($C1168="","",VLOOKUP($C1168,'[1]Preços Unitários'!$B$7:$H$507,4,1))</f>
        <v/>
      </c>
      <c r="G1168" s="115" t="str">
        <f>IF($C1168="","",VLOOKUP($C1168,'[1]Preços Unitários'!$B$7:$H$507,5,1))</f>
        <v/>
      </c>
      <c r="H1168" s="116" t="str">
        <f>IF($C1168="","",VLOOKUP($C1168,'[1]Preços Unitários'!$B$7:$H$507,7,1))</f>
        <v/>
      </c>
      <c r="I1168" s="117"/>
      <c r="J1168" s="118" t="str">
        <f t="shared" si="82"/>
        <v/>
      </c>
      <c r="K1168" s="347"/>
      <c r="L1168" s="350"/>
    </row>
    <row r="1169" spans="2:12" x14ac:dyDescent="0.25">
      <c r="B1169" s="113"/>
      <c r="C1169" s="119"/>
      <c r="D1169" s="119"/>
      <c r="E1169" s="119"/>
      <c r="F1169" s="115" t="str">
        <f>IF($C1169="","",VLOOKUP($C1169,'[1]Preços Unitários'!$B$7:$H$507,4,1))</f>
        <v/>
      </c>
      <c r="G1169" s="115" t="str">
        <f>IF($C1169="","",VLOOKUP($C1169,'[1]Preços Unitários'!$B$7:$H$507,5,1))</f>
        <v/>
      </c>
      <c r="H1169" s="116" t="str">
        <f>IF($C1169="","",VLOOKUP($C1169,'[1]Preços Unitários'!$B$7:$H$507,7,1))</f>
        <v/>
      </c>
      <c r="I1169" s="117"/>
      <c r="J1169" s="118" t="str">
        <f t="shared" si="82"/>
        <v/>
      </c>
      <c r="K1169" s="347"/>
      <c r="L1169" s="350"/>
    </row>
    <row r="1170" spans="2:12" x14ac:dyDescent="0.25">
      <c r="B1170" s="113"/>
      <c r="C1170" s="119"/>
      <c r="D1170" s="119"/>
      <c r="E1170" s="119"/>
      <c r="F1170" s="115" t="str">
        <f>IF($C1170="","",VLOOKUP($C1170,'[1]Preços Unitários'!$B$7:$H$507,4,1))</f>
        <v/>
      </c>
      <c r="G1170" s="115" t="str">
        <f>IF($C1170="","",VLOOKUP($C1170,'[1]Preços Unitários'!$B$7:$H$507,5,1))</f>
        <v/>
      </c>
      <c r="H1170" s="116" t="str">
        <f>IF($C1170="","",VLOOKUP($C1170,'[1]Preços Unitários'!$B$7:$H$507,7,1))</f>
        <v/>
      </c>
      <c r="I1170" s="117"/>
      <c r="J1170" s="118" t="str">
        <f t="shared" si="82"/>
        <v/>
      </c>
      <c r="K1170" s="347"/>
      <c r="L1170" s="350"/>
    </row>
    <row r="1171" spans="2:12" x14ac:dyDescent="0.25">
      <c r="B1171" s="113"/>
      <c r="C1171" s="119"/>
      <c r="D1171" s="119"/>
      <c r="E1171" s="119"/>
      <c r="F1171" s="115" t="str">
        <f>IF($C1171="","",VLOOKUP($C1171,'[1]Preços Unitários'!$B$7:$H$507,4,1))</f>
        <v/>
      </c>
      <c r="G1171" s="115" t="str">
        <f>IF($C1171="","",VLOOKUP($C1171,'[1]Preços Unitários'!$B$7:$H$507,5,1))</f>
        <v/>
      </c>
      <c r="H1171" s="116" t="str">
        <f>IF($C1171="","",VLOOKUP($C1171,'[1]Preços Unitários'!$B$7:$H$507,7,1))</f>
        <v/>
      </c>
      <c r="I1171" s="117"/>
      <c r="J1171" s="118" t="str">
        <f t="shared" si="82"/>
        <v/>
      </c>
      <c r="K1171" s="347"/>
      <c r="L1171" s="350"/>
    </row>
    <row r="1172" spans="2:12" x14ac:dyDescent="0.25">
      <c r="B1172" s="113"/>
      <c r="C1172" s="119"/>
      <c r="D1172" s="119"/>
      <c r="E1172" s="119"/>
      <c r="F1172" s="115" t="str">
        <f>IF($C1172="","",VLOOKUP($C1172,'[1]Preços Unitários'!$B$7:$H$507,4,1))</f>
        <v/>
      </c>
      <c r="G1172" s="115" t="str">
        <f>IF($C1172="","",VLOOKUP($C1172,'[1]Preços Unitários'!$B$7:$H$507,5,1))</f>
        <v/>
      </c>
      <c r="H1172" s="116" t="str">
        <f>IF($C1172="","",VLOOKUP($C1172,'[1]Preços Unitários'!$B$7:$H$507,7,1))</f>
        <v/>
      </c>
      <c r="I1172" s="117"/>
      <c r="J1172" s="118" t="str">
        <f t="shared" si="82"/>
        <v/>
      </c>
      <c r="K1172" s="347"/>
      <c r="L1172" s="350"/>
    </row>
    <row r="1173" spans="2:12" ht="15.75" thickBot="1" x14ac:dyDescent="0.3">
      <c r="B1173" s="121"/>
      <c r="C1173" s="122"/>
      <c r="D1173" s="122"/>
      <c r="E1173" s="122"/>
      <c r="F1173" s="123" t="str">
        <f>IF($C1173="","",VLOOKUP($C1173,'[1]Preços Unitários'!$B$7:$H$507,4,1))</f>
        <v/>
      </c>
      <c r="G1173" s="123" t="str">
        <f>IF($C1173="","",VLOOKUP($C1173,'[1]Preços Unitários'!$B$7:$H$507,5,1))</f>
        <v/>
      </c>
      <c r="H1173" s="124" t="str">
        <f>IF($C1173="","",VLOOKUP($C1173,'[1]Preços Unitários'!$B$7:$H$507,7,1))</f>
        <v/>
      </c>
      <c r="I1173" s="125"/>
      <c r="J1173" s="126" t="str">
        <f t="shared" si="82"/>
        <v/>
      </c>
      <c r="K1173" s="348"/>
      <c r="L1173" s="351"/>
    </row>
    <row r="1174" spans="2:12" ht="15.75" thickBot="1" x14ac:dyDescent="0.3">
      <c r="C1174" s="127"/>
      <c r="D1174" s="127"/>
      <c r="E1174" s="127"/>
      <c r="H1174" s="128"/>
      <c r="I1174" s="129"/>
      <c r="J1174" s="128"/>
    </row>
    <row r="1175" spans="2:12" x14ac:dyDescent="0.25">
      <c r="B1175" s="133" t="s">
        <v>895</v>
      </c>
      <c r="C1175" s="96"/>
      <c r="D1175" s="96"/>
      <c r="E1175" s="96"/>
      <c r="F1175" s="140" t="s">
        <v>71</v>
      </c>
      <c r="G1175" s="98" t="s">
        <v>136</v>
      </c>
      <c r="H1175" s="99" t="s">
        <v>131</v>
      </c>
      <c r="I1175" s="100">
        <v>1</v>
      </c>
      <c r="J1175" s="101">
        <f>ROUND(IF(SUM(J1177:J1186)="","",IF(H1175="NOTURNO",(SUM(J1177:J1186))*1.25,SUM(J1177:J1186))),2)</f>
        <v>66.400000000000006</v>
      </c>
      <c r="K1175" s="102" t="s">
        <v>1771</v>
      </c>
      <c r="L1175" s="103" t="s">
        <v>1772</v>
      </c>
    </row>
    <row r="1176" spans="2:12" ht="27" x14ac:dyDescent="0.25">
      <c r="B1176" s="104"/>
      <c r="C1176" s="105" t="s">
        <v>1773</v>
      </c>
      <c r="D1176" s="105"/>
      <c r="E1176" s="105"/>
      <c r="F1176" s="106" t="s">
        <v>1776</v>
      </c>
      <c r="G1176" s="107" t="s">
        <v>1777</v>
      </c>
      <c r="H1176" s="108" t="s">
        <v>1778</v>
      </c>
      <c r="I1176" s="109"/>
      <c r="J1176" s="110"/>
      <c r="K1176" s="111"/>
      <c r="L1176" s="112"/>
    </row>
    <row r="1177" spans="2:12" x14ac:dyDescent="0.25">
      <c r="B1177" s="113"/>
      <c r="C1177" s="119"/>
      <c r="D1177" s="119"/>
      <c r="E1177" s="119"/>
      <c r="F1177" s="115" t="str">
        <f>IF($C1177="","",VLOOKUP($C1177,'[1]Preços Unitários'!$B$7:$H$507,4,1))</f>
        <v/>
      </c>
      <c r="G1177" s="115" t="str">
        <f>IF($C1177="","",VLOOKUP($C1177,'[1]Preços Unitários'!$B$7:$H$507,5,1))</f>
        <v/>
      </c>
      <c r="H1177" s="116" t="str">
        <f>IF($C1177="","",VLOOKUP($C1177,'[1]Preços Unitários'!$B$7:$H$507,7,1))</f>
        <v/>
      </c>
      <c r="I1177" s="117"/>
      <c r="J1177" s="118" t="str">
        <f t="shared" ref="J1177:J1187" si="83">IF(H1177="","",I1177*H1177)</f>
        <v/>
      </c>
      <c r="K1177" s="346" t="s">
        <v>1952</v>
      </c>
      <c r="L1177" s="349" t="s">
        <v>1946</v>
      </c>
    </row>
    <row r="1178" spans="2:12" x14ac:dyDescent="0.25">
      <c r="B1178" s="113"/>
      <c r="C1178" s="119" t="s">
        <v>1953</v>
      </c>
      <c r="D1178" s="119">
        <f>VLOOKUP(C1178,'[1]Preços Unitários'!$B$7:$E$413,2,TRUE)</f>
        <v>100201</v>
      </c>
      <c r="E1178" s="119" t="str">
        <f>VLOOKUP(C1178,'[1]Preços Unitários'!$B$7:$F$413,3,TRUE)</f>
        <v>CASAN</v>
      </c>
      <c r="F1178" s="115" t="str">
        <f>IF($C1178="","",VLOOKUP($C1178,'[1]Preços Unitários'!$B$7:$H$507,4,1))</f>
        <v>REPOSIÇÃO DE PAVIMENTAÇÃO EM PARALELEPIPEDO OU PEDRA IRREGULAR</v>
      </c>
      <c r="G1178" s="115" t="str">
        <f>IF($C1178="","",VLOOKUP($C1178,'[1]Preços Unitários'!$B$7:$H$507,5,1))</f>
        <v>m²</v>
      </c>
      <c r="H1178" s="116">
        <f>IF($C1178="","",VLOOKUP($C1178,'[1]Preços Unitários'!$B$7:$H$507,7,1))</f>
        <v>66.402410645191253</v>
      </c>
      <c r="I1178" s="117">
        <v>1</v>
      </c>
      <c r="J1178" s="118">
        <f t="shared" si="83"/>
        <v>66.402410645191253</v>
      </c>
      <c r="K1178" s="347"/>
      <c r="L1178" s="350"/>
    </row>
    <row r="1179" spans="2:12" x14ac:dyDescent="0.25">
      <c r="B1179" s="113"/>
      <c r="C1179" s="119"/>
      <c r="D1179" s="119"/>
      <c r="E1179" s="119"/>
      <c r="F1179" s="115" t="str">
        <f>IF($C1179="","",VLOOKUP($C1179,'[1]Preços Unitários'!$B$7:$H$507,4,1))</f>
        <v/>
      </c>
      <c r="G1179" s="115" t="str">
        <f>IF($C1179="","",VLOOKUP($C1179,'[1]Preços Unitários'!$B$7:$H$507,5,1))</f>
        <v/>
      </c>
      <c r="H1179" s="116" t="str">
        <f>IF($C1179="","",VLOOKUP($C1179,'[1]Preços Unitários'!$B$7:$H$507,7,1))</f>
        <v/>
      </c>
      <c r="I1179" s="117"/>
      <c r="J1179" s="118" t="str">
        <f t="shared" si="83"/>
        <v/>
      </c>
      <c r="K1179" s="347"/>
      <c r="L1179" s="350"/>
    </row>
    <row r="1180" spans="2:12" x14ac:dyDescent="0.25">
      <c r="B1180" s="113"/>
      <c r="C1180" s="119"/>
      <c r="D1180" s="119"/>
      <c r="E1180" s="119"/>
      <c r="F1180" s="115" t="str">
        <f>IF($C1180="","",VLOOKUP($C1180,'[1]Preços Unitários'!$B$7:$H$507,4,1))</f>
        <v/>
      </c>
      <c r="G1180" s="115" t="str">
        <f>IF($C1180="","",VLOOKUP($C1180,'[1]Preços Unitários'!$B$7:$H$507,5,1))</f>
        <v/>
      </c>
      <c r="H1180" s="116" t="str">
        <f>IF($C1180="","",VLOOKUP($C1180,'[1]Preços Unitários'!$B$7:$H$507,7,1))</f>
        <v/>
      </c>
      <c r="I1180" s="117"/>
      <c r="J1180" s="118" t="str">
        <f t="shared" si="83"/>
        <v/>
      </c>
      <c r="K1180" s="347"/>
      <c r="L1180" s="350"/>
    </row>
    <row r="1181" spans="2:12" x14ac:dyDescent="0.25">
      <c r="B1181" s="113"/>
      <c r="C1181" s="119"/>
      <c r="D1181" s="119"/>
      <c r="E1181" s="119"/>
      <c r="F1181" s="115" t="str">
        <f>IF($C1181="","",VLOOKUP($C1181,'[1]Preços Unitários'!$B$7:$H$507,4,1))</f>
        <v/>
      </c>
      <c r="G1181" s="115" t="str">
        <f>IF($C1181="","",VLOOKUP($C1181,'[1]Preços Unitários'!$B$7:$H$507,5,1))</f>
        <v/>
      </c>
      <c r="H1181" s="116" t="str">
        <f>IF($C1181="","",VLOOKUP($C1181,'[1]Preços Unitários'!$B$7:$H$507,7,1))</f>
        <v/>
      </c>
      <c r="I1181" s="117"/>
      <c r="J1181" s="118" t="str">
        <f t="shared" si="83"/>
        <v/>
      </c>
      <c r="K1181" s="347"/>
      <c r="L1181" s="350"/>
    </row>
    <row r="1182" spans="2:12" x14ac:dyDescent="0.25">
      <c r="B1182" s="113"/>
      <c r="C1182" s="119"/>
      <c r="D1182" s="119"/>
      <c r="E1182" s="119"/>
      <c r="F1182" s="115" t="str">
        <f>IF($C1182="","",VLOOKUP($C1182,'[1]Preços Unitários'!$B$7:$H$507,4,1))</f>
        <v/>
      </c>
      <c r="G1182" s="115" t="str">
        <f>IF($C1182="","",VLOOKUP($C1182,'[1]Preços Unitários'!$B$7:$H$507,5,1))</f>
        <v/>
      </c>
      <c r="H1182" s="116" t="str">
        <f>IF($C1182="","",VLOOKUP($C1182,'[1]Preços Unitários'!$B$7:$H$507,7,1))</f>
        <v/>
      </c>
      <c r="I1182" s="117"/>
      <c r="J1182" s="118" t="str">
        <f t="shared" si="83"/>
        <v/>
      </c>
      <c r="K1182" s="347"/>
      <c r="L1182" s="350"/>
    </row>
    <row r="1183" spans="2:12" x14ac:dyDescent="0.25">
      <c r="B1183" s="113"/>
      <c r="C1183" s="119"/>
      <c r="D1183" s="119"/>
      <c r="E1183" s="119"/>
      <c r="F1183" s="115" t="str">
        <f>IF($C1183="","",VLOOKUP($C1183,'[1]Preços Unitários'!$B$7:$H$507,4,1))</f>
        <v/>
      </c>
      <c r="G1183" s="115" t="str">
        <f>IF($C1183="","",VLOOKUP($C1183,'[1]Preços Unitários'!$B$7:$H$507,5,1))</f>
        <v/>
      </c>
      <c r="H1183" s="116" t="str">
        <f>IF($C1183="","",VLOOKUP($C1183,'[1]Preços Unitários'!$B$7:$H$507,7,1))</f>
        <v/>
      </c>
      <c r="I1183" s="117"/>
      <c r="J1183" s="118" t="str">
        <f t="shared" si="83"/>
        <v/>
      </c>
      <c r="K1183" s="347"/>
      <c r="L1183" s="350"/>
    </row>
    <row r="1184" spans="2:12" x14ac:dyDescent="0.25">
      <c r="B1184" s="113"/>
      <c r="C1184" s="119"/>
      <c r="D1184" s="119"/>
      <c r="E1184" s="119"/>
      <c r="F1184" s="115" t="str">
        <f>IF($C1184="","",VLOOKUP($C1184,'[1]Preços Unitários'!$B$7:$H$507,4,1))</f>
        <v/>
      </c>
      <c r="G1184" s="115" t="str">
        <f>IF($C1184="","",VLOOKUP($C1184,'[1]Preços Unitários'!$B$7:$H$507,5,1))</f>
        <v/>
      </c>
      <c r="H1184" s="116" t="str">
        <f>IF($C1184="","",VLOOKUP($C1184,'[1]Preços Unitários'!$B$7:$H$507,7,1))</f>
        <v/>
      </c>
      <c r="I1184" s="117"/>
      <c r="J1184" s="118" t="str">
        <f t="shared" si="83"/>
        <v/>
      </c>
      <c r="K1184" s="347"/>
      <c r="L1184" s="350"/>
    </row>
    <row r="1185" spans="2:12" x14ac:dyDescent="0.25">
      <c r="B1185" s="113"/>
      <c r="C1185" s="119"/>
      <c r="D1185" s="119"/>
      <c r="E1185" s="119"/>
      <c r="F1185" s="115" t="str">
        <f>IF($C1185="","",VLOOKUP($C1185,'[1]Preços Unitários'!$B$7:$H$507,4,1))</f>
        <v/>
      </c>
      <c r="G1185" s="115" t="str">
        <f>IF($C1185="","",VLOOKUP($C1185,'[1]Preços Unitários'!$B$7:$H$507,5,1))</f>
        <v/>
      </c>
      <c r="H1185" s="116" t="str">
        <f>IF($C1185="","",VLOOKUP($C1185,'[1]Preços Unitários'!$B$7:$H$507,7,1))</f>
        <v/>
      </c>
      <c r="I1185" s="120"/>
      <c r="J1185" s="118" t="str">
        <f t="shared" si="83"/>
        <v/>
      </c>
      <c r="K1185" s="347"/>
      <c r="L1185" s="350"/>
    </row>
    <row r="1186" spans="2:12" x14ac:dyDescent="0.25">
      <c r="B1186" s="113"/>
      <c r="C1186" s="119"/>
      <c r="D1186" s="119"/>
      <c r="E1186" s="119"/>
      <c r="F1186" s="115" t="str">
        <f>IF($C1186="","",VLOOKUP($C1186,'[1]Preços Unitários'!$B$7:$H$507,4,1))</f>
        <v/>
      </c>
      <c r="G1186" s="115" t="str">
        <f>IF($C1186="","",VLOOKUP($C1186,'[1]Preços Unitários'!$B$7:$H$507,5,1))</f>
        <v/>
      </c>
      <c r="H1186" s="116" t="str">
        <f>IF($C1186="","",VLOOKUP($C1186,'[1]Preços Unitários'!$B$7:$H$507,7,1))</f>
        <v/>
      </c>
      <c r="I1186" s="120"/>
      <c r="J1186" s="118" t="str">
        <f t="shared" si="83"/>
        <v/>
      </c>
      <c r="K1186" s="347"/>
      <c r="L1186" s="350"/>
    </row>
    <row r="1187" spans="2:12" ht="15.75" thickBot="1" x14ac:dyDescent="0.3">
      <c r="B1187" s="121"/>
      <c r="C1187" s="122"/>
      <c r="D1187" s="122"/>
      <c r="E1187" s="122"/>
      <c r="F1187" s="123" t="str">
        <f>IF($C1187="","",VLOOKUP($C1187,'[1]Preços Unitários'!$B$7:$H$507,4,1))</f>
        <v/>
      </c>
      <c r="G1187" s="123" t="str">
        <f>IF($C1187="","",VLOOKUP($C1187,'[1]Preços Unitários'!$B$7:$H$507,5,1))</f>
        <v/>
      </c>
      <c r="H1187" s="124" t="str">
        <f>IF($C1187="","",VLOOKUP($C1187,'[1]Preços Unitários'!$B$7:$H$507,7,1))</f>
        <v/>
      </c>
      <c r="I1187" s="125"/>
      <c r="J1187" s="126" t="str">
        <f t="shared" si="83"/>
        <v/>
      </c>
      <c r="K1187" s="348"/>
      <c r="L1187" s="351"/>
    </row>
    <row r="1188" spans="2:12" ht="15.75" thickBot="1" x14ac:dyDescent="0.3">
      <c r="C1188" s="127"/>
      <c r="D1188" s="127"/>
      <c r="E1188" s="127"/>
      <c r="H1188" s="128"/>
      <c r="I1188" s="129"/>
      <c r="J1188" s="128"/>
    </row>
    <row r="1189" spans="2:12" x14ac:dyDescent="0.25">
      <c r="B1189" s="133" t="s">
        <v>896</v>
      </c>
      <c r="C1189" s="96"/>
      <c r="D1189" s="96"/>
      <c r="E1189" s="96"/>
      <c r="F1189" s="140" t="s">
        <v>72</v>
      </c>
      <c r="G1189" s="142" t="s">
        <v>136</v>
      </c>
      <c r="H1189" s="99" t="s">
        <v>131</v>
      </c>
      <c r="I1189" s="100">
        <v>1</v>
      </c>
      <c r="J1189" s="101">
        <f>ROUND(IF(SUM(J1191:J1200)="","",IF(H1189="NOTURNO",(SUM(J1191:J1200))*1.25,SUM(J1191:J1200))),2)</f>
        <v>72.040000000000006</v>
      </c>
      <c r="K1189" s="102" t="s">
        <v>1771</v>
      </c>
      <c r="L1189" s="103" t="s">
        <v>1772</v>
      </c>
    </row>
    <row r="1190" spans="2:12" ht="27" x14ac:dyDescent="0.25">
      <c r="B1190" s="104"/>
      <c r="C1190" s="105" t="s">
        <v>1773</v>
      </c>
      <c r="D1190" s="105"/>
      <c r="E1190" s="105"/>
      <c r="F1190" s="106" t="s">
        <v>1776</v>
      </c>
      <c r="G1190" s="107" t="s">
        <v>1777</v>
      </c>
      <c r="H1190" s="108" t="s">
        <v>1778</v>
      </c>
      <c r="I1190" s="109"/>
      <c r="J1190" s="110"/>
      <c r="K1190" s="111"/>
      <c r="L1190" s="112"/>
    </row>
    <row r="1191" spans="2:12" x14ac:dyDescent="0.25">
      <c r="B1191" s="113"/>
      <c r="C1191" s="119"/>
      <c r="D1191" s="119"/>
      <c r="E1191" s="119"/>
      <c r="F1191" s="115" t="str">
        <f>IF($C1191="","",VLOOKUP($C1191,'[1]Preços Unitários'!$B$7:$H$507,4,1))</f>
        <v/>
      </c>
      <c r="G1191" s="115" t="str">
        <f>IF($C1191="","",VLOOKUP($C1191,'[1]Preços Unitários'!$B$7:$H$507,5,1))</f>
        <v/>
      </c>
      <c r="H1191" s="116" t="str">
        <f>IF($C1191="","",VLOOKUP($C1191,'[1]Preços Unitários'!$B$7:$H$507,7,1))</f>
        <v/>
      </c>
      <c r="I1191" s="117"/>
      <c r="J1191" s="118" t="str">
        <f t="shared" ref="J1191:J1201" si="84">IF(H1191="","",I1191*H1191)</f>
        <v/>
      </c>
      <c r="K1191" s="346" t="s">
        <v>1954</v>
      </c>
      <c r="L1191" s="349" t="s">
        <v>1955</v>
      </c>
    </row>
    <row r="1192" spans="2:12" x14ac:dyDescent="0.25">
      <c r="B1192" s="113"/>
      <c r="C1192" s="119" t="s">
        <v>1956</v>
      </c>
      <c r="D1192" s="119">
        <f>VLOOKUP(C1192,'[1]Preços Unitários'!$B$7:$E$413,2,TRUE)</f>
        <v>100202</v>
      </c>
      <c r="E1192" s="119" t="str">
        <f>VLOOKUP(C1192,'[1]Preços Unitários'!$B$7:$F$413,3,TRUE)</f>
        <v>CASAN</v>
      </c>
      <c r="F1192" s="115" t="str">
        <f>IF($C1192="","",VLOOKUP($C1192,'[1]Preços Unitários'!$B$7:$H$507,4,1))</f>
        <v>FORNECIMENTO DE PARALELEPIPEDO</v>
      </c>
      <c r="G1192" s="115" t="str">
        <f>IF($C1192="","",VLOOKUP($C1192,'[1]Preços Unitários'!$B$7:$H$507,5,1))</f>
        <v>m²</v>
      </c>
      <c r="H1192" s="116">
        <f>IF($C1192="","",VLOOKUP($C1192,'[1]Preços Unitários'!$B$7:$H$507,7,1))</f>
        <v>72.0438757656473</v>
      </c>
      <c r="I1192" s="117">
        <v>1</v>
      </c>
      <c r="J1192" s="118">
        <f t="shared" si="84"/>
        <v>72.0438757656473</v>
      </c>
      <c r="K1192" s="347"/>
      <c r="L1192" s="350"/>
    </row>
    <row r="1193" spans="2:12" x14ac:dyDescent="0.25">
      <c r="B1193" s="113"/>
      <c r="C1193" s="119"/>
      <c r="D1193" s="119"/>
      <c r="E1193" s="119"/>
      <c r="F1193" s="115" t="str">
        <f>IF($C1193="","",VLOOKUP($C1193,'[1]Preços Unitários'!$B$7:$H$507,4,1))</f>
        <v/>
      </c>
      <c r="G1193" s="115" t="str">
        <f>IF($C1193="","",VLOOKUP($C1193,'[1]Preços Unitários'!$B$7:$H$507,5,1))</f>
        <v/>
      </c>
      <c r="H1193" s="116" t="str">
        <f>IF($C1193="","",VLOOKUP($C1193,'[1]Preços Unitários'!$B$7:$H$507,7,1))</f>
        <v/>
      </c>
      <c r="I1193" s="117"/>
      <c r="J1193" s="118" t="str">
        <f t="shared" si="84"/>
        <v/>
      </c>
      <c r="K1193" s="347"/>
      <c r="L1193" s="350"/>
    </row>
    <row r="1194" spans="2:12" x14ac:dyDescent="0.25">
      <c r="B1194" s="113"/>
      <c r="C1194" s="119"/>
      <c r="D1194" s="119"/>
      <c r="E1194" s="119"/>
      <c r="F1194" s="115" t="str">
        <f>IF($C1194="","",VLOOKUP($C1194,'[1]Preços Unitários'!$B$7:$H$507,4,1))</f>
        <v/>
      </c>
      <c r="G1194" s="115" t="str">
        <f>IF($C1194="","",VLOOKUP($C1194,'[1]Preços Unitários'!$B$7:$H$507,5,1))</f>
        <v/>
      </c>
      <c r="H1194" s="116" t="str">
        <f>IF($C1194="","",VLOOKUP($C1194,'[1]Preços Unitários'!$B$7:$H$507,7,1))</f>
        <v/>
      </c>
      <c r="I1194" s="117"/>
      <c r="J1194" s="118" t="str">
        <f t="shared" si="84"/>
        <v/>
      </c>
      <c r="K1194" s="347"/>
      <c r="L1194" s="350"/>
    </row>
    <row r="1195" spans="2:12" x14ac:dyDescent="0.25">
      <c r="B1195" s="113"/>
      <c r="C1195" s="119"/>
      <c r="D1195" s="119"/>
      <c r="E1195" s="119"/>
      <c r="F1195" s="115" t="str">
        <f>IF($C1195="","",VLOOKUP($C1195,'[1]Preços Unitários'!$B$7:$H$507,4,1))</f>
        <v/>
      </c>
      <c r="G1195" s="115" t="str">
        <f>IF($C1195="","",VLOOKUP($C1195,'[1]Preços Unitários'!$B$7:$H$507,5,1))</f>
        <v/>
      </c>
      <c r="H1195" s="116" t="str">
        <f>IF($C1195="","",VLOOKUP($C1195,'[1]Preços Unitários'!$B$7:$H$507,7,1))</f>
        <v/>
      </c>
      <c r="I1195" s="117"/>
      <c r="J1195" s="118" t="str">
        <f t="shared" si="84"/>
        <v/>
      </c>
      <c r="K1195" s="347"/>
      <c r="L1195" s="350"/>
    </row>
    <row r="1196" spans="2:12" x14ac:dyDescent="0.25">
      <c r="B1196" s="113"/>
      <c r="C1196" s="119"/>
      <c r="D1196" s="119"/>
      <c r="E1196" s="119"/>
      <c r="F1196" s="115" t="str">
        <f>IF($C1196="","",VLOOKUP($C1196,'[1]Preços Unitários'!$B$7:$H$507,4,1))</f>
        <v/>
      </c>
      <c r="G1196" s="115" t="str">
        <f>IF($C1196="","",VLOOKUP($C1196,'[1]Preços Unitários'!$B$7:$H$507,5,1))</f>
        <v/>
      </c>
      <c r="H1196" s="116" t="str">
        <f>IF($C1196="","",VLOOKUP($C1196,'[1]Preços Unitários'!$B$7:$H$507,7,1))</f>
        <v/>
      </c>
      <c r="I1196" s="117"/>
      <c r="J1196" s="118" t="str">
        <f t="shared" si="84"/>
        <v/>
      </c>
      <c r="K1196" s="347"/>
      <c r="L1196" s="350"/>
    </row>
    <row r="1197" spans="2:12" x14ac:dyDescent="0.25">
      <c r="B1197" s="113"/>
      <c r="C1197" s="119"/>
      <c r="D1197" s="119"/>
      <c r="E1197" s="119"/>
      <c r="F1197" s="115" t="str">
        <f>IF($C1197="","",VLOOKUP($C1197,'[1]Preços Unitários'!$B$7:$H$507,4,1))</f>
        <v/>
      </c>
      <c r="G1197" s="115" t="str">
        <f>IF($C1197="","",VLOOKUP($C1197,'[1]Preços Unitários'!$B$7:$H$507,5,1))</f>
        <v/>
      </c>
      <c r="H1197" s="116" t="str">
        <f>IF($C1197="","",VLOOKUP($C1197,'[1]Preços Unitários'!$B$7:$H$507,7,1))</f>
        <v/>
      </c>
      <c r="I1197" s="117"/>
      <c r="J1197" s="118" t="str">
        <f t="shared" si="84"/>
        <v/>
      </c>
      <c r="K1197" s="347"/>
      <c r="L1197" s="350"/>
    </row>
    <row r="1198" spans="2:12" x14ac:dyDescent="0.25">
      <c r="B1198" s="113"/>
      <c r="C1198" s="119"/>
      <c r="D1198" s="119"/>
      <c r="E1198" s="119"/>
      <c r="F1198" s="115" t="str">
        <f>IF($C1198="","",VLOOKUP($C1198,'[1]Preços Unitários'!$B$7:$H$507,4,1))</f>
        <v/>
      </c>
      <c r="G1198" s="115" t="str">
        <f>IF($C1198="","",VLOOKUP($C1198,'[1]Preços Unitários'!$B$7:$H$507,5,1))</f>
        <v/>
      </c>
      <c r="H1198" s="116" t="str">
        <f>IF($C1198="","",VLOOKUP($C1198,'[1]Preços Unitários'!$B$7:$H$507,7,1))</f>
        <v/>
      </c>
      <c r="I1198" s="117"/>
      <c r="J1198" s="118" t="str">
        <f t="shared" si="84"/>
        <v/>
      </c>
      <c r="K1198" s="347"/>
      <c r="L1198" s="350"/>
    </row>
    <row r="1199" spans="2:12" x14ac:dyDescent="0.25">
      <c r="B1199" s="113"/>
      <c r="C1199" s="119"/>
      <c r="D1199" s="119"/>
      <c r="E1199" s="119"/>
      <c r="F1199" s="115" t="str">
        <f>IF($C1199="","",VLOOKUP($C1199,'[1]Preços Unitários'!$B$7:$H$507,4,1))</f>
        <v/>
      </c>
      <c r="G1199" s="115" t="str">
        <f>IF($C1199="","",VLOOKUP($C1199,'[1]Preços Unitários'!$B$7:$H$507,5,1))</f>
        <v/>
      </c>
      <c r="H1199" s="116" t="str">
        <f>IF($C1199="","",VLOOKUP($C1199,'[1]Preços Unitários'!$B$7:$H$507,7,1))</f>
        <v/>
      </c>
      <c r="I1199" s="120"/>
      <c r="J1199" s="118" t="str">
        <f t="shared" si="84"/>
        <v/>
      </c>
      <c r="K1199" s="347"/>
      <c r="L1199" s="350"/>
    </row>
    <row r="1200" spans="2:12" x14ac:dyDescent="0.25">
      <c r="B1200" s="113"/>
      <c r="C1200" s="119"/>
      <c r="D1200" s="119"/>
      <c r="E1200" s="119"/>
      <c r="F1200" s="115" t="str">
        <f>IF($C1200="","",VLOOKUP($C1200,'[1]Preços Unitários'!$B$7:$H$507,4,1))</f>
        <v/>
      </c>
      <c r="G1200" s="115" t="str">
        <f>IF($C1200="","",VLOOKUP($C1200,'[1]Preços Unitários'!$B$7:$H$507,5,1))</f>
        <v/>
      </c>
      <c r="H1200" s="116" t="str">
        <f>IF($C1200="","",VLOOKUP($C1200,'[1]Preços Unitários'!$B$7:$H$507,7,1))</f>
        <v/>
      </c>
      <c r="I1200" s="120"/>
      <c r="J1200" s="118" t="str">
        <f t="shared" si="84"/>
        <v/>
      </c>
      <c r="K1200" s="347"/>
      <c r="L1200" s="350"/>
    </row>
    <row r="1201" spans="2:12" ht="15.75" thickBot="1" x14ac:dyDescent="0.3">
      <c r="B1201" s="121"/>
      <c r="C1201" s="122"/>
      <c r="D1201" s="122"/>
      <c r="E1201" s="122"/>
      <c r="F1201" s="123" t="str">
        <f>IF($C1201="","",VLOOKUP($C1201,'[1]Preços Unitários'!$B$7:$H$507,4,1))</f>
        <v/>
      </c>
      <c r="G1201" s="123" t="str">
        <f>IF($C1201="","",VLOOKUP($C1201,'[1]Preços Unitários'!$B$7:$H$507,5,1))</f>
        <v/>
      </c>
      <c r="H1201" s="124" t="str">
        <f>IF($C1201="","",VLOOKUP($C1201,'[1]Preços Unitários'!$B$7:$H$507,7,1))</f>
        <v/>
      </c>
      <c r="I1201" s="125"/>
      <c r="J1201" s="126" t="str">
        <f t="shared" si="84"/>
        <v/>
      </c>
      <c r="K1201" s="348"/>
      <c r="L1201" s="351"/>
    </row>
    <row r="1202" spans="2:12" ht="15.75" thickBot="1" x14ac:dyDescent="0.3">
      <c r="C1202" s="127"/>
      <c r="D1202" s="127"/>
      <c r="E1202" s="127"/>
      <c r="H1202" s="128"/>
      <c r="I1202" s="129"/>
      <c r="J1202" s="128"/>
    </row>
    <row r="1203" spans="2:12" x14ac:dyDescent="0.25">
      <c r="B1203" s="133" t="s">
        <v>897</v>
      </c>
      <c r="C1203" s="96"/>
      <c r="D1203" s="96"/>
      <c r="E1203" s="96"/>
      <c r="F1203" s="140" t="s">
        <v>73</v>
      </c>
      <c r="G1203" s="142" t="s">
        <v>136</v>
      </c>
      <c r="H1203" s="99" t="s">
        <v>131</v>
      </c>
      <c r="I1203" s="100">
        <v>1</v>
      </c>
      <c r="J1203" s="101">
        <f>ROUND(IF(SUM(J1205:J1214)="","",IF(H1203="NOTURNO",(SUM(J1205:J1214))*1.25,SUM(J1205:J1214))),2)</f>
        <v>26.59</v>
      </c>
      <c r="K1203" s="102" t="s">
        <v>1771</v>
      </c>
      <c r="L1203" s="103" t="s">
        <v>1772</v>
      </c>
    </row>
    <row r="1204" spans="2:12" ht="27" x14ac:dyDescent="0.25">
      <c r="B1204" s="104"/>
      <c r="C1204" s="105" t="s">
        <v>1773</v>
      </c>
      <c r="D1204" s="105"/>
      <c r="E1204" s="105"/>
      <c r="F1204" s="106" t="s">
        <v>1776</v>
      </c>
      <c r="G1204" s="107" t="s">
        <v>1777</v>
      </c>
      <c r="H1204" s="108" t="s">
        <v>1778</v>
      </c>
      <c r="I1204" s="109"/>
      <c r="J1204" s="110"/>
      <c r="K1204" s="111"/>
      <c r="L1204" s="112"/>
    </row>
    <row r="1205" spans="2:12" x14ac:dyDescent="0.25">
      <c r="B1205" s="113"/>
      <c r="C1205" s="119"/>
      <c r="D1205" s="119"/>
      <c r="E1205" s="119"/>
      <c r="F1205" s="115" t="str">
        <f>IF($C1205="","",VLOOKUP($C1205,'[1]Preços Unitários'!$B$7:$H$507,4,1))</f>
        <v/>
      </c>
      <c r="G1205" s="115" t="str">
        <f>IF($C1205="","",VLOOKUP($C1205,'[1]Preços Unitários'!$B$7:$H$507,5,1))</f>
        <v/>
      </c>
      <c r="H1205" s="116" t="str">
        <f>IF($C1205="","",VLOOKUP($C1205,'[1]Preços Unitários'!$B$7:$H$507,7,1))</f>
        <v/>
      </c>
      <c r="I1205" s="117"/>
      <c r="J1205" s="118" t="str">
        <f t="shared" ref="J1205:J1215" si="85">IF(H1205="","",I1205*H1205)</f>
        <v/>
      </c>
      <c r="K1205" s="346" t="s">
        <v>1952</v>
      </c>
      <c r="L1205" s="349" t="s">
        <v>1946</v>
      </c>
    </row>
    <row r="1206" spans="2:12" x14ac:dyDescent="0.25">
      <c r="B1206" s="113"/>
      <c r="C1206" s="132" t="s">
        <v>1957</v>
      </c>
      <c r="D1206" s="132">
        <f>VLOOKUP(C1206,'[1]Preços Unitários'!$B$7:$E$413,2,TRUE)</f>
        <v>100203</v>
      </c>
      <c r="E1206" s="132" t="str">
        <f>VLOOKUP(C1206,'[1]Preços Unitários'!$B$7:$F$413,3,TRUE)</f>
        <v>CASAN</v>
      </c>
      <c r="F1206" s="115" t="str">
        <f>IF($C1206="","",VLOOKUP($C1206,'[1]Preços Unitários'!$B$7:$H$507,4,1))</f>
        <v>REPOSIÇÃO DE PAVIMENTAÇÃO EM LAJOTA SEXTAVADA</v>
      </c>
      <c r="G1206" s="115" t="str">
        <f>IF($C1206="","",VLOOKUP($C1206,'[1]Preços Unitários'!$B$7:$H$507,5,1))</f>
        <v>m²</v>
      </c>
      <c r="H1206" s="116">
        <f>IF($C1206="","",VLOOKUP($C1206,'[1]Preços Unitários'!$B$7:$H$507,7,1))</f>
        <v>26.588362101928606</v>
      </c>
      <c r="I1206" s="117">
        <v>1</v>
      </c>
      <c r="J1206" s="118">
        <f t="shared" si="85"/>
        <v>26.588362101928606</v>
      </c>
      <c r="K1206" s="347"/>
      <c r="L1206" s="350"/>
    </row>
    <row r="1207" spans="2:12" x14ac:dyDescent="0.25">
      <c r="B1207" s="113"/>
      <c r="C1207" s="119"/>
      <c r="D1207" s="119"/>
      <c r="E1207" s="119"/>
      <c r="F1207" s="115" t="str">
        <f>IF($C1207="","",VLOOKUP($C1207,'[1]Preços Unitários'!$B$7:$H$507,4,1))</f>
        <v/>
      </c>
      <c r="G1207" s="115" t="str">
        <f>IF($C1207="","",VLOOKUP($C1207,'[1]Preços Unitários'!$B$7:$H$507,5,1))</f>
        <v/>
      </c>
      <c r="H1207" s="116" t="str">
        <f>IF($C1207="","",VLOOKUP($C1207,'[1]Preços Unitários'!$B$7:$H$507,7,1))</f>
        <v/>
      </c>
      <c r="I1207" s="117"/>
      <c r="J1207" s="118" t="str">
        <f t="shared" si="85"/>
        <v/>
      </c>
      <c r="K1207" s="347"/>
      <c r="L1207" s="350"/>
    </row>
    <row r="1208" spans="2:12" x14ac:dyDescent="0.25">
      <c r="B1208" s="113"/>
      <c r="C1208" s="119"/>
      <c r="D1208" s="119"/>
      <c r="E1208" s="119"/>
      <c r="F1208" s="115" t="str">
        <f>IF($C1208="","",VLOOKUP($C1208,'[1]Preços Unitários'!$B$7:$H$507,4,1))</f>
        <v/>
      </c>
      <c r="G1208" s="115" t="str">
        <f>IF($C1208="","",VLOOKUP($C1208,'[1]Preços Unitários'!$B$7:$H$507,5,1))</f>
        <v/>
      </c>
      <c r="H1208" s="116" t="str">
        <f>IF($C1208="","",VLOOKUP($C1208,'[1]Preços Unitários'!$B$7:$H$507,7,1))</f>
        <v/>
      </c>
      <c r="I1208" s="117"/>
      <c r="J1208" s="118" t="str">
        <f t="shared" si="85"/>
        <v/>
      </c>
      <c r="K1208" s="347"/>
      <c r="L1208" s="350"/>
    </row>
    <row r="1209" spans="2:12" x14ac:dyDescent="0.25">
      <c r="B1209" s="113"/>
      <c r="C1209" s="119"/>
      <c r="D1209" s="119"/>
      <c r="E1209" s="119"/>
      <c r="F1209" s="115" t="str">
        <f>IF($C1209="","",VLOOKUP($C1209,'[1]Preços Unitários'!$B$7:$H$507,4,1))</f>
        <v/>
      </c>
      <c r="G1209" s="115" t="str">
        <f>IF($C1209="","",VLOOKUP($C1209,'[1]Preços Unitários'!$B$7:$H$507,5,1))</f>
        <v/>
      </c>
      <c r="H1209" s="116" t="str">
        <f>IF($C1209="","",VLOOKUP($C1209,'[1]Preços Unitários'!$B$7:$H$507,7,1))</f>
        <v/>
      </c>
      <c r="I1209" s="117"/>
      <c r="J1209" s="118" t="str">
        <f t="shared" si="85"/>
        <v/>
      </c>
      <c r="K1209" s="347"/>
      <c r="L1209" s="350"/>
    </row>
    <row r="1210" spans="2:12" x14ac:dyDescent="0.25">
      <c r="B1210" s="113"/>
      <c r="C1210" s="119"/>
      <c r="D1210" s="119"/>
      <c r="E1210" s="119"/>
      <c r="F1210" s="115" t="str">
        <f>IF($C1210="","",VLOOKUP($C1210,'[1]Preços Unitários'!$B$7:$H$507,4,1))</f>
        <v/>
      </c>
      <c r="G1210" s="115" t="str">
        <f>IF($C1210="","",VLOOKUP($C1210,'[1]Preços Unitários'!$B$7:$H$507,5,1))</f>
        <v/>
      </c>
      <c r="H1210" s="116" t="str">
        <f>IF($C1210="","",VLOOKUP($C1210,'[1]Preços Unitários'!$B$7:$H$507,7,1))</f>
        <v/>
      </c>
      <c r="I1210" s="117"/>
      <c r="J1210" s="118" t="str">
        <f t="shared" si="85"/>
        <v/>
      </c>
      <c r="K1210" s="347"/>
      <c r="L1210" s="350"/>
    </row>
    <row r="1211" spans="2:12" x14ac:dyDescent="0.25">
      <c r="B1211" s="113"/>
      <c r="C1211" s="119"/>
      <c r="D1211" s="119"/>
      <c r="E1211" s="119"/>
      <c r="F1211" s="115" t="str">
        <f>IF($C1211="","",VLOOKUP($C1211,'[1]Preços Unitários'!$B$7:$H$507,4,1))</f>
        <v/>
      </c>
      <c r="G1211" s="115" t="str">
        <f>IF($C1211="","",VLOOKUP($C1211,'[1]Preços Unitários'!$B$7:$H$507,5,1))</f>
        <v/>
      </c>
      <c r="H1211" s="116" t="str">
        <f>IF($C1211="","",VLOOKUP($C1211,'[1]Preços Unitários'!$B$7:$H$507,7,1))</f>
        <v/>
      </c>
      <c r="I1211" s="117"/>
      <c r="J1211" s="118" t="str">
        <f t="shared" si="85"/>
        <v/>
      </c>
      <c r="K1211" s="347"/>
      <c r="L1211" s="350"/>
    </row>
    <row r="1212" spans="2:12" x14ac:dyDescent="0.25">
      <c r="B1212" s="113"/>
      <c r="C1212" s="119"/>
      <c r="D1212" s="119"/>
      <c r="E1212" s="119"/>
      <c r="F1212" s="115" t="str">
        <f>IF($C1212="","",VLOOKUP($C1212,'[1]Preços Unitários'!$B$7:$H$507,4,1))</f>
        <v/>
      </c>
      <c r="G1212" s="115" t="str">
        <f>IF($C1212="","",VLOOKUP($C1212,'[1]Preços Unitários'!$B$7:$H$507,5,1))</f>
        <v/>
      </c>
      <c r="H1212" s="116" t="str">
        <f>IF($C1212="","",VLOOKUP($C1212,'[1]Preços Unitários'!$B$7:$H$507,7,1))</f>
        <v/>
      </c>
      <c r="I1212" s="117"/>
      <c r="J1212" s="118" t="str">
        <f t="shared" si="85"/>
        <v/>
      </c>
      <c r="K1212" s="347"/>
      <c r="L1212" s="350"/>
    </row>
    <row r="1213" spans="2:12" x14ac:dyDescent="0.25">
      <c r="B1213" s="113"/>
      <c r="C1213" s="119"/>
      <c r="D1213" s="119"/>
      <c r="E1213" s="119"/>
      <c r="F1213" s="115" t="str">
        <f>IF($C1213="","",VLOOKUP($C1213,'[1]Preços Unitários'!$B$7:$H$507,4,1))</f>
        <v/>
      </c>
      <c r="G1213" s="115" t="str">
        <f>IF($C1213="","",VLOOKUP($C1213,'[1]Preços Unitários'!$B$7:$H$507,5,1))</f>
        <v/>
      </c>
      <c r="H1213" s="116" t="str">
        <f>IF($C1213="","",VLOOKUP($C1213,'[1]Preços Unitários'!$B$7:$H$507,7,1))</f>
        <v/>
      </c>
      <c r="I1213" s="120"/>
      <c r="J1213" s="118" t="str">
        <f t="shared" si="85"/>
        <v/>
      </c>
      <c r="K1213" s="347"/>
      <c r="L1213" s="350"/>
    </row>
    <row r="1214" spans="2:12" x14ac:dyDescent="0.25">
      <c r="B1214" s="113"/>
      <c r="C1214" s="119"/>
      <c r="D1214" s="119"/>
      <c r="E1214" s="119"/>
      <c r="F1214" s="115" t="str">
        <f>IF($C1214="","",VLOOKUP($C1214,'[1]Preços Unitários'!$B$7:$H$507,4,1))</f>
        <v/>
      </c>
      <c r="G1214" s="115" t="str">
        <f>IF($C1214="","",VLOOKUP($C1214,'[1]Preços Unitários'!$B$7:$H$507,5,1))</f>
        <v/>
      </c>
      <c r="H1214" s="116" t="str">
        <f>IF($C1214="","",VLOOKUP($C1214,'[1]Preços Unitários'!$B$7:$H$507,7,1))</f>
        <v/>
      </c>
      <c r="I1214" s="120"/>
      <c r="J1214" s="118" t="str">
        <f t="shared" si="85"/>
        <v/>
      </c>
      <c r="K1214" s="347"/>
      <c r="L1214" s="350"/>
    </row>
    <row r="1215" spans="2:12" ht="15.75" thickBot="1" x14ac:dyDescent="0.3">
      <c r="B1215" s="121"/>
      <c r="C1215" s="122"/>
      <c r="D1215" s="122"/>
      <c r="E1215" s="122"/>
      <c r="F1215" s="123" t="str">
        <f>IF($C1215="","",VLOOKUP($C1215,'[1]Preços Unitários'!$B$7:$H$507,4,1))</f>
        <v/>
      </c>
      <c r="G1215" s="123" t="str">
        <f>IF($C1215="","",VLOOKUP($C1215,'[1]Preços Unitários'!$B$7:$H$507,5,1))</f>
        <v/>
      </c>
      <c r="H1215" s="124" t="str">
        <f>IF($C1215="","",VLOOKUP($C1215,'[1]Preços Unitários'!$B$7:$H$507,7,1))</f>
        <v/>
      </c>
      <c r="I1215" s="125"/>
      <c r="J1215" s="126" t="str">
        <f t="shared" si="85"/>
        <v/>
      </c>
      <c r="K1215" s="348"/>
      <c r="L1215" s="351"/>
    </row>
    <row r="1216" spans="2:12" ht="15.75" thickBot="1" x14ac:dyDescent="0.3">
      <c r="C1216" s="127"/>
      <c r="D1216" s="127"/>
      <c r="E1216" s="127"/>
      <c r="H1216" s="128"/>
      <c r="I1216" s="129"/>
      <c r="J1216" s="128"/>
    </row>
    <row r="1217" spans="2:12" x14ac:dyDescent="0.25">
      <c r="B1217" s="133" t="s">
        <v>898</v>
      </c>
      <c r="C1217" s="96"/>
      <c r="D1217" s="96"/>
      <c r="E1217" s="96"/>
      <c r="F1217" s="140" t="s">
        <v>74</v>
      </c>
      <c r="G1217" s="142" t="s">
        <v>136</v>
      </c>
      <c r="H1217" s="99" t="s">
        <v>131</v>
      </c>
      <c r="I1217" s="100">
        <v>1</v>
      </c>
      <c r="J1217" s="101">
        <f>ROUND(IF(SUM(J1219:J1228)="","",IF(H1217="NOTURNO",(SUM(J1219:J1228))*1.25,SUM(J1219:J1228))),2)</f>
        <v>66.17</v>
      </c>
      <c r="K1217" s="102" t="s">
        <v>1771</v>
      </c>
      <c r="L1217" s="103" t="s">
        <v>1772</v>
      </c>
    </row>
    <row r="1218" spans="2:12" ht="27" x14ac:dyDescent="0.25">
      <c r="B1218" s="104"/>
      <c r="C1218" s="105" t="s">
        <v>1773</v>
      </c>
      <c r="D1218" s="105"/>
      <c r="E1218" s="105"/>
      <c r="F1218" s="106" t="s">
        <v>1776</v>
      </c>
      <c r="G1218" s="107" t="s">
        <v>1777</v>
      </c>
      <c r="H1218" s="108" t="s">
        <v>1778</v>
      </c>
      <c r="I1218" s="109"/>
      <c r="J1218" s="110"/>
      <c r="K1218" s="111"/>
      <c r="L1218" s="112"/>
    </row>
    <row r="1219" spans="2:12" x14ac:dyDescent="0.25">
      <c r="B1219" s="113"/>
      <c r="C1219" s="119"/>
      <c r="D1219" s="119"/>
      <c r="E1219" s="119"/>
      <c r="F1219" s="115" t="str">
        <f>IF($C1219="","",VLOOKUP($C1219,'[1]Preços Unitários'!$B$7:$H$507,4,1))</f>
        <v/>
      </c>
      <c r="G1219" s="115" t="str">
        <f>IF($C1219="","",VLOOKUP($C1219,'[1]Preços Unitários'!$B$7:$H$507,5,1))</f>
        <v/>
      </c>
      <c r="H1219" s="116" t="str">
        <f>IF($C1219="","",VLOOKUP($C1219,'[1]Preços Unitários'!$B$7:$H$507,7,1))</f>
        <v/>
      </c>
      <c r="I1219" s="117"/>
      <c r="J1219" s="118" t="str">
        <f t="shared" ref="J1219:J1229" si="86">IF(H1219="","",I1219*H1219)</f>
        <v/>
      </c>
      <c r="K1219" s="346" t="s">
        <v>1954</v>
      </c>
      <c r="L1219" s="349" t="s">
        <v>1955</v>
      </c>
    </row>
    <row r="1220" spans="2:12" x14ac:dyDescent="0.25">
      <c r="B1220" s="113"/>
      <c r="C1220" s="132" t="s">
        <v>1958</v>
      </c>
      <c r="D1220" s="132">
        <f>VLOOKUP(C1220,'[1]Preços Unitários'!$B$7:$E$413,2,TRUE)</f>
        <v>100204</v>
      </c>
      <c r="E1220" s="132" t="str">
        <f>VLOOKUP(C1220,'[1]Preços Unitários'!$B$7:$F$413,3,TRUE)</f>
        <v>CASAN</v>
      </c>
      <c r="F1220" s="115" t="str">
        <f>IF($C1220="","",VLOOKUP($C1220,'[1]Preços Unitários'!$B$7:$H$507,4,1))</f>
        <v>FORNECIMENTO DE LAJOTA SEXTAVADA</v>
      </c>
      <c r="G1220" s="115" t="str">
        <f>IF($C1220="","",VLOOKUP($C1220,'[1]Preços Unitários'!$B$7:$H$507,5,1))</f>
        <v>m²</v>
      </c>
      <c r="H1220" s="116">
        <f>IF($C1220="","",VLOOKUP($C1220,'[1]Preços Unitários'!$B$7:$H$507,7,1))</f>
        <v>66.165792902832166</v>
      </c>
      <c r="I1220" s="117">
        <v>1</v>
      </c>
      <c r="J1220" s="118">
        <f t="shared" si="86"/>
        <v>66.165792902832166</v>
      </c>
      <c r="K1220" s="347"/>
      <c r="L1220" s="350"/>
    </row>
    <row r="1221" spans="2:12" x14ac:dyDescent="0.25">
      <c r="B1221" s="113"/>
      <c r="C1221" s="119"/>
      <c r="D1221" s="119"/>
      <c r="E1221" s="119"/>
      <c r="F1221" s="115" t="str">
        <f>IF($C1221="","",VLOOKUP($C1221,'[1]Preços Unitários'!$B$7:$H$507,4,1))</f>
        <v/>
      </c>
      <c r="G1221" s="115" t="str">
        <f>IF($C1221="","",VLOOKUP($C1221,'[1]Preços Unitários'!$B$7:$H$507,5,1))</f>
        <v/>
      </c>
      <c r="H1221" s="116" t="str">
        <f>IF($C1221="","",VLOOKUP($C1221,'[1]Preços Unitários'!$B$7:$H$507,7,1))</f>
        <v/>
      </c>
      <c r="I1221" s="117"/>
      <c r="J1221" s="118" t="str">
        <f t="shared" si="86"/>
        <v/>
      </c>
      <c r="K1221" s="347"/>
      <c r="L1221" s="350"/>
    </row>
    <row r="1222" spans="2:12" x14ac:dyDescent="0.25">
      <c r="B1222" s="113"/>
      <c r="C1222" s="119"/>
      <c r="D1222" s="119"/>
      <c r="E1222" s="119"/>
      <c r="F1222" s="115" t="str">
        <f>IF($C1222="","",VLOOKUP($C1222,'[1]Preços Unitários'!$B$7:$H$507,4,1))</f>
        <v/>
      </c>
      <c r="G1222" s="115" t="str">
        <f>IF($C1222="","",VLOOKUP($C1222,'[1]Preços Unitários'!$B$7:$H$507,5,1))</f>
        <v/>
      </c>
      <c r="H1222" s="116" t="str">
        <f>IF($C1222="","",VLOOKUP($C1222,'[1]Preços Unitários'!$B$7:$H$507,7,1))</f>
        <v/>
      </c>
      <c r="I1222" s="117"/>
      <c r="J1222" s="118" t="str">
        <f t="shared" si="86"/>
        <v/>
      </c>
      <c r="K1222" s="347"/>
      <c r="L1222" s="350"/>
    </row>
    <row r="1223" spans="2:12" x14ac:dyDescent="0.25">
      <c r="B1223" s="113"/>
      <c r="C1223" s="119"/>
      <c r="D1223" s="119"/>
      <c r="E1223" s="119"/>
      <c r="F1223" s="115" t="str">
        <f>IF($C1223="","",VLOOKUP($C1223,'[1]Preços Unitários'!$B$7:$H$507,4,1))</f>
        <v/>
      </c>
      <c r="G1223" s="115" t="str">
        <f>IF($C1223="","",VLOOKUP($C1223,'[1]Preços Unitários'!$B$7:$H$507,5,1))</f>
        <v/>
      </c>
      <c r="H1223" s="116" t="str">
        <f>IF($C1223="","",VLOOKUP($C1223,'[1]Preços Unitários'!$B$7:$H$507,7,1))</f>
        <v/>
      </c>
      <c r="I1223" s="117"/>
      <c r="J1223" s="118" t="str">
        <f t="shared" si="86"/>
        <v/>
      </c>
      <c r="K1223" s="347"/>
      <c r="L1223" s="350"/>
    </row>
    <row r="1224" spans="2:12" x14ac:dyDescent="0.25">
      <c r="B1224" s="113"/>
      <c r="C1224" s="119"/>
      <c r="D1224" s="119"/>
      <c r="E1224" s="119"/>
      <c r="F1224" s="115" t="str">
        <f>IF($C1224="","",VLOOKUP($C1224,'[1]Preços Unitários'!$B$7:$H$507,4,1))</f>
        <v/>
      </c>
      <c r="G1224" s="115" t="str">
        <f>IF($C1224="","",VLOOKUP($C1224,'[1]Preços Unitários'!$B$7:$H$507,5,1))</f>
        <v/>
      </c>
      <c r="H1224" s="116" t="str">
        <f>IF($C1224="","",VLOOKUP($C1224,'[1]Preços Unitários'!$B$7:$H$507,7,1))</f>
        <v/>
      </c>
      <c r="I1224" s="117"/>
      <c r="J1224" s="118" t="str">
        <f t="shared" si="86"/>
        <v/>
      </c>
      <c r="K1224" s="347"/>
      <c r="L1224" s="350"/>
    </row>
    <row r="1225" spans="2:12" x14ac:dyDescent="0.25">
      <c r="B1225" s="113"/>
      <c r="C1225" s="119"/>
      <c r="D1225" s="119"/>
      <c r="E1225" s="119"/>
      <c r="F1225" s="115" t="str">
        <f>IF($C1225="","",VLOOKUP($C1225,'[1]Preços Unitários'!$B$7:$H$507,4,1))</f>
        <v/>
      </c>
      <c r="G1225" s="115" t="str">
        <f>IF($C1225="","",VLOOKUP($C1225,'[1]Preços Unitários'!$B$7:$H$507,5,1))</f>
        <v/>
      </c>
      <c r="H1225" s="116" t="str">
        <f>IF($C1225="","",VLOOKUP($C1225,'[1]Preços Unitários'!$B$7:$H$507,7,1))</f>
        <v/>
      </c>
      <c r="I1225" s="117"/>
      <c r="J1225" s="118" t="str">
        <f t="shared" si="86"/>
        <v/>
      </c>
      <c r="K1225" s="347"/>
      <c r="L1225" s="350"/>
    </row>
    <row r="1226" spans="2:12" x14ac:dyDescent="0.25">
      <c r="B1226" s="113"/>
      <c r="C1226" s="119"/>
      <c r="D1226" s="119"/>
      <c r="E1226" s="119"/>
      <c r="F1226" s="115" t="str">
        <f>IF($C1226="","",VLOOKUP($C1226,'[1]Preços Unitários'!$B$7:$H$507,4,1))</f>
        <v/>
      </c>
      <c r="G1226" s="115" t="str">
        <f>IF($C1226="","",VLOOKUP($C1226,'[1]Preços Unitários'!$B$7:$H$507,5,1))</f>
        <v/>
      </c>
      <c r="H1226" s="116" t="str">
        <f>IF($C1226="","",VLOOKUP($C1226,'[1]Preços Unitários'!$B$7:$H$507,7,1))</f>
        <v/>
      </c>
      <c r="I1226" s="117"/>
      <c r="J1226" s="118" t="str">
        <f t="shared" si="86"/>
        <v/>
      </c>
      <c r="K1226" s="347"/>
      <c r="L1226" s="350"/>
    </row>
    <row r="1227" spans="2:12" x14ac:dyDescent="0.25">
      <c r="B1227" s="113"/>
      <c r="C1227" s="119"/>
      <c r="D1227" s="119"/>
      <c r="E1227" s="119"/>
      <c r="F1227" s="115" t="str">
        <f>IF($C1227="","",VLOOKUP($C1227,'[1]Preços Unitários'!$B$7:$H$507,4,1))</f>
        <v/>
      </c>
      <c r="G1227" s="115" t="str">
        <f>IF($C1227="","",VLOOKUP($C1227,'[1]Preços Unitários'!$B$7:$H$507,5,1))</f>
        <v/>
      </c>
      <c r="H1227" s="116" t="str">
        <f>IF($C1227="","",VLOOKUP($C1227,'[1]Preços Unitários'!$B$7:$H$507,7,1))</f>
        <v/>
      </c>
      <c r="I1227" s="120"/>
      <c r="J1227" s="118" t="str">
        <f t="shared" si="86"/>
        <v/>
      </c>
      <c r="K1227" s="347"/>
      <c r="L1227" s="350"/>
    </row>
    <row r="1228" spans="2:12" x14ac:dyDescent="0.25">
      <c r="B1228" s="113"/>
      <c r="C1228" s="119"/>
      <c r="D1228" s="119"/>
      <c r="E1228" s="119"/>
      <c r="F1228" s="115" t="str">
        <f>IF($C1228="","",VLOOKUP($C1228,'[1]Preços Unitários'!$B$7:$H$507,4,1))</f>
        <v/>
      </c>
      <c r="G1228" s="115" t="str">
        <f>IF($C1228="","",VLOOKUP($C1228,'[1]Preços Unitários'!$B$7:$H$507,5,1))</f>
        <v/>
      </c>
      <c r="H1228" s="116" t="str">
        <f>IF($C1228="","",VLOOKUP($C1228,'[1]Preços Unitários'!$B$7:$H$507,7,1))</f>
        <v/>
      </c>
      <c r="I1228" s="120"/>
      <c r="J1228" s="118" t="str">
        <f t="shared" si="86"/>
        <v/>
      </c>
      <c r="K1228" s="347"/>
      <c r="L1228" s="350"/>
    </row>
    <row r="1229" spans="2:12" ht="15.75" thickBot="1" x14ac:dyDescent="0.3">
      <c r="B1229" s="121"/>
      <c r="C1229" s="122"/>
      <c r="D1229" s="122"/>
      <c r="E1229" s="122"/>
      <c r="F1229" s="123" t="str">
        <f>IF($C1229="","",VLOOKUP($C1229,'[1]Preços Unitários'!$B$7:$H$507,4,1))</f>
        <v/>
      </c>
      <c r="G1229" s="123" t="str">
        <f>IF($C1229="","",VLOOKUP($C1229,'[1]Preços Unitários'!$B$7:$H$507,5,1))</f>
        <v/>
      </c>
      <c r="H1229" s="124" t="str">
        <f>IF($C1229="","",VLOOKUP($C1229,'[1]Preços Unitários'!$B$7:$H$507,7,1))</f>
        <v/>
      </c>
      <c r="I1229" s="125"/>
      <c r="J1229" s="126" t="str">
        <f t="shared" si="86"/>
        <v/>
      </c>
      <c r="K1229" s="348"/>
      <c r="L1229" s="351"/>
    </row>
    <row r="1230" spans="2:12" ht="15.75" thickBot="1" x14ac:dyDescent="0.3">
      <c r="C1230" s="127"/>
      <c r="D1230" s="127"/>
      <c r="E1230" s="127"/>
      <c r="H1230" s="128"/>
      <c r="I1230" s="129"/>
      <c r="J1230" s="128"/>
    </row>
    <row r="1231" spans="2:12" x14ac:dyDescent="0.25">
      <c r="B1231" s="133" t="s">
        <v>899</v>
      </c>
      <c r="C1231" s="96"/>
      <c r="D1231" s="96"/>
      <c r="E1231" s="96"/>
      <c r="F1231" s="97" t="s">
        <v>75</v>
      </c>
      <c r="G1231" s="142" t="s">
        <v>136</v>
      </c>
      <c r="H1231" s="99" t="s">
        <v>131</v>
      </c>
      <c r="I1231" s="100">
        <v>1</v>
      </c>
      <c r="J1231" s="101">
        <f>ROUND(IF(SUM(J1233:J1242)="","",IF(H1231="NOTURNO",(SUM(J1233:J1242))*1.25,SUM(J1233:J1242))),2)</f>
        <v>60.75</v>
      </c>
      <c r="K1231" s="102" t="s">
        <v>1771</v>
      </c>
      <c r="L1231" s="103" t="s">
        <v>1772</v>
      </c>
    </row>
    <row r="1232" spans="2:12" ht="27" x14ac:dyDescent="0.25">
      <c r="B1232" s="104"/>
      <c r="C1232" s="105" t="s">
        <v>1773</v>
      </c>
      <c r="D1232" s="105"/>
      <c r="E1232" s="105"/>
      <c r="F1232" s="106" t="s">
        <v>1776</v>
      </c>
      <c r="G1232" s="107" t="s">
        <v>1777</v>
      </c>
      <c r="H1232" s="108" t="s">
        <v>1778</v>
      </c>
      <c r="I1232" s="109"/>
      <c r="J1232" s="110"/>
      <c r="K1232" s="111"/>
      <c r="L1232" s="112"/>
    </row>
    <row r="1233" spans="2:12" x14ac:dyDescent="0.25">
      <c r="B1233" s="113"/>
      <c r="C1233" s="119"/>
      <c r="D1233" s="119"/>
      <c r="E1233" s="119"/>
      <c r="F1233" s="115" t="str">
        <f>IF($C1233="","",VLOOKUP($C1233,'[1]Preços Unitários'!$B$7:$H$507,4,1))</f>
        <v/>
      </c>
      <c r="G1233" s="115" t="str">
        <f>IF($C1233="","",VLOOKUP($C1233,'[1]Preços Unitários'!$B$7:$H$507,5,1))</f>
        <v/>
      </c>
      <c r="H1233" s="116" t="str">
        <f>IF($C1233="","",VLOOKUP($C1233,'[1]Preços Unitários'!$B$7:$H$507,7,1))</f>
        <v/>
      </c>
      <c r="I1233" s="117"/>
      <c r="J1233" s="118" t="str">
        <f t="shared" ref="J1233:J1243" si="87">IF(H1233="","",I1233*H1233)</f>
        <v/>
      </c>
      <c r="K1233" s="346" t="s">
        <v>1959</v>
      </c>
      <c r="L1233" s="349" t="s">
        <v>1946</v>
      </c>
    </row>
    <row r="1234" spans="2:12" x14ac:dyDescent="0.25">
      <c r="B1234" s="113"/>
      <c r="C1234" s="132" t="s">
        <v>1960</v>
      </c>
      <c r="D1234" s="132">
        <f>VLOOKUP(C1234,'[1]Preços Unitários'!$B$7:$E$413,2,TRUE)</f>
        <v>100207</v>
      </c>
      <c r="E1234" s="132" t="str">
        <f>VLOOKUP(C1234,'[1]Preços Unitários'!$B$7:$F$413,3,TRUE)</f>
        <v>CASAN</v>
      </c>
      <c r="F1234" s="115" t="str">
        <f>IF($C1234="","",VLOOKUP($C1234,'[1]Preços Unitários'!$B$7:$H$507,4,1))</f>
        <v>REPOSIÇÃO DE PASSEIO EM PEDRA PORTUGUESA (PETIT-PAVET)</v>
      </c>
      <c r="G1234" s="115" t="str">
        <f>IF($C1234="","",VLOOKUP($C1234,'[1]Preços Unitários'!$B$7:$H$507,5,1))</f>
        <v>m²</v>
      </c>
      <c r="H1234" s="116">
        <f>IF($C1234="","",VLOOKUP($C1234,'[1]Preços Unitários'!$B$7:$H$507,7,1))</f>
        <v>60.748491959347881</v>
      </c>
      <c r="I1234" s="117">
        <v>1</v>
      </c>
      <c r="J1234" s="118">
        <f t="shared" si="87"/>
        <v>60.748491959347881</v>
      </c>
      <c r="K1234" s="347"/>
      <c r="L1234" s="350"/>
    </row>
    <row r="1235" spans="2:12" x14ac:dyDescent="0.25">
      <c r="B1235" s="113"/>
      <c r="C1235" s="119"/>
      <c r="D1235" s="119"/>
      <c r="E1235" s="119"/>
      <c r="F1235" s="115" t="str">
        <f>IF($C1235="","",VLOOKUP($C1235,'[1]Preços Unitários'!$B$7:$H$507,4,1))</f>
        <v/>
      </c>
      <c r="G1235" s="115" t="str">
        <f>IF($C1235="","",VLOOKUP($C1235,'[1]Preços Unitários'!$B$7:$H$507,5,1))</f>
        <v/>
      </c>
      <c r="H1235" s="116" t="str">
        <f>IF($C1235="","",VLOOKUP($C1235,'[1]Preços Unitários'!$B$7:$H$507,7,1))</f>
        <v/>
      </c>
      <c r="I1235" s="117"/>
      <c r="J1235" s="118" t="str">
        <f t="shared" si="87"/>
        <v/>
      </c>
      <c r="K1235" s="347"/>
      <c r="L1235" s="350"/>
    </row>
    <row r="1236" spans="2:12" x14ac:dyDescent="0.25">
      <c r="B1236" s="113"/>
      <c r="C1236" s="119"/>
      <c r="D1236" s="119"/>
      <c r="E1236" s="119"/>
      <c r="F1236" s="115" t="str">
        <f>IF($C1236="","",VLOOKUP($C1236,'[1]Preços Unitários'!$B$7:$H$507,4,1))</f>
        <v/>
      </c>
      <c r="G1236" s="115" t="str">
        <f>IF($C1236="","",VLOOKUP($C1236,'[1]Preços Unitários'!$B$7:$H$507,5,1))</f>
        <v/>
      </c>
      <c r="H1236" s="116" t="str">
        <f>IF($C1236="","",VLOOKUP($C1236,'[1]Preços Unitários'!$B$7:$H$507,7,1))</f>
        <v/>
      </c>
      <c r="I1236" s="117"/>
      <c r="J1236" s="118" t="str">
        <f t="shared" si="87"/>
        <v/>
      </c>
      <c r="K1236" s="347"/>
      <c r="L1236" s="350"/>
    </row>
    <row r="1237" spans="2:12" x14ac:dyDescent="0.25">
      <c r="B1237" s="113"/>
      <c r="C1237" s="119"/>
      <c r="D1237" s="119"/>
      <c r="E1237" s="119"/>
      <c r="F1237" s="115" t="str">
        <f>IF($C1237="","",VLOOKUP($C1237,'[1]Preços Unitários'!$B$7:$H$507,4,1))</f>
        <v/>
      </c>
      <c r="G1237" s="115" t="str">
        <f>IF($C1237="","",VLOOKUP($C1237,'[1]Preços Unitários'!$B$7:$H$507,5,1))</f>
        <v/>
      </c>
      <c r="H1237" s="116" t="str">
        <f>IF($C1237="","",VLOOKUP($C1237,'[1]Preços Unitários'!$B$7:$H$507,7,1))</f>
        <v/>
      </c>
      <c r="I1237" s="117"/>
      <c r="J1237" s="118" t="str">
        <f t="shared" si="87"/>
        <v/>
      </c>
      <c r="K1237" s="347"/>
      <c r="L1237" s="350"/>
    </row>
    <row r="1238" spans="2:12" x14ac:dyDescent="0.25">
      <c r="B1238" s="113"/>
      <c r="C1238" s="119"/>
      <c r="D1238" s="119"/>
      <c r="E1238" s="119"/>
      <c r="F1238" s="115" t="str">
        <f>IF($C1238="","",VLOOKUP($C1238,'[1]Preços Unitários'!$B$7:$H$507,4,1))</f>
        <v/>
      </c>
      <c r="G1238" s="115" t="str">
        <f>IF($C1238="","",VLOOKUP($C1238,'[1]Preços Unitários'!$B$7:$H$507,5,1))</f>
        <v/>
      </c>
      <c r="H1238" s="116" t="str">
        <f>IF($C1238="","",VLOOKUP($C1238,'[1]Preços Unitários'!$B$7:$H$507,7,1))</f>
        <v/>
      </c>
      <c r="I1238" s="117"/>
      <c r="J1238" s="118" t="str">
        <f t="shared" si="87"/>
        <v/>
      </c>
      <c r="K1238" s="347"/>
      <c r="L1238" s="350"/>
    </row>
    <row r="1239" spans="2:12" x14ac:dyDescent="0.25">
      <c r="B1239" s="113"/>
      <c r="C1239" s="119"/>
      <c r="D1239" s="119"/>
      <c r="E1239" s="119"/>
      <c r="F1239" s="115" t="str">
        <f>IF($C1239="","",VLOOKUP($C1239,'[1]Preços Unitários'!$B$7:$H$507,4,1))</f>
        <v/>
      </c>
      <c r="G1239" s="115" t="str">
        <f>IF($C1239="","",VLOOKUP($C1239,'[1]Preços Unitários'!$B$7:$H$507,5,1))</f>
        <v/>
      </c>
      <c r="H1239" s="116" t="str">
        <f>IF($C1239="","",VLOOKUP($C1239,'[1]Preços Unitários'!$B$7:$H$507,7,1))</f>
        <v/>
      </c>
      <c r="I1239" s="117"/>
      <c r="J1239" s="118" t="str">
        <f t="shared" si="87"/>
        <v/>
      </c>
      <c r="K1239" s="347"/>
      <c r="L1239" s="350"/>
    </row>
    <row r="1240" spans="2:12" x14ac:dyDescent="0.25">
      <c r="B1240" s="113"/>
      <c r="C1240" s="119"/>
      <c r="D1240" s="119"/>
      <c r="E1240" s="119"/>
      <c r="F1240" s="115" t="str">
        <f>IF($C1240="","",VLOOKUP($C1240,'[1]Preços Unitários'!$B$7:$H$507,4,1))</f>
        <v/>
      </c>
      <c r="G1240" s="115" t="str">
        <f>IF($C1240="","",VLOOKUP($C1240,'[1]Preços Unitários'!$B$7:$H$507,5,1))</f>
        <v/>
      </c>
      <c r="H1240" s="116" t="str">
        <f>IF($C1240="","",VLOOKUP($C1240,'[1]Preços Unitários'!$B$7:$H$507,7,1))</f>
        <v/>
      </c>
      <c r="I1240" s="117"/>
      <c r="J1240" s="118" t="str">
        <f t="shared" si="87"/>
        <v/>
      </c>
      <c r="K1240" s="347"/>
      <c r="L1240" s="350"/>
    </row>
    <row r="1241" spans="2:12" x14ac:dyDescent="0.25">
      <c r="B1241" s="113"/>
      <c r="C1241" s="119"/>
      <c r="D1241" s="119"/>
      <c r="E1241" s="119"/>
      <c r="F1241" s="115" t="str">
        <f>IF($C1241="","",VLOOKUP($C1241,'[1]Preços Unitários'!$B$7:$H$507,4,1))</f>
        <v/>
      </c>
      <c r="G1241" s="115" t="str">
        <f>IF($C1241="","",VLOOKUP($C1241,'[1]Preços Unitários'!$B$7:$H$507,5,1))</f>
        <v/>
      </c>
      <c r="H1241" s="116" t="str">
        <f>IF($C1241="","",VLOOKUP($C1241,'[1]Preços Unitários'!$B$7:$H$507,7,1))</f>
        <v/>
      </c>
      <c r="I1241" s="120"/>
      <c r="J1241" s="118" t="str">
        <f t="shared" si="87"/>
        <v/>
      </c>
      <c r="K1241" s="347"/>
      <c r="L1241" s="350"/>
    </row>
    <row r="1242" spans="2:12" x14ac:dyDescent="0.25">
      <c r="B1242" s="113"/>
      <c r="C1242" s="119"/>
      <c r="D1242" s="119"/>
      <c r="E1242" s="119"/>
      <c r="F1242" s="115" t="str">
        <f>IF($C1242="","",VLOOKUP($C1242,'[1]Preços Unitários'!$B$7:$H$507,4,1))</f>
        <v/>
      </c>
      <c r="G1242" s="115" t="str">
        <f>IF($C1242="","",VLOOKUP($C1242,'[1]Preços Unitários'!$B$7:$H$507,5,1))</f>
        <v/>
      </c>
      <c r="H1242" s="116" t="str">
        <f>IF($C1242="","",VLOOKUP($C1242,'[1]Preços Unitários'!$B$7:$H$507,7,1))</f>
        <v/>
      </c>
      <c r="I1242" s="120"/>
      <c r="J1242" s="118" t="str">
        <f t="shared" si="87"/>
        <v/>
      </c>
      <c r="K1242" s="347"/>
      <c r="L1242" s="350"/>
    </row>
    <row r="1243" spans="2:12" ht="15.75" thickBot="1" x14ac:dyDescent="0.3">
      <c r="B1243" s="121"/>
      <c r="C1243" s="122"/>
      <c r="D1243" s="122"/>
      <c r="E1243" s="122"/>
      <c r="F1243" s="123" t="str">
        <f>IF($C1243="","",VLOOKUP($C1243,'[1]Preços Unitários'!$B$7:$H$507,4,1))</f>
        <v/>
      </c>
      <c r="G1243" s="123" t="str">
        <f>IF($C1243="","",VLOOKUP($C1243,'[1]Preços Unitários'!$B$7:$H$507,5,1))</f>
        <v/>
      </c>
      <c r="H1243" s="124" t="str">
        <f>IF($C1243="","",VLOOKUP($C1243,'[1]Preços Unitários'!$B$7:$H$507,7,1))</f>
        <v/>
      </c>
      <c r="I1243" s="125"/>
      <c r="J1243" s="126" t="str">
        <f t="shared" si="87"/>
        <v/>
      </c>
      <c r="K1243" s="348"/>
      <c r="L1243" s="351"/>
    </row>
    <row r="1244" spans="2:12" ht="15.75" thickBot="1" x14ac:dyDescent="0.3">
      <c r="C1244" s="127"/>
      <c r="D1244" s="127"/>
      <c r="E1244" s="127"/>
      <c r="H1244" s="128"/>
      <c r="I1244" s="129"/>
      <c r="J1244" s="128"/>
    </row>
    <row r="1245" spans="2:12" x14ac:dyDescent="0.25">
      <c r="B1245" s="133" t="s">
        <v>900</v>
      </c>
      <c r="C1245" s="96"/>
      <c r="D1245" s="96"/>
      <c r="E1245" s="96"/>
      <c r="F1245" s="140" t="s">
        <v>76</v>
      </c>
      <c r="G1245" s="142" t="s">
        <v>136</v>
      </c>
      <c r="H1245" s="99" t="s">
        <v>131</v>
      </c>
      <c r="I1245" s="100">
        <v>1</v>
      </c>
      <c r="J1245" s="101">
        <f>ROUND(IF(SUM(J1247:J1256)="","",IF(H1245="NOTURNO",(SUM(J1247:J1256))*1.25,SUM(J1247:J1256))),2)</f>
        <v>119.21</v>
      </c>
      <c r="K1245" s="102" t="s">
        <v>1771</v>
      </c>
      <c r="L1245" s="103" t="s">
        <v>1772</v>
      </c>
    </row>
    <row r="1246" spans="2:12" ht="27" x14ac:dyDescent="0.25">
      <c r="B1246" s="104"/>
      <c r="C1246" s="105" t="s">
        <v>1773</v>
      </c>
      <c r="D1246" s="105"/>
      <c r="E1246" s="105"/>
      <c r="F1246" s="106" t="s">
        <v>1776</v>
      </c>
      <c r="G1246" s="107" t="s">
        <v>1777</v>
      </c>
      <c r="H1246" s="108" t="s">
        <v>1778</v>
      </c>
      <c r="I1246" s="109"/>
      <c r="J1246" s="110"/>
      <c r="K1246" s="111"/>
      <c r="L1246" s="112"/>
    </row>
    <row r="1247" spans="2:12" x14ac:dyDescent="0.25">
      <c r="B1247" s="113"/>
      <c r="C1247" s="119"/>
      <c r="D1247" s="119"/>
      <c r="E1247" s="119"/>
      <c r="F1247" s="115" t="str">
        <f>IF($C1247="","",VLOOKUP($C1247,'[1]Preços Unitários'!$B$7:$H$507,4,1))</f>
        <v/>
      </c>
      <c r="G1247" s="115" t="str">
        <f>IF($C1247="","",VLOOKUP($C1247,'[1]Preços Unitários'!$B$7:$H$507,5,1))</f>
        <v/>
      </c>
      <c r="H1247" s="116" t="str">
        <f>IF($C1247="","",VLOOKUP($C1247,'[1]Preços Unitários'!$B$7:$H$507,7,1))</f>
        <v/>
      </c>
      <c r="I1247" s="117"/>
      <c r="J1247" s="118" t="str">
        <f t="shared" ref="J1247:J1257" si="88">IF(H1247="","",I1247*H1247)</f>
        <v/>
      </c>
      <c r="K1247" s="346" t="s">
        <v>1954</v>
      </c>
      <c r="L1247" s="349" t="s">
        <v>1955</v>
      </c>
    </row>
    <row r="1248" spans="2:12" x14ac:dyDescent="0.25">
      <c r="B1248" s="113"/>
      <c r="C1248" s="132" t="s">
        <v>1961</v>
      </c>
      <c r="D1248" s="132">
        <f>VLOOKUP(C1248,'[1]Preços Unitários'!$B$7:$E$413,2,TRUE)</f>
        <v>100208</v>
      </c>
      <c r="E1248" s="132" t="str">
        <f>VLOOKUP(C1248,'[1]Preços Unitários'!$B$7:$F$413,3,TRUE)</f>
        <v>CASAN</v>
      </c>
      <c r="F1248" s="115" t="str">
        <f>IF($C1248="","",VLOOKUP($C1248,'[1]Preços Unitários'!$B$7:$H$507,4,1))</f>
        <v>FORNECIMENTO DE PEDRA PORTUGUESA (PETIT-PAVET)</v>
      </c>
      <c r="G1248" s="115" t="str">
        <f>IF($C1248="","",VLOOKUP($C1248,'[1]Preços Unitários'!$B$7:$H$507,5,1))</f>
        <v>m²</v>
      </c>
      <c r="H1248" s="116">
        <f>IF($C1248="","",VLOOKUP($C1248,'[1]Preços Unitários'!$B$7:$H$507,7,1))</f>
        <v>119.20552788742884</v>
      </c>
      <c r="I1248" s="117">
        <v>1</v>
      </c>
      <c r="J1248" s="118">
        <f t="shared" si="88"/>
        <v>119.20552788742884</v>
      </c>
      <c r="K1248" s="347"/>
      <c r="L1248" s="350"/>
    </row>
    <row r="1249" spans="2:12" x14ac:dyDescent="0.25">
      <c r="B1249" s="113"/>
      <c r="C1249" s="119"/>
      <c r="D1249" s="119"/>
      <c r="E1249" s="119"/>
      <c r="F1249" s="115" t="str">
        <f>IF($C1249="","",VLOOKUP($C1249,'[1]Preços Unitários'!$B$7:$H$507,4,1))</f>
        <v/>
      </c>
      <c r="G1249" s="115" t="str">
        <f>IF($C1249="","",VLOOKUP($C1249,'[1]Preços Unitários'!$B$7:$H$507,5,1))</f>
        <v/>
      </c>
      <c r="H1249" s="116" t="str">
        <f>IF($C1249="","",VLOOKUP($C1249,'[1]Preços Unitários'!$B$7:$H$507,7,1))</f>
        <v/>
      </c>
      <c r="I1249" s="117"/>
      <c r="J1249" s="118" t="str">
        <f t="shared" si="88"/>
        <v/>
      </c>
      <c r="K1249" s="347"/>
      <c r="L1249" s="350"/>
    </row>
    <row r="1250" spans="2:12" x14ac:dyDescent="0.25">
      <c r="B1250" s="113"/>
      <c r="C1250" s="119"/>
      <c r="D1250" s="119"/>
      <c r="E1250" s="119"/>
      <c r="F1250" s="115" t="str">
        <f>IF($C1250="","",VLOOKUP($C1250,'[1]Preços Unitários'!$B$7:$H$507,4,1))</f>
        <v/>
      </c>
      <c r="G1250" s="115" t="str">
        <f>IF($C1250="","",VLOOKUP($C1250,'[1]Preços Unitários'!$B$7:$H$507,5,1))</f>
        <v/>
      </c>
      <c r="H1250" s="116" t="str">
        <f>IF($C1250="","",VLOOKUP($C1250,'[1]Preços Unitários'!$B$7:$H$507,7,1))</f>
        <v/>
      </c>
      <c r="I1250" s="117"/>
      <c r="J1250" s="118" t="str">
        <f t="shared" si="88"/>
        <v/>
      </c>
      <c r="K1250" s="347"/>
      <c r="L1250" s="350"/>
    </row>
    <row r="1251" spans="2:12" x14ac:dyDescent="0.25">
      <c r="B1251" s="113"/>
      <c r="C1251" s="119"/>
      <c r="D1251" s="119"/>
      <c r="E1251" s="119"/>
      <c r="F1251" s="115" t="str">
        <f>IF($C1251="","",VLOOKUP($C1251,'[1]Preços Unitários'!$B$7:$H$507,4,1))</f>
        <v/>
      </c>
      <c r="G1251" s="115" t="str">
        <f>IF($C1251="","",VLOOKUP($C1251,'[1]Preços Unitários'!$B$7:$H$507,5,1))</f>
        <v/>
      </c>
      <c r="H1251" s="116" t="str">
        <f>IF($C1251="","",VLOOKUP($C1251,'[1]Preços Unitários'!$B$7:$H$507,7,1))</f>
        <v/>
      </c>
      <c r="I1251" s="117"/>
      <c r="J1251" s="118" t="str">
        <f t="shared" si="88"/>
        <v/>
      </c>
      <c r="K1251" s="347"/>
      <c r="L1251" s="350"/>
    </row>
    <row r="1252" spans="2:12" x14ac:dyDescent="0.25">
      <c r="B1252" s="113"/>
      <c r="C1252" s="119"/>
      <c r="D1252" s="119"/>
      <c r="E1252" s="119"/>
      <c r="F1252" s="115" t="str">
        <f>IF($C1252="","",VLOOKUP($C1252,'[1]Preços Unitários'!$B$7:$H$507,4,1))</f>
        <v/>
      </c>
      <c r="G1252" s="115" t="str">
        <f>IF($C1252="","",VLOOKUP($C1252,'[1]Preços Unitários'!$B$7:$H$507,5,1))</f>
        <v/>
      </c>
      <c r="H1252" s="116" t="str">
        <f>IF($C1252="","",VLOOKUP($C1252,'[1]Preços Unitários'!$B$7:$H$507,7,1))</f>
        <v/>
      </c>
      <c r="I1252" s="117"/>
      <c r="J1252" s="118" t="str">
        <f t="shared" si="88"/>
        <v/>
      </c>
      <c r="K1252" s="347"/>
      <c r="L1252" s="350"/>
    </row>
    <row r="1253" spans="2:12" x14ac:dyDescent="0.25">
      <c r="B1253" s="113"/>
      <c r="C1253" s="119"/>
      <c r="D1253" s="119"/>
      <c r="E1253" s="119"/>
      <c r="F1253" s="115" t="str">
        <f>IF($C1253="","",VLOOKUP($C1253,'[1]Preços Unitários'!$B$7:$H$507,4,1))</f>
        <v/>
      </c>
      <c r="G1253" s="115" t="str">
        <f>IF($C1253="","",VLOOKUP($C1253,'[1]Preços Unitários'!$B$7:$H$507,5,1))</f>
        <v/>
      </c>
      <c r="H1253" s="116" t="str">
        <f>IF($C1253="","",VLOOKUP($C1253,'[1]Preços Unitários'!$B$7:$H$507,7,1))</f>
        <v/>
      </c>
      <c r="I1253" s="117"/>
      <c r="J1253" s="118" t="str">
        <f t="shared" si="88"/>
        <v/>
      </c>
      <c r="K1253" s="347"/>
      <c r="L1253" s="350"/>
    </row>
    <row r="1254" spans="2:12" x14ac:dyDescent="0.25">
      <c r="B1254" s="113"/>
      <c r="C1254" s="119"/>
      <c r="D1254" s="119"/>
      <c r="E1254" s="119"/>
      <c r="F1254" s="115" t="str">
        <f>IF($C1254="","",VLOOKUP($C1254,'[1]Preços Unitários'!$B$7:$H$507,4,1))</f>
        <v/>
      </c>
      <c r="G1254" s="115" t="str">
        <f>IF($C1254="","",VLOOKUP($C1254,'[1]Preços Unitários'!$B$7:$H$507,5,1))</f>
        <v/>
      </c>
      <c r="H1254" s="116" t="str">
        <f>IF($C1254="","",VLOOKUP($C1254,'[1]Preços Unitários'!$B$7:$H$507,7,1))</f>
        <v/>
      </c>
      <c r="I1254" s="117"/>
      <c r="J1254" s="118" t="str">
        <f t="shared" si="88"/>
        <v/>
      </c>
      <c r="K1254" s="347"/>
      <c r="L1254" s="350"/>
    </row>
    <row r="1255" spans="2:12" x14ac:dyDescent="0.25">
      <c r="B1255" s="113"/>
      <c r="C1255" s="119"/>
      <c r="D1255" s="119"/>
      <c r="E1255" s="119"/>
      <c r="F1255" s="115" t="str">
        <f>IF($C1255="","",VLOOKUP($C1255,'[1]Preços Unitários'!$B$7:$H$507,4,1))</f>
        <v/>
      </c>
      <c r="G1255" s="115" t="str">
        <f>IF($C1255="","",VLOOKUP($C1255,'[1]Preços Unitários'!$B$7:$H$507,5,1))</f>
        <v/>
      </c>
      <c r="H1255" s="116" t="str">
        <f>IF($C1255="","",VLOOKUP($C1255,'[1]Preços Unitários'!$B$7:$H$507,7,1))</f>
        <v/>
      </c>
      <c r="I1255" s="120"/>
      <c r="J1255" s="118" t="str">
        <f t="shared" si="88"/>
        <v/>
      </c>
      <c r="K1255" s="347"/>
      <c r="L1255" s="350"/>
    </row>
    <row r="1256" spans="2:12" x14ac:dyDescent="0.25">
      <c r="B1256" s="113"/>
      <c r="C1256" s="119"/>
      <c r="D1256" s="119"/>
      <c r="E1256" s="119"/>
      <c r="F1256" s="115" t="str">
        <f>IF($C1256="","",VLOOKUP($C1256,'[1]Preços Unitários'!$B$7:$H$507,4,1))</f>
        <v/>
      </c>
      <c r="G1256" s="115" t="str">
        <f>IF($C1256="","",VLOOKUP($C1256,'[1]Preços Unitários'!$B$7:$H$507,5,1))</f>
        <v/>
      </c>
      <c r="H1256" s="116" t="str">
        <f>IF($C1256="","",VLOOKUP($C1256,'[1]Preços Unitários'!$B$7:$H$507,7,1))</f>
        <v/>
      </c>
      <c r="I1256" s="120"/>
      <c r="J1256" s="118" t="str">
        <f t="shared" si="88"/>
        <v/>
      </c>
      <c r="K1256" s="347"/>
      <c r="L1256" s="350"/>
    </row>
    <row r="1257" spans="2:12" ht="15.75" thickBot="1" x14ac:dyDescent="0.3">
      <c r="B1257" s="121"/>
      <c r="C1257" s="122"/>
      <c r="D1257" s="122"/>
      <c r="E1257" s="122"/>
      <c r="F1257" s="123" t="str">
        <f>IF($C1257="","",VLOOKUP($C1257,'[1]Preços Unitários'!$B$7:$H$507,4,1))</f>
        <v/>
      </c>
      <c r="G1257" s="123" t="str">
        <f>IF($C1257="","",VLOOKUP($C1257,'[1]Preços Unitários'!$B$7:$H$507,5,1))</f>
        <v/>
      </c>
      <c r="H1257" s="124" t="str">
        <f>IF($C1257="","",VLOOKUP($C1257,'[1]Preços Unitários'!$B$7:$H$507,7,1))</f>
        <v/>
      </c>
      <c r="I1257" s="125"/>
      <c r="J1257" s="126" t="str">
        <f t="shared" si="88"/>
        <v/>
      </c>
      <c r="K1257" s="348"/>
      <c r="L1257" s="351"/>
    </row>
    <row r="1258" spans="2:12" ht="15.75" thickBot="1" x14ac:dyDescent="0.3">
      <c r="C1258" s="127"/>
      <c r="D1258" s="127"/>
      <c r="E1258" s="127"/>
      <c r="H1258" s="128"/>
      <c r="I1258" s="129"/>
      <c r="J1258" s="128"/>
    </row>
    <row r="1259" spans="2:12" x14ac:dyDescent="0.25">
      <c r="B1259" s="133" t="s">
        <v>901</v>
      </c>
      <c r="C1259" s="96"/>
      <c r="D1259" s="96"/>
      <c r="E1259" s="96"/>
      <c r="F1259" s="140" t="s">
        <v>77</v>
      </c>
      <c r="G1259" s="142" t="s">
        <v>136</v>
      </c>
      <c r="H1259" s="99" t="s">
        <v>131</v>
      </c>
      <c r="I1259" s="100">
        <v>1</v>
      </c>
      <c r="J1259" s="101">
        <f>ROUND(IF(SUM(J1261:J1270)="","",IF(H1259="NOTURNO",(SUM(J1261:J1270))*1.25,SUM(J1261:J1270))),2)</f>
        <v>66.400000000000006</v>
      </c>
      <c r="K1259" s="102" t="s">
        <v>1771</v>
      </c>
      <c r="L1259" s="103" t="s">
        <v>1772</v>
      </c>
    </row>
    <row r="1260" spans="2:12" ht="27" x14ac:dyDescent="0.25">
      <c r="B1260" s="104"/>
      <c r="C1260" s="105" t="s">
        <v>1773</v>
      </c>
      <c r="D1260" s="105"/>
      <c r="E1260" s="105"/>
      <c r="F1260" s="106" t="s">
        <v>1776</v>
      </c>
      <c r="G1260" s="107" t="s">
        <v>1777</v>
      </c>
      <c r="H1260" s="108" t="s">
        <v>1778</v>
      </c>
      <c r="I1260" s="109"/>
      <c r="J1260" s="110"/>
      <c r="K1260" s="111"/>
      <c r="L1260" s="112"/>
    </row>
    <row r="1261" spans="2:12" x14ac:dyDescent="0.25">
      <c r="B1261" s="113"/>
      <c r="C1261" s="119"/>
      <c r="D1261" s="119"/>
      <c r="E1261" s="119"/>
      <c r="F1261" s="115" t="str">
        <f>IF($C1261="","",VLOOKUP($C1261,'[1]Preços Unitários'!$B$7:$H$507,4,1))</f>
        <v/>
      </c>
      <c r="G1261" s="115" t="str">
        <f>IF($C1261="","",VLOOKUP($C1261,'[1]Preços Unitários'!$B$7:$H$507,5,1))</f>
        <v/>
      </c>
      <c r="H1261" s="116" t="str">
        <f>IF($C1261="","",VLOOKUP($C1261,'[1]Preços Unitários'!$B$7:$H$507,7,1))</f>
        <v/>
      </c>
      <c r="I1261" s="117"/>
      <c r="J1261" s="118" t="str">
        <f t="shared" ref="J1261:J1271" si="89">IF(H1261="","",I1261*H1261)</f>
        <v/>
      </c>
      <c r="K1261" s="346" t="s">
        <v>1952</v>
      </c>
      <c r="L1261" s="349" t="s">
        <v>1946</v>
      </c>
    </row>
    <row r="1262" spans="2:12" x14ac:dyDescent="0.25">
      <c r="B1262" s="113"/>
      <c r="C1262" s="132" t="s">
        <v>1962</v>
      </c>
      <c r="D1262" s="132">
        <f>VLOOKUP(C1262,'[1]Preços Unitários'!$B$7:$E$413,2,TRUE)</f>
        <v>100216</v>
      </c>
      <c r="E1262" s="132" t="str">
        <f>VLOOKUP(C1262,'[1]Preços Unitários'!$B$7:$F$413,3,TRUE)</f>
        <v>CASAN</v>
      </c>
      <c r="F1262" s="115" t="str">
        <f>IF($C1262="","",VLOOKUP($C1262,'[1]Preços Unitários'!$B$7:$H$507,4,1))</f>
        <v>REPOSIÇÃO DE PAVIMENTAÇÃO EM BLOCO DE CONCRETO INTERTRAVADO TIPO PAVER</v>
      </c>
      <c r="G1262" s="115" t="str">
        <f>IF($C1262="","",VLOOKUP($C1262,'[1]Preços Unitários'!$B$7:$H$507,5,1))</f>
        <v>m²</v>
      </c>
      <c r="H1262" s="116">
        <f>IF($C1262="","",VLOOKUP($C1262,'[1]Preços Unitários'!$B$7:$H$507,7,1))</f>
        <v>66.402410645191253</v>
      </c>
      <c r="I1262" s="117">
        <v>1</v>
      </c>
      <c r="J1262" s="118">
        <f t="shared" si="89"/>
        <v>66.402410645191253</v>
      </c>
      <c r="K1262" s="347"/>
      <c r="L1262" s="350"/>
    </row>
    <row r="1263" spans="2:12" x14ac:dyDescent="0.25">
      <c r="B1263" s="113"/>
      <c r="C1263" s="119"/>
      <c r="D1263" s="119"/>
      <c r="E1263" s="119"/>
      <c r="F1263" s="115" t="str">
        <f>IF($C1263="","",VLOOKUP($C1263,'[1]Preços Unitários'!$B$7:$H$507,4,1))</f>
        <v/>
      </c>
      <c r="G1263" s="115" t="str">
        <f>IF($C1263="","",VLOOKUP($C1263,'[1]Preços Unitários'!$B$7:$H$507,5,1))</f>
        <v/>
      </c>
      <c r="H1263" s="116" t="str">
        <f>IF($C1263="","",VLOOKUP($C1263,'[1]Preços Unitários'!$B$7:$H$507,7,1))</f>
        <v/>
      </c>
      <c r="I1263" s="117"/>
      <c r="J1263" s="118" t="str">
        <f t="shared" si="89"/>
        <v/>
      </c>
      <c r="K1263" s="347"/>
      <c r="L1263" s="350"/>
    </row>
    <row r="1264" spans="2:12" x14ac:dyDescent="0.25">
      <c r="B1264" s="113"/>
      <c r="C1264" s="119"/>
      <c r="D1264" s="119"/>
      <c r="E1264" s="119"/>
      <c r="F1264" s="115" t="str">
        <f>IF($C1264="","",VLOOKUP($C1264,'[1]Preços Unitários'!$B$7:$H$507,4,1))</f>
        <v/>
      </c>
      <c r="G1264" s="115" t="str">
        <f>IF($C1264="","",VLOOKUP($C1264,'[1]Preços Unitários'!$B$7:$H$507,5,1))</f>
        <v/>
      </c>
      <c r="H1264" s="116" t="str">
        <f>IF($C1264="","",VLOOKUP($C1264,'[1]Preços Unitários'!$B$7:$H$507,7,1))</f>
        <v/>
      </c>
      <c r="I1264" s="117"/>
      <c r="J1264" s="118" t="str">
        <f t="shared" si="89"/>
        <v/>
      </c>
      <c r="K1264" s="347"/>
      <c r="L1264" s="350"/>
    </row>
    <row r="1265" spans="2:12" x14ac:dyDescent="0.25">
      <c r="B1265" s="113"/>
      <c r="C1265" s="119"/>
      <c r="D1265" s="119"/>
      <c r="E1265" s="119"/>
      <c r="F1265" s="115" t="str">
        <f>IF($C1265="","",VLOOKUP($C1265,'[1]Preços Unitários'!$B$7:$H$507,4,1))</f>
        <v/>
      </c>
      <c r="G1265" s="115" t="str">
        <f>IF($C1265="","",VLOOKUP($C1265,'[1]Preços Unitários'!$B$7:$H$507,5,1))</f>
        <v/>
      </c>
      <c r="H1265" s="116" t="str">
        <f>IF($C1265="","",VLOOKUP($C1265,'[1]Preços Unitários'!$B$7:$H$507,7,1))</f>
        <v/>
      </c>
      <c r="I1265" s="117"/>
      <c r="J1265" s="118" t="str">
        <f t="shared" si="89"/>
        <v/>
      </c>
      <c r="K1265" s="347"/>
      <c r="L1265" s="350"/>
    </row>
    <row r="1266" spans="2:12" x14ac:dyDescent="0.25">
      <c r="B1266" s="113"/>
      <c r="C1266" s="119"/>
      <c r="D1266" s="119"/>
      <c r="E1266" s="119"/>
      <c r="F1266" s="115" t="str">
        <f>IF($C1266="","",VLOOKUP($C1266,'[1]Preços Unitários'!$B$7:$H$507,4,1))</f>
        <v/>
      </c>
      <c r="G1266" s="115" t="str">
        <f>IF($C1266="","",VLOOKUP($C1266,'[1]Preços Unitários'!$B$7:$H$507,5,1))</f>
        <v/>
      </c>
      <c r="H1266" s="116" t="str">
        <f>IF($C1266="","",VLOOKUP($C1266,'[1]Preços Unitários'!$B$7:$H$507,7,1))</f>
        <v/>
      </c>
      <c r="I1266" s="117"/>
      <c r="J1266" s="118" t="str">
        <f t="shared" si="89"/>
        <v/>
      </c>
      <c r="K1266" s="347"/>
      <c r="L1266" s="350"/>
    </row>
    <row r="1267" spans="2:12" x14ac:dyDescent="0.25">
      <c r="B1267" s="113"/>
      <c r="C1267" s="119"/>
      <c r="D1267" s="119"/>
      <c r="E1267" s="119"/>
      <c r="F1267" s="115" t="str">
        <f>IF($C1267="","",VLOOKUP($C1267,'[1]Preços Unitários'!$B$7:$H$507,4,1))</f>
        <v/>
      </c>
      <c r="G1267" s="115" t="str">
        <f>IF($C1267="","",VLOOKUP($C1267,'[1]Preços Unitários'!$B$7:$H$507,5,1))</f>
        <v/>
      </c>
      <c r="H1267" s="116" t="str">
        <f>IF($C1267="","",VLOOKUP($C1267,'[1]Preços Unitários'!$B$7:$H$507,7,1))</f>
        <v/>
      </c>
      <c r="I1267" s="117"/>
      <c r="J1267" s="118" t="str">
        <f t="shared" si="89"/>
        <v/>
      </c>
      <c r="K1267" s="347"/>
      <c r="L1267" s="350"/>
    </row>
    <row r="1268" spans="2:12" x14ac:dyDescent="0.25">
      <c r="B1268" s="113"/>
      <c r="C1268" s="119"/>
      <c r="D1268" s="119"/>
      <c r="E1268" s="119"/>
      <c r="F1268" s="115" t="str">
        <f>IF($C1268="","",VLOOKUP($C1268,'[1]Preços Unitários'!$B$7:$H$507,4,1))</f>
        <v/>
      </c>
      <c r="G1268" s="115" t="str">
        <f>IF($C1268="","",VLOOKUP($C1268,'[1]Preços Unitários'!$B$7:$H$507,5,1))</f>
        <v/>
      </c>
      <c r="H1268" s="116" t="str">
        <f>IF($C1268="","",VLOOKUP($C1268,'[1]Preços Unitários'!$B$7:$H$507,7,1))</f>
        <v/>
      </c>
      <c r="I1268" s="117"/>
      <c r="J1268" s="118" t="str">
        <f t="shared" si="89"/>
        <v/>
      </c>
      <c r="K1268" s="347"/>
      <c r="L1268" s="350"/>
    </row>
    <row r="1269" spans="2:12" x14ac:dyDescent="0.25">
      <c r="B1269" s="113"/>
      <c r="C1269" s="119"/>
      <c r="D1269" s="119"/>
      <c r="E1269" s="119"/>
      <c r="F1269" s="115" t="str">
        <f>IF($C1269="","",VLOOKUP($C1269,'[1]Preços Unitários'!$B$7:$H$507,4,1))</f>
        <v/>
      </c>
      <c r="G1269" s="115" t="str">
        <f>IF($C1269="","",VLOOKUP($C1269,'[1]Preços Unitários'!$B$7:$H$507,5,1))</f>
        <v/>
      </c>
      <c r="H1269" s="116" t="str">
        <f>IF($C1269="","",VLOOKUP($C1269,'[1]Preços Unitários'!$B$7:$H$507,7,1))</f>
        <v/>
      </c>
      <c r="I1269" s="120"/>
      <c r="J1269" s="118" t="str">
        <f t="shared" si="89"/>
        <v/>
      </c>
      <c r="K1269" s="347"/>
      <c r="L1269" s="350"/>
    </row>
    <row r="1270" spans="2:12" x14ac:dyDescent="0.25">
      <c r="B1270" s="113"/>
      <c r="C1270" s="119"/>
      <c r="D1270" s="119"/>
      <c r="E1270" s="119"/>
      <c r="F1270" s="115" t="str">
        <f>IF($C1270="","",VLOOKUP($C1270,'[1]Preços Unitários'!$B$7:$H$507,4,1))</f>
        <v/>
      </c>
      <c r="G1270" s="115" t="str">
        <f>IF($C1270="","",VLOOKUP($C1270,'[1]Preços Unitários'!$B$7:$H$507,5,1))</f>
        <v/>
      </c>
      <c r="H1270" s="116" t="str">
        <f>IF($C1270="","",VLOOKUP($C1270,'[1]Preços Unitários'!$B$7:$H$507,7,1))</f>
        <v/>
      </c>
      <c r="I1270" s="120"/>
      <c r="J1270" s="118" t="str">
        <f t="shared" si="89"/>
        <v/>
      </c>
      <c r="K1270" s="347"/>
      <c r="L1270" s="350"/>
    </row>
    <row r="1271" spans="2:12" ht="15.75" thickBot="1" x14ac:dyDescent="0.3">
      <c r="B1271" s="121"/>
      <c r="C1271" s="122"/>
      <c r="D1271" s="122"/>
      <c r="E1271" s="122"/>
      <c r="F1271" s="123" t="str">
        <f>IF($C1271="","",VLOOKUP($C1271,'[1]Preços Unitários'!$B$7:$H$507,4,1))</f>
        <v/>
      </c>
      <c r="G1271" s="123" t="str">
        <f>IF($C1271="","",VLOOKUP($C1271,'[1]Preços Unitários'!$B$7:$H$507,5,1))</f>
        <v/>
      </c>
      <c r="H1271" s="124" t="str">
        <f>IF($C1271="","",VLOOKUP($C1271,'[1]Preços Unitários'!$B$7:$H$507,7,1))</f>
        <v/>
      </c>
      <c r="I1271" s="125"/>
      <c r="J1271" s="126" t="str">
        <f t="shared" si="89"/>
        <v/>
      </c>
      <c r="K1271" s="348"/>
      <c r="L1271" s="351"/>
    </row>
    <row r="1272" spans="2:12" ht="15.75" thickBot="1" x14ac:dyDescent="0.3">
      <c r="C1272" s="127"/>
      <c r="D1272" s="127"/>
      <c r="E1272" s="127"/>
      <c r="H1272" s="128"/>
      <c r="I1272" s="129"/>
      <c r="J1272" s="128"/>
    </row>
    <row r="1273" spans="2:12" x14ac:dyDescent="0.25">
      <c r="B1273" s="133" t="s">
        <v>902</v>
      </c>
      <c r="C1273" s="96"/>
      <c r="D1273" s="96"/>
      <c r="E1273" s="96"/>
      <c r="F1273" s="140" t="s">
        <v>78</v>
      </c>
      <c r="G1273" s="142" t="s">
        <v>136</v>
      </c>
      <c r="H1273" s="99" t="s">
        <v>131</v>
      </c>
      <c r="I1273" s="100">
        <v>1</v>
      </c>
      <c r="J1273" s="101">
        <f>ROUND(IF(SUM(J1275:J1284)="","",IF(H1273="NOTURNO",(SUM(J1275:J1284))*1.25,SUM(J1275:J1284))),2)</f>
        <v>68.13</v>
      </c>
      <c r="K1273" s="102" t="s">
        <v>1771</v>
      </c>
      <c r="L1273" s="103" t="s">
        <v>1772</v>
      </c>
    </row>
    <row r="1274" spans="2:12" ht="27" x14ac:dyDescent="0.25">
      <c r="B1274" s="104"/>
      <c r="C1274" s="105" t="s">
        <v>1773</v>
      </c>
      <c r="D1274" s="105"/>
      <c r="E1274" s="105"/>
      <c r="F1274" s="106" t="s">
        <v>1776</v>
      </c>
      <c r="G1274" s="107" t="s">
        <v>1777</v>
      </c>
      <c r="H1274" s="108" t="s">
        <v>1778</v>
      </c>
      <c r="I1274" s="109"/>
      <c r="J1274" s="110"/>
      <c r="K1274" s="111"/>
      <c r="L1274" s="112"/>
    </row>
    <row r="1275" spans="2:12" x14ac:dyDescent="0.25">
      <c r="B1275" s="113"/>
      <c r="C1275" s="119"/>
      <c r="D1275" s="119"/>
      <c r="E1275" s="119"/>
      <c r="F1275" s="115" t="str">
        <f>IF($C1275="","",VLOOKUP($C1275,'[1]Preços Unitários'!$B$7:$H$507,4,1))</f>
        <v/>
      </c>
      <c r="G1275" s="115" t="str">
        <f>IF($C1275="","",VLOOKUP($C1275,'[1]Preços Unitários'!$B$7:$H$507,5,1))</f>
        <v/>
      </c>
      <c r="H1275" s="116" t="str">
        <f>IF($C1275="","",VLOOKUP($C1275,'[1]Preços Unitários'!$B$7:$H$507,7,1))</f>
        <v/>
      </c>
      <c r="I1275" s="117"/>
      <c r="J1275" s="118" t="str">
        <f t="shared" ref="J1275:J1285" si="90">IF(H1275="","",I1275*H1275)</f>
        <v/>
      </c>
      <c r="K1275" s="346" t="s">
        <v>1954</v>
      </c>
      <c r="L1275" s="349" t="s">
        <v>1955</v>
      </c>
    </row>
    <row r="1276" spans="2:12" x14ac:dyDescent="0.25">
      <c r="B1276" s="113"/>
      <c r="C1276" s="132" t="s">
        <v>1963</v>
      </c>
      <c r="D1276" s="132">
        <f>VLOOKUP(C1276,'[1]Preços Unitários'!$B$7:$E$413,2,TRUE)</f>
        <v>100217</v>
      </c>
      <c r="E1276" s="132" t="str">
        <f>VLOOKUP(C1276,'[1]Preços Unitários'!$B$7:$F$413,3,TRUE)</f>
        <v>CASAN</v>
      </c>
      <c r="F1276" s="115" t="str">
        <f>IF($C1276="","",VLOOKUP($C1276,'[1]Preços Unitários'!$B$7:$H$507,4,1))</f>
        <v>FORNECIMENTO DE BLOCO DE CONCRETO INTERTRAVADO TIPO PAVER</v>
      </c>
      <c r="G1276" s="115" t="str">
        <f>IF($C1276="","",VLOOKUP($C1276,'[1]Preços Unitários'!$B$7:$H$507,5,1))</f>
        <v>m²</v>
      </c>
      <c r="H1276" s="116">
        <f>IF($C1276="","",VLOOKUP($C1276,'[1]Preços Unitários'!$B$7:$H$507,7,1))</f>
        <v>68.133456234028756</v>
      </c>
      <c r="I1276" s="117">
        <v>1</v>
      </c>
      <c r="J1276" s="118">
        <f t="shared" si="90"/>
        <v>68.133456234028756</v>
      </c>
      <c r="K1276" s="347"/>
      <c r="L1276" s="350"/>
    </row>
    <row r="1277" spans="2:12" x14ac:dyDescent="0.25">
      <c r="B1277" s="113"/>
      <c r="C1277" s="119"/>
      <c r="D1277" s="119"/>
      <c r="E1277" s="119"/>
      <c r="F1277" s="115" t="str">
        <f>IF($C1277="","",VLOOKUP($C1277,'[1]Preços Unitários'!$B$7:$H$507,4,1))</f>
        <v/>
      </c>
      <c r="G1277" s="115" t="str">
        <f>IF($C1277="","",VLOOKUP($C1277,'[1]Preços Unitários'!$B$7:$H$507,5,1))</f>
        <v/>
      </c>
      <c r="H1277" s="116" t="str">
        <f>IF($C1277="","",VLOOKUP($C1277,'[1]Preços Unitários'!$B$7:$H$507,7,1))</f>
        <v/>
      </c>
      <c r="I1277" s="117"/>
      <c r="J1277" s="118" t="str">
        <f t="shared" si="90"/>
        <v/>
      </c>
      <c r="K1277" s="347"/>
      <c r="L1277" s="350"/>
    </row>
    <row r="1278" spans="2:12" x14ac:dyDescent="0.25">
      <c r="B1278" s="113"/>
      <c r="C1278" s="119"/>
      <c r="D1278" s="119"/>
      <c r="E1278" s="119"/>
      <c r="F1278" s="115" t="str">
        <f>IF($C1278="","",VLOOKUP($C1278,'[1]Preços Unitários'!$B$7:$H$507,4,1))</f>
        <v/>
      </c>
      <c r="G1278" s="115" t="str">
        <f>IF($C1278="","",VLOOKUP($C1278,'[1]Preços Unitários'!$B$7:$H$507,5,1))</f>
        <v/>
      </c>
      <c r="H1278" s="116" t="str">
        <f>IF($C1278="","",VLOOKUP($C1278,'[1]Preços Unitários'!$B$7:$H$507,7,1))</f>
        <v/>
      </c>
      <c r="I1278" s="117"/>
      <c r="J1278" s="118" t="str">
        <f t="shared" si="90"/>
        <v/>
      </c>
      <c r="K1278" s="347"/>
      <c r="L1278" s="350"/>
    </row>
    <row r="1279" spans="2:12" x14ac:dyDescent="0.25">
      <c r="B1279" s="113"/>
      <c r="C1279" s="119"/>
      <c r="D1279" s="119"/>
      <c r="E1279" s="119"/>
      <c r="F1279" s="115" t="str">
        <f>IF($C1279="","",VLOOKUP($C1279,'[1]Preços Unitários'!$B$7:$H$507,4,1))</f>
        <v/>
      </c>
      <c r="G1279" s="115" t="str">
        <f>IF($C1279="","",VLOOKUP($C1279,'[1]Preços Unitários'!$B$7:$H$507,5,1))</f>
        <v/>
      </c>
      <c r="H1279" s="116" t="str">
        <f>IF($C1279="","",VLOOKUP($C1279,'[1]Preços Unitários'!$B$7:$H$507,7,1))</f>
        <v/>
      </c>
      <c r="I1279" s="117"/>
      <c r="J1279" s="118" t="str">
        <f t="shared" si="90"/>
        <v/>
      </c>
      <c r="K1279" s="347"/>
      <c r="L1279" s="350"/>
    </row>
    <row r="1280" spans="2:12" x14ac:dyDescent="0.25">
      <c r="B1280" s="113"/>
      <c r="C1280" s="119"/>
      <c r="D1280" s="119"/>
      <c r="E1280" s="119"/>
      <c r="F1280" s="115" t="str">
        <f>IF($C1280="","",VLOOKUP($C1280,'[1]Preços Unitários'!$B$7:$H$507,4,1))</f>
        <v/>
      </c>
      <c r="G1280" s="115" t="str">
        <f>IF($C1280="","",VLOOKUP($C1280,'[1]Preços Unitários'!$B$7:$H$507,5,1))</f>
        <v/>
      </c>
      <c r="H1280" s="116" t="str">
        <f>IF($C1280="","",VLOOKUP($C1280,'[1]Preços Unitários'!$B$7:$H$507,7,1))</f>
        <v/>
      </c>
      <c r="I1280" s="117"/>
      <c r="J1280" s="118" t="str">
        <f t="shared" si="90"/>
        <v/>
      </c>
      <c r="K1280" s="347"/>
      <c r="L1280" s="350"/>
    </row>
    <row r="1281" spans="2:12" x14ac:dyDescent="0.25">
      <c r="B1281" s="113"/>
      <c r="C1281" s="119"/>
      <c r="D1281" s="119"/>
      <c r="E1281" s="119"/>
      <c r="F1281" s="115" t="str">
        <f>IF($C1281="","",VLOOKUP($C1281,'[1]Preços Unitários'!$B$7:$H$507,4,1))</f>
        <v/>
      </c>
      <c r="G1281" s="115" t="str">
        <f>IF($C1281="","",VLOOKUP($C1281,'[1]Preços Unitários'!$B$7:$H$507,5,1))</f>
        <v/>
      </c>
      <c r="H1281" s="116" t="str">
        <f>IF($C1281="","",VLOOKUP($C1281,'[1]Preços Unitários'!$B$7:$H$507,7,1))</f>
        <v/>
      </c>
      <c r="I1281" s="117"/>
      <c r="J1281" s="118" t="str">
        <f t="shared" si="90"/>
        <v/>
      </c>
      <c r="K1281" s="347"/>
      <c r="L1281" s="350"/>
    </row>
    <row r="1282" spans="2:12" x14ac:dyDescent="0.25">
      <c r="B1282" s="113"/>
      <c r="C1282" s="119"/>
      <c r="D1282" s="119"/>
      <c r="E1282" s="119"/>
      <c r="F1282" s="115" t="str">
        <f>IF($C1282="","",VLOOKUP($C1282,'[1]Preços Unitários'!$B$7:$H$507,4,1))</f>
        <v/>
      </c>
      <c r="G1282" s="115" t="str">
        <f>IF($C1282="","",VLOOKUP($C1282,'[1]Preços Unitários'!$B$7:$H$507,5,1))</f>
        <v/>
      </c>
      <c r="H1282" s="116" t="str">
        <f>IF($C1282="","",VLOOKUP($C1282,'[1]Preços Unitários'!$B$7:$H$507,7,1))</f>
        <v/>
      </c>
      <c r="I1282" s="117"/>
      <c r="J1282" s="118" t="str">
        <f t="shared" si="90"/>
        <v/>
      </c>
      <c r="K1282" s="347"/>
      <c r="L1282" s="350"/>
    </row>
    <row r="1283" spans="2:12" x14ac:dyDescent="0.25">
      <c r="B1283" s="113"/>
      <c r="C1283" s="119"/>
      <c r="D1283" s="119"/>
      <c r="E1283" s="119"/>
      <c r="F1283" s="115" t="str">
        <f>IF($C1283="","",VLOOKUP($C1283,'[1]Preços Unitários'!$B$7:$H$507,4,1))</f>
        <v/>
      </c>
      <c r="G1283" s="115" t="str">
        <f>IF($C1283="","",VLOOKUP($C1283,'[1]Preços Unitários'!$B$7:$H$507,5,1))</f>
        <v/>
      </c>
      <c r="H1283" s="116" t="str">
        <f>IF($C1283="","",VLOOKUP($C1283,'[1]Preços Unitários'!$B$7:$H$507,7,1))</f>
        <v/>
      </c>
      <c r="I1283" s="120"/>
      <c r="J1283" s="118" t="str">
        <f t="shared" si="90"/>
        <v/>
      </c>
      <c r="K1283" s="347"/>
      <c r="L1283" s="350"/>
    </row>
    <row r="1284" spans="2:12" x14ac:dyDescent="0.25">
      <c r="B1284" s="113"/>
      <c r="C1284" s="119"/>
      <c r="D1284" s="119"/>
      <c r="E1284" s="119"/>
      <c r="F1284" s="115" t="str">
        <f>IF($C1284="","",VLOOKUP($C1284,'[1]Preços Unitários'!$B$7:$H$507,4,1))</f>
        <v/>
      </c>
      <c r="G1284" s="115" t="str">
        <f>IF($C1284="","",VLOOKUP($C1284,'[1]Preços Unitários'!$B$7:$H$507,5,1))</f>
        <v/>
      </c>
      <c r="H1284" s="116" t="str">
        <f>IF($C1284="","",VLOOKUP($C1284,'[1]Preços Unitários'!$B$7:$H$507,7,1))</f>
        <v/>
      </c>
      <c r="I1284" s="120"/>
      <c r="J1284" s="118" t="str">
        <f t="shared" si="90"/>
        <v/>
      </c>
      <c r="K1284" s="347"/>
      <c r="L1284" s="350"/>
    </row>
    <row r="1285" spans="2:12" ht="15.75" thickBot="1" x14ac:dyDescent="0.3">
      <c r="B1285" s="121"/>
      <c r="C1285" s="122"/>
      <c r="D1285" s="122"/>
      <c r="E1285" s="122"/>
      <c r="F1285" s="123" t="str">
        <f>IF($C1285="","",VLOOKUP($C1285,'[1]Preços Unitários'!$B$7:$H$507,4,1))</f>
        <v/>
      </c>
      <c r="G1285" s="123" t="str">
        <f>IF($C1285="","",VLOOKUP($C1285,'[1]Preços Unitários'!$B$7:$H$507,5,1))</f>
        <v/>
      </c>
      <c r="H1285" s="124" t="str">
        <f>IF($C1285="","",VLOOKUP($C1285,'[1]Preços Unitários'!$B$7:$H$507,7,1))</f>
        <v/>
      </c>
      <c r="I1285" s="125"/>
      <c r="J1285" s="126" t="str">
        <f t="shared" si="90"/>
        <v/>
      </c>
      <c r="K1285" s="348"/>
      <c r="L1285" s="351"/>
    </row>
    <row r="1286" spans="2:12" ht="15.75" thickBot="1" x14ac:dyDescent="0.3">
      <c r="C1286" s="127"/>
      <c r="D1286" s="127"/>
      <c r="E1286" s="127"/>
      <c r="H1286" s="128"/>
      <c r="I1286" s="129"/>
      <c r="J1286" s="128"/>
    </row>
    <row r="1287" spans="2:12" x14ac:dyDescent="0.25">
      <c r="B1287" s="133" t="s">
        <v>903</v>
      </c>
      <c r="C1287" s="96"/>
      <c r="D1287" s="96"/>
      <c r="E1287" s="96"/>
      <c r="F1287" s="97" t="s">
        <v>79</v>
      </c>
      <c r="G1287" s="142" t="s">
        <v>136</v>
      </c>
      <c r="H1287" s="99" t="s">
        <v>131</v>
      </c>
      <c r="I1287" s="100">
        <v>1</v>
      </c>
      <c r="J1287" s="101">
        <f>ROUND(IF(SUM(J1289:J1298)="","",IF(H1287="NOTURNO",(SUM(J1289:J1298))*1.25,SUM(J1289:J1298))),2)</f>
        <v>65.36</v>
      </c>
      <c r="K1287" s="102" t="s">
        <v>1771</v>
      </c>
      <c r="L1287" s="103" t="s">
        <v>1772</v>
      </c>
    </row>
    <row r="1288" spans="2:12" ht="27" x14ac:dyDescent="0.25">
      <c r="B1288" s="104"/>
      <c r="C1288" s="105" t="s">
        <v>1773</v>
      </c>
      <c r="D1288" s="105"/>
      <c r="E1288" s="105"/>
      <c r="F1288" s="106" t="s">
        <v>1776</v>
      </c>
      <c r="G1288" s="107" t="s">
        <v>1777</v>
      </c>
      <c r="H1288" s="108" t="s">
        <v>1778</v>
      </c>
      <c r="I1288" s="109"/>
      <c r="J1288" s="110"/>
      <c r="K1288" s="111"/>
      <c r="L1288" s="112"/>
    </row>
    <row r="1289" spans="2:12" x14ac:dyDescent="0.25">
      <c r="B1289" s="113"/>
      <c r="C1289" s="119"/>
      <c r="D1289" s="119"/>
      <c r="E1289" s="119"/>
      <c r="F1289" s="115" t="str">
        <f>IF($C1289="","",VLOOKUP($C1289,'[1]Preços Unitários'!$B$7:$H$507,4,1))</f>
        <v/>
      </c>
      <c r="G1289" s="115" t="str">
        <f>IF($C1289="","",VLOOKUP($C1289,'[1]Preços Unitários'!$B$7:$H$507,5,1))</f>
        <v/>
      </c>
      <c r="H1289" s="116" t="str">
        <f>IF($C1289="","",VLOOKUP($C1289,'[1]Preços Unitários'!$B$7:$H$507,7,1))</f>
        <v/>
      </c>
      <c r="I1289" s="117"/>
      <c r="J1289" s="118" t="str">
        <f t="shared" ref="J1289:J1299" si="91">IF(H1289="","",I1289*H1289)</f>
        <v/>
      </c>
      <c r="K1289" s="346" t="s">
        <v>1964</v>
      </c>
      <c r="L1289" s="349" t="s">
        <v>1965</v>
      </c>
    </row>
    <row r="1290" spans="2:12" x14ac:dyDescent="0.25">
      <c r="B1290" s="113"/>
      <c r="C1290" s="132" t="s">
        <v>1966</v>
      </c>
      <c r="D1290" s="132">
        <f>VLOOKUP(C1290,'[1]Preços Unitários'!$B$7:$E$413,2,TRUE)</f>
        <v>100211</v>
      </c>
      <c r="E1290" s="132" t="str">
        <f>VLOOKUP(C1290,'[1]Preços Unitários'!$B$7:$F$413,3,TRUE)</f>
        <v>CASAN</v>
      </c>
      <c r="F1290" s="115" t="str">
        <f>IF($C1290="","",VLOOKUP($C1290,'[1]Preços Unitários'!$B$7:$H$507,4,1))</f>
        <v>REPOSIÇÃO DE PASSEIO CIMENTADO</v>
      </c>
      <c r="G1290" s="115" t="str">
        <f>IF($C1290="","",VLOOKUP($C1290,'[1]Preços Unitários'!$B$7:$H$507,5,1))</f>
        <v>m²</v>
      </c>
      <c r="H1290" s="116">
        <f>IF($C1290="","",VLOOKUP($C1290,'[1]Preços Unitários'!$B$7:$H$507,7,1))</f>
        <v>65.356311152656346</v>
      </c>
      <c r="I1290" s="117">
        <v>1</v>
      </c>
      <c r="J1290" s="118">
        <f t="shared" si="91"/>
        <v>65.356311152656346</v>
      </c>
      <c r="K1290" s="347"/>
      <c r="L1290" s="350"/>
    </row>
    <row r="1291" spans="2:12" x14ac:dyDescent="0.25">
      <c r="B1291" s="113"/>
      <c r="C1291" s="119"/>
      <c r="D1291" s="119"/>
      <c r="E1291" s="119"/>
      <c r="F1291" s="115" t="str">
        <f>IF($C1291="","",VLOOKUP($C1291,'[1]Preços Unitários'!$B$7:$H$507,4,1))</f>
        <v/>
      </c>
      <c r="G1291" s="115" t="str">
        <f>IF($C1291="","",VLOOKUP($C1291,'[1]Preços Unitários'!$B$7:$H$507,5,1))</f>
        <v/>
      </c>
      <c r="H1291" s="116" t="str">
        <f>IF($C1291="","",VLOOKUP($C1291,'[1]Preços Unitários'!$B$7:$H$507,7,1))</f>
        <v/>
      </c>
      <c r="I1291" s="117"/>
      <c r="J1291" s="118" t="str">
        <f t="shared" si="91"/>
        <v/>
      </c>
      <c r="K1291" s="347"/>
      <c r="L1291" s="350"/>
    </row>
    <row r="1292" spans="2:12" x14ac:dyDescent="0.25">
      <c r="B1292" s="113"/>
      <c r="C1292" s="119"/>
      <c r="D1292" s="119"/>
      <c r="E1292" s="119"/>
      <c r="F1292" s="115" t="str">
        <f>IF($C1292="","",VLOOKUP($C1292,'[1]Preços Unitários'!$B$7:$H$507,4,1))</f>
        <v/>
      </c>
      <c r="G1292" s="115" t="str">
        <f>IF($C1292="","",VLOOKUP($C1292,'[1]Preços Unitários'!$B$7:$H$507,5,1))</f>
        <v/>
      </c>
      <c r="H1292" s="116" t="str">
        <f>IF($C1292="","",VLOOKUP($C1292,'[1]Preços Unitários'!$B$7:$H$507,7,1))</f>
        <v/>
      </c>
      <c r="I1292" s="117"/>
      <c r="J1292" s="118" t="str">
        <f t="shared" si="91"/>
        <v/>
      </c>
      <c r="K1292" s="347"/>
      <c r="L1292" s="350"/>
    </row>
    <row r="1293" spans="2:12" x14ac:dyDescent="0.25">
      <c r="B1293" s="113"/>
      <c r="C1293" s="119"/>
      <c r="D1293" s="119"/>
      <c r="E1293" s="119"/>
      <c r="F1293" s="115" t="str">
        <f>IF($C1293="","",VLOOKUP($C1293,'[1]Preços Unitários'!$B$7:$H$507,4,1))</f>
        <v/>
      </c>
      <c r="G1293" s="115" t="str">
        <f>IF($C1293="","",VLOOKUP($C1293,'[1]Preços Unitários'!$B$7:$H$507,5,1))</f>
        <v/>
      </c>
      <c r="H1293" s="116" t="str">
        <f>IF($C1293="","",VLOOKUP($C1293,'[1]Preços Unitários'!$B$7:$H$507,7,1))</f>
        <v/>
      </c>
      <c r="I1293" s="117"/>
      <c r="J1293" s="118" t="str">
        <f t="shared" si="91"/>
        <v/>
      </c>
      <c r="K1293" s="347"/>
      <c r="L1293" s="350"/>
    </row>
    <row r="1294" spans="2:12" x14ac:dyDescent="0.25">
      <c r="B1294" s="113"/>
      <c r="C1294" s="119"/>
      <c r="D1294" s="119"/>
      <c r="E1294" s="119"/>
      <c r="F1294" s="115" t="str">
        <f>IF($C1294="","",VLOOKUP($C1294,'[1]Preços Unitários'!$B$7:$H$507,4,1))</f>
        <v/>
      </c>
      <c r="G1294" s="115" t="str">
        <f>IF($C1294="","",VLOOKUP($C1294,'[1]Preços Unitários'!$B$7:$H$507,5,1))</f>
        <v/>
      </c>
      <c r="H1294" s="116" t="str">
        <f>IF($C1294="","",VLOOKUP($C1294,'[1]Preços Unitários'!$B$7:$H$507,7,1))</f>
        <v/>
      </c>
      <c r="I1294" s="117"/>
      <c r="J1294" s="118" t="str">
        <f t="shared" si="91"/>
        <v/>
      </c>
      <c r="K1294" s="347"/>
      <c r="L1294" s="350"/>
    </row>
    <row r="1295" spans="2:12" x14ac:dyDescent="0.25">
      <c r="B1295" s="113"/>
      <c r="C1295" s="119"/>
      <c r="D1295" s="119"/>
      <c r="E1295" s="119"/>
      <c r="F1295" s="115" t="str">
        <f>IF($C1295="","",VLOOKUP($C1295,'[1]Preços Unitários'!$B$7:$H$507,4,1))</f>
        <v/>
      </c>
      <c r="G1295" s="115" t="str">
        <f>IF($C1295="","",VLOOKUP($C1295,'[1]Preços Unitários'!$B$7:$H$507,5,1))</f>
        <v/>
      </c>
      <c r="H1295" s="116" t="str">
        <f>IF($C1295="","",VLOOKUP($C1295,'[1]Preços Unitários'!$B$7:$H$507,7,1))</f>
        <v/>
      </c>
      <c r="I1295" s="117"/>
      <c r="J1295" s="118" t="str">
        <f t="shared" si="91"/>
        <v/>
      </c>
      <c r="K1295" s="347"/>
      <c r="L1295" s="350"/>
    </row>
    <row r="1296" spans="2:12" x14ac:dyDescent="0.25">
      <c r="B1296" s="113"/>
      <c r="C1296" s="119"/>
      <c r="D1296" s="119"/>
      <c r="E1296" s="119"/>
      <c r="F1296" s="115" t="str">
        <f>IF($C1296="","",VLOOKUP($C1296,'[1]Preços Unitários'!$B$7:$H$507,4,1))</f>
        <v/>
      </c>
      <c r="G1296" s="115" t="str">
        <f>IF($C1296="","",VLOOKUP($C1296,'[1]Preços Unitários'!$B$7:$H$507,5,1))</f>
        <v/>
      </c>
      <c r="H1296" s="116" t="str">
        <f>IF($C1296="","",VLOOKUP($C1296,'[1]Preços Unitários'!$B$7:$H$507,7,1))</f>
        <v/>
      </c>
      <c r="I1296" s="117"/>
      <c r="J1296" s="118" t="str">
        <f t="shared" si="91"/>
        <v/>
      </c>
      <c r="K1296" s="347"/>
      <c r="L1296" s="350"/>
    </row>
    <row r="1297" spans="2:12" x14ac:dyDescent="0.25">
      <c r="B1297" s="113"/>
      <c r="C1297" s="119"/>
      <c r="D1297" s="119"/>
      <c r="E1297" s="119"/>
      <c r="F1297" s="115" t="str">
        <f>IF($C1297="","",VLOOKUP($C1297,'[1]Preços Unitários'!$B$7:$H$507,4,1))</f>
        <v/>
      </c>
      <c r="G1297" s="115" t="str">
        <f>IF($C1297="","",VLOOKUP($C1297,'[1]Preços Unitários'!$B$7:$H$507,5,1))</f>
        <v/>
      </c>
      <c r="H1297" s="116" t="str">
        <f>IF($C1297="","",VLOOKUP($C1297,'[1]Preços Unitários'!$B$7:$H$507,7,1))</f>
        <v/>
      </c>
      <c r="I1297" s="120"/>
      <c r="J1297" s="118" t="str">
        <f t="shared" si="91"/>
        <v/>
      </c>
      <c r="K1297" s="347"/>
      <c r="L1297" s="350"/>
    </row>
    <row r="1298" spans="2:12" x14ac:dyDescent="0.25">
      <c r="B1298" s="113"/>
      <c r="C1298" s="119"/>
      <c r="D1298" s="119"/>
      <c r="E1298" s="119"/>
      <c r="F1298" s="115" t="str">
        <f>IF($C1298="","",VLOOKUP($C1298,'[1]Preços Unitários'!$B$7:$H$507,4,1))</f>
        <v/>
      </c>
      <c r="G1298" s="115" t="str">
        <f>IF($C1298="","",VLOOKUP($C1298,'[1]Preços Unitários'!$B$7:$H$507,5,1))</f>
        <v/>
      </c>
      <c r="H1298" s="116" t="str">
        <f>IF($C1298="","",VLOOKUP($C1298,'[1]Preços Unitários'!$B$7:$H$507,7,1))</f>
        <v/>
      </c>
      <c r="I1298" s="120"/>
      <c r="J1298" s="118" t="str">
        <f t="shared" si="91"/>
        <v/>
      </c>
      <c r="K1298" s="347"/>
      <c r="L1298" s="350"/>
    </row>
    <row r="1299" spans="2:12" ht="15.75" thickBot="1" x14ac:dyDescent="0.3">
      <c r="B1299" s="121"/>
      <c r="C1299" s="122"/>
      <c r="D1299" s="122"/>
      <c r="E1299" s="122"/>
      <c r="F1299" s="123" t="str">
        <f>IF($C1299="","",VLOOKUP($C1299,'[1]Preços Unitários'!$B$7:$H$507,4,1))</f>
        <v/>
      </c>
      <c r="G1299" s="123" t="str">
        <f>IF($C1299="","",VLOOKUP($C1299,'[1]Preços Unitários'!$B$7:$H$507,5,1))</f>
        <v/>
      </c>
      <c r="H1299" s="124" t="str">
        <f>IF($C1299="","",VLOOKUP($C1299,'[1]Preços Unitários'!$B$7:$H$507,7,1))</f>
        <v/>
      </c>
      <c r="I1299" s="125"/>
      <c r="J1299" s="126" t="str">
        <f t="shared" si="91"/>
        <v/>
      </c>
      <c r="K1299" s="348"/>
      <c r="L1299" s="351"/>
    </row>
    <row r="1300" spans="2:12" ht="15.75" thickBot="1" x14ac:dyDescent="0.3">
      <c r="C1300" s="127"/>
      <c r="D1300" s="127"/>
      <c r="E1300" s="127"/>
      <c r="H1300" s="128"/>
      <c r="I1300" s="129"/>
      <c r="J1300" s="128"/>
    </row>
    <row r="1301" spans="2:12" x14ac:dyDescent="0.25">
      <c r="B1301" s="133" t="s">
        <v>904</v>
      </c>
      <c r="C1301" s="96"/>
      <c r="D1301" s="96"/>
      <c r="E1301" s="96"/>
      <c r="F1301" s="140" t="s">
        <v>80</v>
      </c>
      <c r="G1301" s="142" t="s">
        <v>136</v>
      </c>
      <c r="H1301" s="99" t="s">
        <v>131</v>
      </c>
      <c r="I1301" s="100">
        <v>1</v>
      </c>
      <c r="J1301" s="101">
        <f>ROUND(IF(SUM(J1303:J1312)="","",IF(H1301="NOTURNO",(SUM(J1303:J1312))*1.25,SUM(J1303:J1312))),2)</f>
        <v>74.349999999999994</v>
      </c>
      <c r="K1301" s="102" t="s">
        <v>1771</v>
      </c>
      <c r="L1301" s="103" t="s">
        <v>1772</v>
      </c>
    </row>
    <row r="1302" spans="2:12" ht="27" x14ac:dyDescent="0.25">
      <c r="B1302" s="104"/>
      <c r="C1302" s="105" t="s">
        <v>1773</v>
      </c>
      <c r="D1302" s="105"/>
      <c r="E1302" s="105"/>
      <c r="F1302" s="106" t="s">
        <v>1776</v>
      </c>
      <c r="G1302" s="107" t="s">
        <v>1777</v>
      </c>
      <c r="H1302" s="108" t="s">
        <v>1778</v>
      </c>
      <c r="I1302" s="109"/>
      <c r="J1302" s="110"/>
      <c r="K1302" s="111"/>
      <c r="L1302" s="112"/>
    </row>
    <row r="1303" spans="2:12" x14ac:dyDescent="0.25">
      <c r="B1303" s="113"/>
      <c r="C1303" s="119"/>
      <c r="D1303" s="119"/>
      <c r="E1303" s="119"/>
      <c r="F1303" s="115" t="str">
        <f>IF($C1303="","",VLOOKUP($C1303,'[1]Preços Unitários'!$B$7:$H$507,4,1))</f>
        <v/>
      </c>
      <c r="G1303" s="115" t="str">
        <f>IF($C1303="","",VLOOKUP($C1303,'[1]Preços Unitários'!$B$7:$H$507,5,1))</f>
        <v/>
      </c>
      <c r="H1303" s="116" t="str">
        <f>IF($C1303="","",VLOOKUP($C1303,'[1]Preços Unitários'!$B$7:$H$507,7,1))</f>
        <v/>
      </c>
      <c r="I1303" s="117"/>
      <c r="J1303" s="118" t="str">
        <f t="shared" ref="J1303:J1313" si="92">IF(H1303="","",I1303*H1303)</f>
        <v/>
      </c>
      <c r="K1303" s="346" t="s">
        <v>1959</v>
      </c>
      <c r="L1303" s="349" t="s">
        <v>1946</v>
      </c>
    </row>
    <row r="1304" spans="2:12" x14ac:dyDescent="0.25">
      <c r="B1304" s="113"/>
      <c r="C1304" s="132" t="s">
        <v>1967</v>
      </c>
      <c r="D1304" s="132">
        <f>VLOOKUP(C1304,'[1]Preços Unitários'!$B$7:$E$413,2,TRUE)</f>
        <v>100209</v>
      </c>
      <c r="E1304" s="132" t="str">
        <f>VLOOKUP(C1304,'[1]Preços Unitários'!$B$7:$F$413,3,TRUE)</f>
        <v>CASAN</v>
      </c>
      <c r="F1304" s="115" t="str">
        <f>IF($C1304="","",VLOOKUP($C1304,'[1]Preços Unitários'!$B$7:$H$507,4,1))</f>
        <v>REPOSIÇÃO DE PASSEIO EM LADRILHO HIDRAULICO OU CERÂMICO</v>
      </c>
      <c r="G1304" s="115" t="str">
        <f>IF($C1304="","",VLOOKUP($C1304,'[1]Preços Unitários'!$B$7:$H$507,5,1))</f>
        <v>m²</v>
      </c>
      <c r="H1304" s="116">
        <f>IF($C1304="","",VLOOKUP($C1304,'[1]Preços Unitários'!$B$7:$H$507,7,1))</f>
        <v>74.347785362301536</v>
      </c>
      <c r="I1304" s="117">
        <v>1</v>
      </c>
      <c r="J1304" s="118">
        <f t="shared" si="92"/>
        <v>74.347785362301536</v>
      </c>
      <c r="K1304" s="347"/>
      <c r="L1304" s="350"/>
    </row>
    <row r="1305" spans="2:12" x14ac:dyDescent="0.25">
      <c r="B1305" s="113"/>
      <c r="C1305" s="119"/>
      <c r="D1305" s="119"/>
      <c r="E1305" s="119"/>
      <c r="F1305" s="115" t="str">
        <f>IF($C1305="","",VLOOKUP($C1305,'[1]Preços Unitários'!$B$7:$H$507,4,1))</f>
        <v/>
      </c>
      <c r="G1305" s="115" t="str">
        <f>IF($C1305="","",VLOOKUP($C1305,'[1]Preços Unitários'!$B$7:$H$507,5,1))</f>
        <v/>
      </c>
      <c r="H1305" s="116" t="str">
        <f>IF($C1305="","",VLOOKUP($C1305,'[1]Preços Unitários'!$B$7:$H$507,7,1))</f>
        <v/>
      </c>
      <c r="I1305" s="117"/>
      <c r="J1305" s="118" t="str">
        <f t="shared" si="92"/>
        <v/>
      </c>
      <c r="K1305" s="347"/>
      <c r="L1305" s="350"/>
    </row>
    <row r="1306" spans="2:12" x14ac:dyDescent="0.25">
      <c r="B1306" s="113"/>
      <c r="C1306" s="119"/>
      <c r="D1306" s="119"/>
      <c r="E1306" s="119"/>
      <c r="F1306" s="115" t="str">
        <f>IF($C1306="","",VLOOKUP($C1306,'[1]Preços Unitários'!$B$7:$H$507,4,1))</f>
        <v/>
      </c>
      <c r="G1306" s="115" t="str">
        <f>IF($C1306="","",VLOOKUP($C1306,'[1]Preços Unitários'!$B$7:$H$507,5,1))</f>
        <v/>
      </c>
      <c r="H1306" s="116" t="str">
        <f>IF($C1306="","",VLOOKUP($C1306,'[1]Preços Unitários'!$B$7:$H$507,7,1))</f>
        <v/>
      </c>
      <c r="I1306" s="117"/>
      <c r="J1306" s="118" t="str">
        <f t="shared" si="92"/>
        <v/>
      </c>
      <c r="K1306" s="347"/>
      <c r="L1306" s="350"/>
    </row>
    <row r="1307" spans="2:12" x14ac:dyDescent="0.25">
      <c r="B1307" s="113"/>
      <c r="C1307" s="119"/>
      <c r="D1307" s="119"/>
      <c r="E1307" s="119"/>
      <c r="F1307" s="115" t="str">
        <f>IF($C1307="","",VLOOKUP($C1307,'[1]Preços Unitários'!$B$7:$H$507,4,1))</f>
        <v/>
      </c>
      <c r="G1307" s="115" t="str">
        <f>IF($C1307="","",VLOOKUP($C1307,'[1]Preços Unitários'!$B$7:$H$507,5,1))</f>
        <v/>
      </c>
      <c r="H1307" s="116" t="str">
        <f>IF($C1307="","",VLOOKUP($C1307,'[1]Preços Unitários'!$B$7:$H$507,7,1))</f>
        <v/>
      </c>
      <c r="I1307" s="117"/>
      <c r="J1307" s="118" t="str">
        <f t="shared" si="92"/>
        <v/>
      </c>
      <c r="K1307" s="347"/>
      <c r="L1307" s="350"/>
    </row>
    <row r="1308" spans="2:12" x14ac:dyDescent="0.25">
      <c r="B1308" s="113"/>
      <c r="C1308" s="119"/>
      <c r="D1308" s="119"/>
      <c r="E1308" s="119"/>
      <c r="F1308" s="115" t="str">
        <f>IF($C1308="","",VLOOKUP($C1308,'[1]Preços Unitários'!$B$7:$H$507,4,1))</f>
        <v/>
      </c>
      <c r="G1308" s="115" t="str">
        <f>IF($C1308="","",VLOOKUP($C1308,'[1]Preços Unitários'!$B$7:$H$507,5,1))</f>
        <v/>
      </c>
      <c r="H1308" s="116" t="str">
        <f>IF($C1308="","",VLOOKUP($C1308,'[1]Preços Unitários'!$B$7:$H$507,7,1))</f>
        <v/>
      </c>
      <c r="I1308" s="117"/>
      <c r="J1308" s="118" t="str">
        <f t="shared" si="92"/>
        <v/>
      </c>
      <c r="K1308" s="347"/>
      <c r="L1308" s="350"/>
    </row>
    <row r="1309" spans="2:12" x14ac:dyDescent="0.25">
      <c r="B1309" s="113"/>
      <c r="C1309" s="119"/>
      <c r="D1309" s="119"/>
      <c r="E1309" s="119"/>
      <c r="F1309" s="115" t="str">
        <f>IF($C1309="","",VLOOKUP($C1309,'[1]Preços Unitários'!$B$7:$H$507,4,1))</f>
        <v/>
      </c>
      <c r="G1309" s="115" t="str">
        <f>IF($C1309="","",VLOOKUP($C1309,'[1]Preços Unitários'!$B$7:$H$507,5,1))</f>
        <v/>
      </c>
      <c r="H1309" s="116" t="str">
        <f>IF($C1309="","",VLOOKUP($C1309,'[1]Preços Unitários'!$B$7:$H$507,7,1))</f>
        <v/>
      </c>
      <c r="I1309" s="117"/>
      <c r="J1309" s="118" t="str">
        <f t="shared" si="92"/>
        <v/>
      </c>
      <c r="K1309" s="347"/>
      <c r="L1309" s="350"/>
    </row>
    <row r="1310" spans="2:12" x14ac:dyDescent="0.25">
      <c r="B1310" s="113"/>
      <c r="C1310" s="119"/>
      <c r="D1310" s="119"/>
      <c r="E1310" s="119"/>
      <c r="F1310" s="115" t="str">
        <f>IF($C1310="","",VLOOKUP($C1310,'[1]Preços Unitários'!$B$7:$H$507,4,1))</f>
        <v/>
      </c>
      <c r="G1310" s="115" t="str">
        <f>IF($C1310="","",VLOOKUP($C1310,'[1]Preços Unitários'!$B$7:$H$507,5,1))</f>
        <v/>
      </c>
      <c r="H1310" s="116" t="str">
        <f>IF($C1310="","",VLOOKUP($C1310,'[1]Preços Unitários'!$B$7:$H$507,7,1))</f>
        <v/>
      </c>
      <c r="I1310" s="117"/>
      <c r="J1310" s="118" t="str">
        <f t="shared" si="92"/>
        <v/>
      </c>
      <c r="K1310" s="347"/>
      <c r="L1310" s="350"/>
    </row>
    <row r="1311" spans="2:12" x14ac:dyDescent="0.25">
      <c r="B1311" s="113"/>
      <c r="C1311" s="119"/>
      <c r="D1311" s="119"/>
      <c r="E1311" s="119"/>
      <c r="F1311" s="115" t="str">
        <f>IF($C1311="","",VLOOKUP($C1311,'[1]Preços Unitários'!$B$7:$H$507,4,1))</f>
        <v/>
      </c>
      <c r="G1311" s="115" t="str">
        <f>IF($C1311="","",VLOOKUP($C1311,'[1]Preços Unitários'!$B$7:$H$507,5,1))</f>
        <v/>
      </c>
      <c r="H1311" s="116" t="str">
        <f>IF($C1311="","",VLOOKUP($C1311,'[1]Preços Unitários'!$B$7:$H$507,7,1))</f>
        <v/>
      </c>
      <c r="I1311" s="120"/>
      <c r="J1311" s="118" t="str">
        <f t="shared" si="92"/>
        <v/>
      </c>
      <c r="K1311" s="347"/>
      <c r="L1311" s="350"/>
    </row>
    <row r="1312" spans="2:12" x14ac:dyDescent="0.25">
      <c r="B1312" s="113"/>
      <c r="C1312" s="119"/>
      <c r="D1312" s="119"/>
      <c r="E1312" s="119"/>
      <c r="F1312" s="115" t="str">
        <f>IF($C1312="","",VLOOKUP($C1312,'[1]Preços Unitários'!$B$7:$H$507,4,1))</f>
        <v/>
      </c>
      <c r="G1312" s="115" t="str">
        <f>IF($C1312="","",VLOOKUP($C1312,'[1]Preços Unitários'!$B$7:$H$507,5,1))</f>
        <v/>
      </c>
      <c r="H1312" s="116" t="str">
        <f>IF($C1312="","",VLOOKUP($C1312,'[1]Preços Unitários'!$B$7:$H$507,7,1))</f>
        <v/>
      </c>
      <c r="I1312" s="120"/>
      <c r="J1312" s="118" t="str">
        <f t="shared" si="92"/>
        <v/>
      </c>
      <c r="K1312" s="347"/>
      <c r="L1312" s="350"/>
    </row>
    <row r="1313" spans="2:12" ht="15.75" thickBot="1" x14ac:dyDescent="0.3">
      <c r="B1313" s="121"/>
      <c r="C1313" s="122"/>
      <c r="D1313" s="122"/>
      <c r="E1313" s="122"/>
      <c r="F1313" s="123" t="str">
        <f>IF($C1313="","",VLOOKUP($C1313,'[1]Preços Unitários'!$B$7:$H$507,4,1))</f>
        <v/>
      </c>
      <c r="G1313" s="123" t="str">
        <f>IF($C1313="","",VLOOKUP($C1313,'[1]Preços Unitários'!$B$7:$H$507,5,1))</f>
        <v/>
      </c>
      <c r="H1313" s="124" t="str">
        <f>IF($C1313="","",VLOOKUP($C1313,'[1]Preços Unitários'!$B$7:$H$507,7,1))</f>
        <v/>
      </c>
      <c r="I1313" s="125"/>
      <c r="J1313" s="126" t="str">
        <f t="shared" si="92"/>
        <v/>
      </c>
      <c r="K1313" s="348"/>
      <c r="L1313" s="351"/>
    </row>
    <row r="1314" spans="2:12" ht="15.75" thickBot="1" x14ac:dyDescent="0.3">
      <c r="C1314" s="127"/>
      <c r="D1314" s="127"/>
      <c r="E1314" s="127"/>
      <c r="H1314" s="128"/>
      <c r="I1314" s="129"/>
      <c r="J1314" s="128"/>
    </row>
    <row r="1315" spans="2:12" x14ac:dyDescent="0.25">
      <c r="B1315" s="133" t="s">
        <v>905</v>
      </c>
      <c r="C1315" s="96"/>
      <c r="D1315" s="96"/>
      <c r="E1315" s="96"/>
      <c r="F1315" s="140" t="s">
        <v>81</v>
      </c>
      <c r="G1315" s="142" t="s">
        <v>136</v>
      </c>
      <c r="H1315" s="99" t="s">
        <v>131</v>
      </c>
      <c r="I1315" s="100">
        <v>1</v>
      </c>
      <c r="J1315" s="101">
        <f>ROUND(IF(SUM(J1317:J1326)="","",IF(H1315="NOTURNO",(SUM(J1317:J1326))*1.25,SUM(J1317:J1326))),2)</f>
        <v>57</v>
      </c>
      <c r="K1315" s="102" t="s">
        <v>1771</v>
      </c>
      <c r="L1315" s="103" t="s">
        <v>1772</v>
      </c>
    </row>
    <row r="1316" spans="2:12" ht="27" x14ac:dyDescent="0.25">
      <c r="B1316" s="104"/>
      <c r="C1316" s="105" t="s">
        <v>1773</v>
      </c>
      <c r="D1316" s="105"/>
      <c r="E1316" s="105"/>
      <c r="F1316" s="106" t="s">
        <v>1776</v>
      </c>
      <c r="G1316" s="107" t="s">
        <v>1777</v>
      </c>
      <c r="H1316" s="108" t="s">
        <v>1778</v>
      </c>
      <c r="I1316" s="109"/>
      <c r="J1316" s="110"/>
      <c r="K1316" s="111"/>
      <c r="L1316" s="112"/>
    </row>
    <row r="1317" spans="2:12" x14ac:dyDescent="0.25">
      <c r="B1317" s="113"/>
      <c r="C1317" s="119"/>
      <c r="D1317" s="119"/>
      <c r="E1317" s="119"/>
      <c r="F1317" s="115" t="str">
        <f>IF($C1317="","",VLOOKUP($C1317,'[1]Preços Unitários'!$B$7:$H$507,4,1))</f>
        <v/>
      </c>
      <c r="G1317" s="115" t="str">
        <f>IF($C1317="","",VLOOKUP($C1317,'[1]Preços Unitários'!$B$7:$H$507,5,1))</f>
        <v/>
      </c>
      <c r="H1317" s="116" t="str">
        <f>IF($C1317="","",VLOOKUP($C1317,'[1]Preços Unitários'!$B$7:$H$507,7,1))</f>
        <v/>
      </c>
      <c r="I1317" s="117"/>
      <c r="J1317" s="118" t="str">
        <f t="shared" ref="J1317:J1327" si="93">IF(H1317="","",I1317*H1317)</f>
        <v/>
      </c>
      <c r="K1317" s="346" t="s">
        <v>1954</v>
      </c>
      <c r="L1317" s="349" t="s">
        <v>1955</v>
      </c>
    </row>
    <row r="1318" spans="2:12" x14ac:dyDescent="0.25">
      <c r="B1318" s="113"/>
      <c r="C1318" s="132" t="s">
        <v>1968</v>
      </c>
      <c r="D1318" s="132">
        <f>VLOOKUP(C1318,'[1]Preços Unitários'!$B$7:$E$413,2,TRUE)</f>
        <v>100210</v>
      </c>
      <c r="E1318" s="132" t="str">
        <f>VLOOKUP(C1318,'[1]Preços Unitários'!$B$7:$F$413,3,TRUE)</f>
        <v>CASAN</v>
      </c>
      <c r="F1318" s="115" t="str">
        <f>IF($C1318="","",VLOOKUP($C1318,'[1]Preços Unitários'!$B$7:$H$507,4,1))</f>
        <v>FORNECIMENTO DE LADRILHO HIDRAULICO OU CERÂMICO</v>
      </c>
      <c r="G1318" s="115" t="str">
        <f>IF($C1318="","",VLOOKUP($C1318,'[1]Preços Unitários'!$B$7:$H$507,5,1))</f>
        <v>m²</v>
      </c>
      <c r="H1318" s="116">
        <f>IF($C1318="","",VLOOKUP($C1318,'[1]Preços Unitários'!$B$7:$H$507,7,1))</f>
        <v>56.999968777764508</v>
      </c>
      <c r="I1318" s="117">
        <v>1</v>
      </c>
      <c r="J1318" s="118">
        <f t="shared" si="93"/>
        <v>56.999968777764508</v>
      </c>
      <c r="K1318" s="347"/>
      <c r="L1318" s="350"/>
    </row>
    <row r="1319" spans="2:12" x14ac:dyDescent="0.25">
      <c r="B1319" s="113"/>
      <c r="C1319" s="119"/>
      <c r="D1319" s="119"/>
      <c r="E1319" s="119"/>
      <c r="F1319" s="115" t="str">
        <f>IF($C1319="","",VLOOKUP($C1319,'[1]Preços Unitários'!$B$7:$H$507,4,1))</f>
        <v/>
      </c>
      <c r="G1319" s="115" t="str">
        <f>IF($C1319="","",VLOOKUP($C1319,'[1]Preços Unitários'!$B$7:$H$507,5,1))</f>
        <v/>
      </c>
      <c r="H1319" s="116" t="str">
        <f>IF($C1319="","",VLOOKUP($C1319,'[1]Preços Unitários'!$B$7:$H$507,7,1))</f>
        <v/>
      </c>
      <c r="I1319" s="117"/>
      <c r="J1319" s="118" t="str">
        <f t="shared" si="93"/>
        <v/>
      </c>
      <c r="K1319" s="347"/>
      <c r="L1319" s="350"/>
    </row>
    <row r="1320" spans="2:12" x14ac:dyDescent="0.25">
      <c r="B1320" s="113"/>
      <c r="C1320" s="119"/>
      <c r="D1320" s="119"/>
      <c r="E1320" s="119"/>
      <c r="F1320" s="115" t="str">
        <f>IF($C1320="","",VLOOKUP($C1320,'[1]Preços Unitários'!$B$7:$H$507,4,1))</f>
        <v/>
      </c>
      <c r="G1320" s="115" t="str">
        <f>IF($C1320="","",VLOOKUP($C1320,'[1]Preços Unitários'!$B$7:$H$507,5,1))</f>
        <v/>
      </c>
      <c r="H1320" s="116" t="str">
        <f>IF($C1320="","",VLOOKUP($C1320,'[1]Preços Unitários'!$B$7:$H$507,7,1))</f>
        <v/>
      </c>
      <c r="I1320" s="117"/>
      <c r="J1320" s="118" t="str">
        <f t="shared" si="93"/>
        <v/>
      </c>
      <c r="K1320" s="347"/>
      <c r="L1320" s="350"/>
    </row>
    <row r="1321" spans="2:12" x14ac:dyDescent="0.25">
      <c r="B1321" s="113"/>
      <c r="C1321" s="119"/>
      <c r="D1321" s="119"/>
      <c r="E1321" s="119"/>
      <c r="F1321" s="115" t="str">
        <f>IF($C1321="","",VLOOKUP($C1321,'[1]Preços Unitários'!$B$7:$H$507,4,1))</f>
        <v/>
      </c>
      <c r="G1321" s="115" t="str">
        <f>IF($C1321="","",VLOOKUP($C1321,'[1]Preços Unitários'!$B$7:$H$507,5,1))</f>
        <v/>
      </c>
      <c r="H1321" s="116" t="str">
        <f>IF($C1321="","",VLOOKUP($C1321,'[1]Preços Unitários'!$B$7:$H$507,7,1))</f>
        <v/>
      </c>
      <c r="I1321" s="117"/>
      <c r="J1321" s="118" t="str">
        <f t="shared" si="93"/>
        <v/>
      </c>
      <c r="K1321" s="347"/>
      <c r="L1321" s="350"/>
    </row>
    <row r="1322" spans="2:12" x14ac:dyDescent="0.25">
      <c r="B1322" s="113"/>
      <c r="C1322" s="119"/>
      <c r="D1322" s="119"/>
      <c r="E1322" s="119"/>
      <c r="F1322" s="115" t="str">
        <f>IF($C1322="","",VLOOKUP($C1322,'[1]Preços Unitários'!$B$7:$H$507,4,1))</f>
        <v/>
      </c>
      <c r="G1322" s="115" t="str">
        <f>IF($C1322="","",VLOOKUP($C1322,'[1]Preços Unitários'!$B$7:$H$507,5,1))</f>
        <v/>
      </c>
      <c r="H1322" s="116" t="str">
        <f>IF($C1322="","",VLOOKUP($C1322,'[1]Preços Unitários'!$B$7:$H$507,7,1))</f>
        <v/>
      </c>
      <c r="I1322" s="117"/>
      <c r="J1322" s="118" t="str">
        <f t="shared" si="93"/>
        <v/>
      </c>
      <c r="K1322" s="347"/>
      <c r="L1322" s="350"/>
    </row>
    <row r="1323" spans="2:12" x14ac:dyDescent="0.25">
      <c r="B1323" s="113"/>
      <c r="C1323" s="119"/>
      <c r="D1323" s="119"/>
      <c r="E1323" s="119"/>
      <c r="F1323" s="115" t="str">
        <f>IF($C1323="","",VLOOKUP($C1323,'[1]Preços Unitários'!$B$7:$H$507,4,1))</f>
        <v/>
      </c>
      <c r="G1323" s="115" t="str">
        <f>IF($C1323="","",VLOOKUP($C1323,'[1]Preços Unitários'!$B$7:$H$507,5,1))</f>
        <v/>
      </c>
      <c r="H1323" s="116" t="str">
        <f>IF($C1323="","",VLOOKUP($C1323,'[1]Preços Unitários'!$B$7:$H$507,7,1))</f>
        <v/>
      </c>
      <c r="I1323" s="117"/>
      <c r="J1323" s="118" t="str">
        <f t="shared" si="93"/>
        <v/>
      </c>
      <c r="K1323" s="347"/>
      <c r="L1323" s="350"/>
    </row>
    <row r="1324" spans="2:12" x14ac:dyDescent="0.25">
      <c r="B1324" s="113"/>
      <c r="C1324" s="119"/>
      <c r="D1324" s="119"/>
      <c r="E1324" s="119"/>
      <c r="F1324" s="115" t="str">
        <f>IF($C1324="","",VLOOKUP($C1324,'[1]Preços Unitários'!$B$7:$H$507,4,1))</f>
        <v/>
      </c>
      <c r="G1324" s="115" t="str">
        <f>IF($C1324="","",VLOOKUP($C1324,'[1]Preços Unitários'!$B$7:$H$507,5,1))</f>
        <v/>
      </c>
      <c r="H1324" s="116" t="str">
        <f>IF($C1324="","",VLOOKUP($C1324,'[1]Preços Unitários'!$B$7:$H$507,7,1))</f>
        <v/>
      </c>
      <c r="I1324" s="117"/>
      <c r="J1324" s="118" t="str">
        <f t="shared" si="93"/>
        <v/>
      </c>
      <c r="K1324" s="347"/>
      <c r="L1324" s="350"/>
    </row>
    <row r="1325" spans="2:12" x14ac:dyDescent="0.25">
      <c r="B1325" s="113"/>
      <c r="C1325" s="119"/>
      <c r="D1325" s="119"/>
      <c r="E1325" s="119"/>
      <c r="F1325" s="115" t="str">
        <f>IF($C1325="","",VLOOKUP($C1325,'[1]Preços Unitários'!$B$7:$H$507,4,1))</f>
        <v/>
      </c>
      <c r="G1325" s="115" t="str">
        <f>IF($C1325="","",VLOOKUP($C1325,'[1]Preços Unitários'!$B$7:$H$507,5,1))</f>
        <v/>
      </c>
      <c r="H1325" s="116" t="str">
        <f>IF($C1325="","",VLOOKUP($C1325,'[1]Preços Unitários'!$B$7:$H$507,7,1))</f>
        <v/>
      </c>
      <c r="I1325" s="120"/>
      <c r="J1325" s="118" t="str">
        <f t="shared" si="93"/>
        <v/>
      </c>
      <c r="K1325" s="347"/>
      <c r="L1325" s="350"/>
    </row>
    <row r="1326" spans="2:12" x14ac:dyDescent="0.25">
      <c r="B1326" s="113"/>
      <c r="C1326" s="119"/>
      <c r="D1326" s="119"/>
      <c r="E1326" s="119"/>
      <c r="F1326" s="115" t="str">
        <f>IF($C1326="","",VLOOKUP($C1326,'[1]Preços Unitários'!$B$7:$H$507,4,1))</f>
        <v/>
      </c>
      <c r="G1326" s="115" t="str">
        <f>IF($C1326="","",VLOOKUP($C1326,'[1]Preços Unitários'!$B$7:$H$507,5,1))</f>
        <v/>
      </c>
      <c r="H1326" s="116" t="str">
        <f>IF($C1326="","",VLOOKUP($C1326,'[1]Preços Unitários'!$B$7:$H$507,7,1))</f>
        <v/>
      </c>
      <c r="I1326" s="120"/>
      <c r="J1326" s="118" t="str">
        <f t="shared" si="93"/>
        <v/>
      </c>
      <c r="K1326" s="347"/>
      <c r="L1326" s="350"/>
    </row>
    <row r="1327" spans="2:12" ht="15.75" thickBot="1" x14ac:dyDescent="0.3">
      <c r="B1327" s="121"/>
      <c r="C1327" s="122"/>
      <c r="D1327" s="122"/>
      <c r="E1327" s="122"/>
      <c r="F1327" s="123" t="str">
        <f>IF($C1327="","",VLOOKUP($C1327,'[1]Preços Unitários'!$B$7:$H$507,4,1))</f>
        <v/>
      </c>
      <c r="G1327" s="123" t="str">
        <f>IF($C1327="","",VLOOKUP($C1327,'[1]Preços Unitários'!$B$7:$H$507,5,1))</f>
        <v/>
      </c>
      <c r="H1327" s="124" t="str">
        <f>IF($C1327="","",VLOOKUP($C1327,'[1]Preços Unitários'!$B$7:$H$507,7,1))</f>
        <v/>
      </c>
      <c r="I1327" s="125"/>
      <c r="J1327" s="126" t="str">
        <f t="shared" si="93"/>
        <v/>
      </c>
      <c r="K1327" s="348"/>
      <c r="L1327" s="351"/>
    </row>
    <row r="1328" spans="2:12" ht="15.75" thickBot="1" x14ac:dyDescent="0.3">
      <c r="C1328" s="127"/>
      <c r="D1328" s="127"/>
      <c r="E1328" s="127"/>
      <c r="H1328" s="128"/>
      <c r="I1328" s="129"/>
      <c r="J1328" s="128"/>
    </row>
    <row r="1329" spans="2:12" x14ac:dyDescent="0.25">
      <c r="B1329" s="133" t="s">
        <v>906</v>
      </c>
      <c r="C1329" s="96"/>
      <c r="D1329" s="96"/>
      <c r="E1329" s="96"/>
      <c r="F1329" s="97" t="s">
        <v>82</v>
      </c>
      <c r="G1329" s="142" t="s">
        <v>140</v>
      </c>
      <c r="H1329" s="99" t="s">
        <v>131</v>
      </c>
      <c r="I1329" s="100">
        <v>1</v>
      </c>
      <c r="J1329" s="101">
        <f>ROUND(IF(SUM(J1331:J1340)="","",IF(H1329="NOTURNO",(SUM(J1331:J1340))*1.25,SUM(J1331:J1340))),2)</f>
        <v>22.89</v>
      </c>
      <c r="K1329" s="102" t="s">
        <v>1771</v>
      </c>
      <c r="L1329" s="103" t="s">
        <v>1772</v>
      </c>
    </row>
    <row r="1330" spans="2:12" ht="27" x14ac:dyDescent="0.25">
      <c r="B1330" s="104"/>
      <c r="C1330" s="105" t="s">
        <v>1773</v>
      </c>
      <c r="D1330" s="105"/>
      <c r="E1330" s="105"/>
      <c r="F1330" s="106" t="s">
        <v>1776</v>
      </c>
      <c r="G1330" s="107" t="s">
        <v>1777</v>
      </c>
      <c r="H1330" s="108" t="s">
        <v>1778</v>
      </c>
      <c r="I1330" s="109"/>
      <c r="J1330" s="110"/>
      <c r="K1330" s="111"/>
      <c r="L1330" s="112"/>
    </row>
    <row r="1331" spans="2:12" x14ac:dyDescent="0.25">
      <c r="B1331" s="113"/>
      <c r="C1331" s="119"/>
      <c r="D1331" s="119"/>
      <c r="E1331" s="119"/>
      <c r="F1331" s="115" t="str">
        <f>IF($C1331="","",VLOOKUP($C1331,'[1]Preços Unitários'!$B$7:$H$507,4,1))</f>
        <v/>
      </c>
      <c r="G1331" s="115" t="str">
        <f>IF($C1331="","",VLOOKUP($C1331,'[1]Preços Unitários'!$B$7:$H$507,5,1))</f>
        <v/>
      </c>
      <c r="H1331" s="116" t="str">
        <f>IF($C1331="","",VLOOKUP($C1331,'[1]Preços Unitários'!$B$7:$H$507,7,1))</f>
        <v/>
      </c>
      <c r="I1331" s="117"/>
      <c r="J1331" s="118" t="str">
        <f t="shared" ref="J1331:J1341" si="94">IF(H1331="","",I1331*H1331)</f>
        <v/>
      </c>
      <c r="K1331" s="346" t="s">
        <v>1969</v>
      </c>
      <c r="L1331" s="349" t="s">
        <v>1970</v>
      </c>
    </row>
    <row r="1332" spans="2:12" x14ac:dyDescent="0.25">
      <c r="B1332" s="113"/>
      <c r="C1332" s="132" t="s">
        <v>1971</v>
      </c>
      <c r="D1332" s="132">
        <f>VLOOKUP(C1332,'[1]Preços Unitários'!$B$7:$E$413,2,TRUE)</f>
        <v>100212</v>
      </c>
      <c r="E1332" s="132" t="str">
        <f>VLOOKUP(C1332,'[1]Preços Unitários'!$B$7:$F$413,3,TRUE)</f>
        <v>CASAN</v>
      </c>
      <c r="F1332" s="115" t="str">
        <f>IF($C1332="","",VLOOKUP($C1332,'[1]Preços Unitários'!$B$7:$H$507,4,1))</f>
        <v>REPOSIÇÃO DE MEIO-FIO</v>
      </c>
      <c r="G1332" s="115" t="str">
        <f>IF($C1332="","",VLOOKUP($C1332,'[1]Preços Unitários'!$B$7:$H$507,5,1))</f>
        <v>m</v>
      </c>
      <c r="H1332" s="116">
        <f>IF($C1332="","",VLOOKUP($C1332,'[1]Preços Unitários'!$B$7:$H$507,7,1))</f>
        <v>22.889653181894506</v>
      </c>
      <c r="I1332" s="117">
        <v>1</v>
      </c>
      <c r="J1332" s="118">
        <f t="shared" si="94"/>
        <v>22.889653181894506</v>
      </c>
      <c r="K1332" s="347"/>
      <c r="L1332" s="350"/>
    </row>
    <row r="1333" spans="2:12" x14ac:dyDescent="0.25">
      <c r="B1333" s="113"/>
      <c r="C1333" s="119"/>
      <c r="D1333" s="119"/>
      <c r="E1333" s="119"/>
      <c r="F1333" s="115" t="str">
        <f>IF($C1333="","",VLOOKUP($C1333,'[1]Preços Unitários'!$B$7:$H$507,4,1))</f>
        <v/>
      </c>
      <c r="G1333" s="115" t="str">
        <f>IF($C1333="","",VLOOKUP($C1333,'[1]Preços Unitários'!$B$7:$H$507,5,1))</f>
        <v/>
      </c>
      <c r="H1333" s="116" t="str">
        <f>IF($C1333="","",VLOOKUP($C1333,'[1]Preços Unitários'!$B$7:$H$507,7,1))</f>
        <v/>
      </c>
      <c r="I1333" s="117"/>
      <c r="J1333" s="118" t="str">
        <f t="shared" si="94"/>
        <v/>
      </c>
      <c r="K1333" s="347"/>
      <c r="L1333" s="350"/>
    </row>
    <row r="1334" spans="2:12" x14ac:dyDescent="0.25">
      <c r="B1334" s="113"/>
      <c r="C1334" s="119"/>
      <c r="D1334" s="119"/>
      <c r="E1334" s="119"/>
      <c r="F1334" s="115" t="str">
        <f>IF($C1334="","",VLOOKUP($C1334,'[1]Preços Unitários'!$B$7:$H$507,4,1))</f>
        <v/>
      </c>
      <c r="G1334" s="115" t="str">
        <f>IF($C1334="","",VLOOKUP($C1334,'[1]Preços Unitários'!$B$7:$H$507,5,1))</f>
        <v/>
      </c>
      <c r="H1334" s="116" t="str">
        <f>IF($C1334="","",VLOOKUP($C1334,'[1]Preços Unitários'!$B$7:$H$507,7,1))</f>
        <v/>
      </c>
      <c r="I1334" s="117"/>
      <c r="J1334" s="118" t="str">
        <f t="shared" si="94"/>
        <v/>
      </c>
      <c r="K1334" s="347"/>
      <c r="L1334" s="350"/>
    </row>
    <row r="1335" spans="2:12" x14ac:dyDescent="0.25">
      <c r="B1335" s="113"/>
      <c r="C1335" s="119"/>
      <c r="D1335" s="119"/>
      <c r="E1335" s="119"/>
      <c r="F1335" s="115" t="str">
        <f>IF($C1335="","",VLOOKUP($C1335,'[1]Preços Unitários'!$B$7:$H$507,4,1))</f>
        <v/>
      </c>
      <c r="G1335" s="115" t="str">
        <f>IF($C1335="","",VLOOKUP($C1335,'[1]Preços Unitários'!$B$7:$H$507,5,1))</f>
        <v/>
      </c>
      <c r="H1335" s="116" t="str">
        <f>IF($C1335="","",VLOOKUP($C1335,'[1]Preços Unitários'!$B$7:$H$507,7,1))</f>
        <v/>
      </c>
      <c r="I1335" s="117"/>
      <c r="J1335" s="118" t="str">
        <f t="shared" si="94"/>
        <v/>
      </c>
      <c r="K1335" s="347"/>
      <c r="L1335" s="350"/>
    </row>
    <row r="1336" spans="2:12" x14ac:dyDescent="0.25">
      <c r="B1336" s="113"/>
      <c r="C1336" s="119"/>
      <c r="D1336" s="119"/>
      <c r="E1336" s="119"/>
      <c r="F1336" s="115" t="str">
        <f>IF($C1336="","",VLOOKUP($C1336,'[1]Preços Unitários'!$B$7:$H$507,4,1))</f>
        <v/>
      </c>
      <c r="G1336" s="115" t="str">
        <f>IF($C1336="","",VLOOKUP($C1336,'[1]Preços Unitários'!$B$7:$H$507,5,1))</f>
        <v/>
      </c>
      <c r="H1336" s="116" t="str">
        <f>IF($C1336="","",VLOOKUP($C1336,'[1]Preços Unitários'!$B$7:$H$507,7,1))</f>
        <v/>
      </c>
      <c r="I1336" s="117"/>
      <c r="J1336" s="118" t="str">
        <f t="shared" si="94"/>
        <v/>
      </c>
      <c r="K1336" s="347"/>
      <c r="L1336" s="350"/>
    </row>
    <row r="1337" spans="2:12" x14ac:dyDescent="0.25">
      <c r="B1337" s="113"/>
      <c r="C1337" s="119"/>
      <c r="D1337" s="119"/>
      <c r="E1337" s="119"/>
      <c r="F1337" s="115" t="str">
        <f>IF($C1337="","",VLOOKUP($C1337,'[1]Preços Unitários'!$B$7:$H$507,4,1))</f>
        <v/>
      </c>
      <c r="G1337" s="115" t="str">
        <f>IF($C1337="","",VLOOKUP($C1337,'[1]Preços Unitários'!$B$7:$H$507,5,1))</f>
        <v/>
      </c>
      <c r="H1337" s="116" t="str">
        <f>IF($C1337="","",VLOOKUP($C1337,'[1]Preços Unitários'!$B$7:$H$507,7,1))</f>
        <v/>
      </c>
      <c r="I1337" s="117"/>
      <c r="J1337" s="118" t="str">
        <f t="shared" si="94"/>
        <v/>
      </c>
      <c r="K1337" s="347"/>
      <c r="L1337" s="350"/>
    </row>
    <row r="1338" spans="2:12" x14ac:dyDescent="0.25">
      <c r="B1338" s="113"/>
      <c r="C1338" s="119"/>
      <c r="D1338" s="119"/>
      <c r="E1338" s="119"/>
      <c r="F1338" s="115" t="str">
        <f>IF($C1338="","",VLOOKUP($C1338,'[1]Preços Unitários'!$B$7:$H$507,4,1))</f>
        <v/>
      </c>
      <c r="G1338" s="115" t="str">
        <f>IF($C1338="","",VLOOKUP($C1338,'[1]Preços Unitários'!$B$7:$H$507,5,1))</f>
        <v/>
      </c>
      <c r="H1338" s="116" t="str">
        <f>IF($C1338="","",VLOOKUP($C1338,'[1]Preços Unitários'!$B$7:$H$507,7,1))</f>
        <v/>
      </c>
      <c r="I1338" s="117"/>
      <c r="J1338" s="118" t="str">
        <f t="shared" si="94"/>
        <v/>
      </c>
      <c r="K1338" s="347"/>
      <c r="L1338" s="350"/>
    </row>
    <row r="1339" spans="2:12" x14ac:dyDescent="0.25">
      <c r="B1339" s="113"/>
      <c r="C1339" s="119"/>
      <c r="D1339" s="119"/>
      <c r="E1339" s="119"/>
      <c r="F1339" s="115" t="str">
        <f>IF($C1339="","",VLOOKUP($C1339,'[1]Preços Unitários'!$B$7:$H$507,4,1))</f>
        <v/>
      </c>
      <c r="G1339" s="115" t="str">
        <f>IF($C1339="","",VLOOKUP($C1339,'[1]Preços Unitários'!$B$7:$H$507,5,1))</f>
        <v/>
      </c>
      <c r="H1339" s="116" t="str">
        <f>IF($C1339="","",VLOOKUP($C1339,'[1]Preços Unitários'!$B$7:$H$507,7,1))</f>
        <v/>
      </c>
      <c r="I1339" s="120"/>
      <c r="J1339" s="118" t="str">
        <f t="shared" si="94"/>
        <v/>
      </c>
      <c r="K1339" s="347"/>
      <c r="L1339" s="350"/>
    </row>
    <row r="1340" spans="2:12" x14ac:dyDescent="0.25">
      <c r="B1340" s="113"/>
      <c r="C1340" s="119"/>
      <c r="D1340" s="119"/>
      <c r="E1340" s="119"/>
      <c r="F1340" s="115" t="str">
        <f>IF($C1340="","",VLOOKUP($C1340,'[1]Preços Unitários'!$B$7:$H$507,4,1))</f>
        <v/>
      </c>
      <c r="G1340" s="115" t="str">
        <f>IF($C1340="","",VLOOKUP($C1340,'[1]Preços Unitários'!$B$7:$H$507,5,1))</f>
        <v/>
      </c>
      <c r="H1340" s="116" t="str">
        <f>IF($C1340="","",VLOOKUP($C1340,'[1]Preços Unitários'!$B$7:$H$507,7,1))</f>
        <v/>
      </c>
      <c r="I1340" s="120"/>
      <c r="J1340" s="118" t="str">
        <f t="shared" si="94"/>
        <v/>
      </c>
      <c r="K1340" s="347"/>
      <c r="L1340" s="350"/>
    </row>
    <row r="1341" spans="2:12" ht="15.75" thickBot="1" x14ac:dyDescent="0.3">
      <c r="B1341" s="121"/>
      <c r="C1341" s="122"/>
      <c r="D1341" s="122"/>
      <c r="E1341" s="122"/>
      <c r="F1341" s="123" t="str">
        <f>IF($C1341="","",VLOOKUP($C1341,'[1]Preços Unitários'!$B$7:$H$507,4,1))</f>
        <v/>
      </c>
      <c r="G1341" s="123" t="str">
        <f>IF($C1341="","",VLOOKUP($C1341,'[1]Preços Unitários'!$B$7:$H$507,5,1))</f>
        <v/>
      </c>
      <c r="H1341" s="124" t="str">
        <f>IF($C1341="","",VLOOKUP($C1341,'[1]Preços Unitários'!$B$7:$H$507,7,1))</f>
        <v/>
      </c>
      <c r="I1341" s="125"/>
      <c r="J1341" s="126" t="str">
        <f t="shared" si="94"/>
        <v/>
      </c>
      <c r="K1341" s="348"/>
      <c r="L1341" s="351"/>
    </row>
    <row r="1342" spans="2:12" ht="15.75" thickBot="1" x14ac:dyDescent="0.3">
      <c r="C1342" s="127"/>
      <c r="D1342" s="127"/>
      <c r="E1342" s="127"/>
      <c r="H1342" s="128"/>
      <c r="I1342" s="129"/>
      <c r="J1342" s="128"/>
    </row>
    <row r="1343" spans="2:12" x14ac:dyDescent="0.25">
      <c r="B1343" s="133" t="s">
        <v>907</v>
      </c>
      <c r="C1343" s="96"/>
      <c r="D1343" s="96"/>
      <c r="E1343" s="96"/>
      <c r="F1343" s="97" t="s">
        <v>83</v>
      </c>
      <c r="G1343" s="142" t="s">
        <v>140</v>
      </c>
      <c r="H1343" s="99" t="s">
        <v>131</v>
      </c>
      <c r="I1343" s="100">
        <v>1</v>
      </c>
      <c r="J1343" s="101">
        <f>ROUND(IF(SUM(J1345:J1354)="","",IF(H1343="NOTURNO",(SUM(J1345:J1354))*1.25,SUM(J1345:J1354))),2)</f>
        <v>32.82</v>
      </c>
      <c r="K1343" s="102" t="s">
        <v>1771</v>
      </c>
      <c r="L1343" s="103" t="s">
        <v>1772</v>
      </c>
    </row>
    <row r="1344" spans="2:12" ht="27" x14ac:dyDescent="0.25">
      <c r="B1344" s="104"/>
      <c r="C1344" s="105" t="s">
        <v>1773</v>
      </c>
      <c r="D1344" s="105"/>
      <c r="E1344" s="105"/>
      <c r="F1344" s="106" t="s">
        <v>1776</v>
      </c>
      <c r="G1344" s="107" t="s">
        <v>1777</v>
      </c>
      <c r="H1344" s="108" t="s">
        <v>1778</v>
      </c>
      <c r="I1344" s="109"/>
      <c r="J1344" s="110"/>
      <c r="K1344" s="111"/>
      <c r="L1344" s="112"/>
    </row>
    <row r="1345" spans="2:12" x14ac:dyDescent="0.25">
      <c r="B1345" s="113"/>
      <c r="C1345" s="119"/>
      <c r="D1345" s="119"/>
      <c r="E1345" s="119"/>
      <c r="F1345" s="115" t="str">
        <f>IF($C1345="","",VLOOKUP($C1345,'[1]Preços Unitários'!$B$7:$H$507,4,1))</f>
        <v/>
      </c>
      <c r="G1345" s="115" t="str">
        <f>IF($C1345="","",VLOOKUP($C1345,'[1]Preços Unitários'!$B$7:$H$507,5,1))</f>
        <v/>
      </c>
      <c r="H1345" s="116" t="str">
        <f>IF($C1345="","",VLOOKUP($C1345,'[1]Preços Unitários'!$B$7:$H$507,7,1))</f>
        <v/>
      </c>
      <c r="I1345" s="117"/>
      <c r="J1345" s="118" t="str">
        <f t="shared" ref="J1345:J1355" si="95">IF(H1345="","",I1345*H1345)</f>
        <v/>
      </c>
      <c r="K1345" s="346" t="s">
        <v>1972</v>
      </c>
      <c r="L1345" s="352" t="s">
        <v>1973</v>
      </c>
    </row>
    <row r="1346" spans="2:12" x14ac:dyDescent="0.25">
      <c r="B1346" s="113"/>
      <c r="C1346" s="132" t="s">
        <v>1974</v>
      </c>
      <c r="D1346" s="132">
        <f>VLOOKUP(C1346,'[1]Preços Unitários'!$B$7:$E$413,2,TRUE)</f>
        <v>100213</v>
      </c>
      <c r="E1346" s="132" t="str">
        <f>VLOOKUP(C1346,'[1]Preços Unitários'!$B$7:$F$413,3,TRUE)</f>
        <v>CASAN</v>
      </c>
      <c r="F1346" s="115" t="str">
        <f>IF($C1346="","",VLOOKUP($C1346,'[1]Preços Unitários'!$B$7:$H$507,4,1))</f>
        <v>FORNECIMENTO DE MEIO-FIO</v>
      </c>
      <c r="G1346" s="115" t="str">
        <f>IF($C1346="","",VLOOKUP($C1346,'[1]Preços Unitários'!$B$7:$H$507,5,1))</f>
        <v>m</v>
      </c>
      <c r="H1346" s="116">
        <f>IF($C1346="","",VLOOKUP($C1346,'[1]Preços Unitários'!$B$7:$H$507,7,1))</f>
        <v>32.815144795588701</v>
      </c>
      <c r="I1346" s="117">
        <v>1</v>
      </c>
      <c r="J1346" s="118">
        <f t="shared" si="95"/>
        <v>32.815144795588701</v>
      </c>
      <c r="K1346" s="347"/>
      <c r="L1346" s="353"/>
    </row>
    <row r="1347" spans="2:12" x14ac:dyDescent="0.25">
      <c r="B1347" s="113"/>
      <c r="C1347" s="119"/>
      <c r="D1347" s="119"/>
      <c r="E1347" s="119"/>
      <c r="F1347" s="115" t="str">
        <f>IF($C1347="","",VLOOKUP($C1347,'[1]Preços Unitários'!$B$7:$H$507,4,1))</f>
        <v/>
      </c>
      <c r="G1347" s="115" t="str">
        <f>IF($C1347="","",VLOOKUP($C1347,'[1]Preços Unitários'!$B$7:$H$507,5,1))</f>
        <v/>
      </c>
      <c r="H1347" s="116" t="str">
        <f>IF($C1347="","",VLOOKUP($C1347,'[1]Preços Unitários'!$B$7:$H$507,7,1))</f>
        <v/>
      </c>
      <c r="I1347" s="117"/>
      <c r="J1347" s="118" t="str">
        <f t="shared" si="95"/>
        <v/>
      </c>
      <c r="K1347" s="347"/>
      <c r="L1347" s="353"/>
    </row>
    <row r="1348" spans="2:12" x14ac:dyDescent="0.25">
      <c r="B1348" s="113"/>
      <c r="C1348" s="119"/>
      <c r="D1348" s="119"/>
      <c r="E1348" s="119"/>
      <c r="F1348" s="115" t="str">
        <f>IF($C1348="","",VLOOKUP($C1348,'[1]Preços Unitários'!$B$7:$H$507,4,1))</f>
        <v/>
      </c>
      <c r="G1348" s="115" t="str">
        <f>IF($C1348="","",VLOOKUP($C1348,'[1]Preços Unitários'!$B$7:$H$507,5,1))</f>
        <v/>
      </c>
      <c r="H1348" s="116" t="str">
        <f>IF($C1348="","",VLOOKUP($C1348,'[1]Preços Unitários'!$B$7:$H$507,7,1))</f>
        <v/>
      </c>
      <c r="I1348" s="117"/>
      <c r="J1348" s="118" t="str">
        <f t="shared" si="95"/>
        <v/>
      </c>
      <c r="K1348" s="347"/>
      <c r="L1348" s="353"/>
    </row>
    <row r="1349" spans="2:12" x14ac:dyDescent="0.25">
      <c r="B1349" s="113"/>
      <c r="C1349" s="119"/>
      <c r="D1349" s="119"/>
      <c r="E1349" s="119"/>
      <c r="F1349" s="115" t="str">
        <f>IF($C1349="","",VLOOKUP($C1349,'[1]Preços Unitários'!$B$7:$H$507,4,1))</f>
        <v/>
      </c>
      <c r="G1349" s="115" t="str">
        <f>IF($C1349="","",VLOOKUP($C1349,'[1]Preços Unitários'!$B$7:$H$507,5,1))</f>
        <v/>
      </c>
      <c r="H1349" s="116" t="str">
        <f>IF($C1349="","",VLOOKUP($C1349,'[1]Preços Unitários'!$B$7:$H$507,7,1))</f>
        <v/>
      </c>
      <c r="I1349" s="117"/>
      <c r="J1349" s="118" t="str">
        <f t="shared" si="95"/>
        <v/>
      </c>
      <c r="K1349" s="347"/>
      <c r="L1349" s="353"/>
    </row>
    <row r="1350" spans="2:12" x14ac:dyDescent="0.25">
      <c r="B1350" s="113"/>
      <c r="C1350" s="119"/>
      <c r="D1350" s="119"/>
      <c r="E1350" s="119"/>
      <c r="F1350" s="115" t="str">
        <f>IF($C1350="","",VLOOKUP($C1350,'[1]Preços Unitários'!$B$7:$H$507,4,1))</f>
        <v/>
      </c>
      <c r="G1350" s="115" t="str">
        <f>IF($C1350="","",VLOOKUP($C1350,'[1]Preços Unitários'!$B$7:$H$507,5,1))</f>
        <v/>
      </c>
      <c r="H1350" s="116" t="str">
        <f>IF($C1350="","",VLOOKUP($C1350,'[1]Preços Unitários'!$B$7:$H$507,7,1))</f>
        <v/>
      </c>
      <c r="I1350" s="117"/>
      <c r="J1350" s="118" t="str">
        <f t="shared" si="95"/>
        <v/>
      </c>
      <c r="K1350" s="347"/>
      <c r="L1350" s="353"/>
    </row>
    <row r="1351" spans="2:12" x14ac:dyDescent="0.25">
      <c r="B1351" s="113"/>
      <c r="C1351" s="119"/>
      <c r="D1351" s="119"/>
      <c r="E1351" s="119"/>
      <c r="F1351" s="115" t="str">
        <f>IF($C1351="","",VLOOKUP($C1351,'[1]Preços Unitários'!$B$7:$H$507,4,1))</f>
        <v/>
      </c>
      <c r="G1351" s="115" t="str">
        <f>IF($C1351="","",VLOOKUP($C1351,'[1]Preços Unitários'!$B$7:$H$507,5,1))</f>
        <v/>
      </c>
      <c r="H1351" s="116" t="str">
        <f>IF($C1351="","",VLOOKUP($C1351,'[1]Preços Unitários'!$B$7:$H$507,7,1))</f>
        <v/>
      </c>
      <c r="I1351" s="117"/>
      <c r="J1351" s="118" t="str">
        <f t="shared" si="95"/>
        <v/>
      </c>
      <c r="K1351" s="347"/>
      <c r="L1351" s="353"/>
    </row>
    <row r="1352" spans="2:12" x14ac:dyDescent="0.25">
      <c r="B1352" s="113"/>
      <c r="C1352" s="119"/>
      <c r="D1352" s="119"/>
      <c r="E1352" s="119"/>
      <c r="F1352" s="115" t="str">
        <f>IF($C1352="","",VLOOKUP($C1352,'[1]Preços Unitários'!$B$7:$H$507,4,1))</f>
        <v/>
      </c>
      <c r="G1352" s="115" t="str">
        <f>IF($C1352="","",VLOOKUP($C1352,'[1]Preços Unitários'!$B$7:$H$507,5,1))</f>
        <v/>
      </c>
      <c r="H1352" s="116" t="str">
        <f>IF($C1352="","",VLOOKUP($C1352,'[1]Preços Unitários'!$B$7:$H$507,7,1))</f>
        <v/>
      </c>
      <c r="I1352" s="117"/>
      <c r="J1352" s="118" t="str">
        <f t="shared" si="95"/>
        <v/>
      </c>
      <c r="K1352" s="347"/>
      <c r="L1352" s="353"/>
    </row>
    <row r="1353" spans="2:12" x14ac:dyDescent="0.25">
      <c r="B1353" s="113"/>
      <c r="C1353" s="119"/>
      <c r="D1353" s="119"/>
      <c r="E1353" s="119"/>
      <c r="F1353" s="115" t="str">
        <f>IF($C1353="","",VLOOKUP($C1353,'[1]Preços Unitários'!$B$7:$H$507,4,1))</f>
        <v/>
      </c>
      <c r="G1353" s="115" t="str">
        <f>IF($C1353="","",VLOOKUP($C1353,'[1]Preços Unitários'!$B$7:$H$507,5,1))</f>
        <v/>
      </c>
      <c r="H1353" s="116" t="str">
        <f>IF($C1353="","",VLOOKUP($C1353,'[1]Preços Unitários'!$B$7:$H$507,7,1))</f>
        <v/>
      </c>
      <c r="I1353" s="120"/>
      <c r="J1353" s="118" t="str">
        <f t="shared" si="95"/>
        <v/>
      </c>
      <c r="K1353" s="347"/>
      <c r="L1353" s="353"/>
    </row>
    <row r="1354" spans="2:12" x14ac:dyDescent="0.25">
      <c r="B1354" s="113"/>
      <c r="C1354" s="119"/>
      <c r="D1354" s="119"/>
      <c r="E1354" s="119"/>
      <c r="F1354" s="115" t="str">
        <f>IF($C1354="","",VLOOKUP($C1354,'[1]Preços Unitários'!$B$7:$H$507,4,1))</f>
        <v/>
      </c>
      <c r="G1354" s="115" t="str">
        <f>IF($C1354="","",VLOOKUP($C1354,'[1]Preços Unitários'!$B$7:$H$507,5,1))</f>
        <v/>
      </c>
      <c r="H1354" s="116" t="str">
        <f>IF($C1354="","",VLOOKUP($C1354,'[1]Preços Unitários'!$B$7:$H$507,7,1))</f>
        <v/>
      </c>
      <c r="I1354" s="120"/>
      <c r="J1354" s="118" t="str">
        <f t="shared" si="95"/>
        <v/>
      </c>
      <c r="K1354" s="347"/>
      <c r="L1354" s="353"/>
    </row>
    <row r="1355" spans="2:12" ht="15.75" thickBot="1" x14ac:dyDescent="0.3">
      <c r="B1355" s="121"/>
      <c r="C1355" s="122"/>
      <c r="D1355" s="122"/>
      <c r="E1355" s="122"/>
      <c r="F1355" s="123" t="str">
        <f>IF($C1355="","",VLOOKUP($C1355,'[1]Preços Unitários'!$B$7:$H$507,4,1))</f>
        <v/>
      </c>
      <c r="G1355" s="123" t="str">
        <f>IF($C1355="","",VLOOKUP($C1355,'[1]Preços Unitários'!$B$7:$H$507,5,1))</f>
        <v/>
      </c>
      <c r="H1355" s="124" t="str">
        <f>IF($C1355="","",VLOOKUP($C1355,'[1]Preços Unitários'!$B$7:$H$507,7,1))</f>
        <v/>
      </c>
      <c r="I1355" s="125"/>
      <c r="J1355" s="126" t="str">
        <f t="shared" si="95"/>
        <v/>
      </c>
      <c r="K1355" s="348"/>
      <c r="L1355" s="354"/>
    </row>
    <row r="1356" spans="2:12" ht="15.75" thickBot="1" x14ac:dyDescent="0.3">
      <c r="C1356" s="127"/>
      <c r="D1356" s="127"/>
      <c r="E1356" s="127"/>
      <c r="H1356" s="128"/>
      <c r="I1356" s="129"/>
      <c r="J1356" s="128"/>
    </row>
    <row r="1357" spans="2:12" x14ac:dyDescent="0.25">
      <c r="B1357" s="133" t="s">
        <v>908</v>
      </c>
      <c r="C1357" s="96"/>
      <c r="D1357" s="96"/>
      <c r="E1357" s="96"/>
      <c r="F1357" s="97" t="s">
        <v>84</v>
      </c>
      <c r="G1357" s="142" t="s">
        <v>136</v>
      </c>
      <c r="H1357" s="99" t="s">
        <v>131</v>
      </c>
      <c r="I1357" s="100">
        <v>1</v>
      </c>
      <c r="J1357" s="101">
        <f>ROUND(IF(SUM(J1359:J1368)="","",IF(H1357="NOTURNO",(SUM(J1359:J1368))*1.25,SUM(J1359:J1368))),2)</f>
        <v>23.09</v>
      </c>
      <c r="K1357" s="102" t="s">
        <v>1771</v>
      </c>
      <c r="L1357" s="103" t="s">
        <v>1772</v>
      </c>
    </row>
    <row r="1358" spans="2:12" ht="27" x14ac:dyDescent="0.25">
      <c r="B1358" s="104"/>
      <c r="C1358" s="105" t="s">
        <v>1773</v>
      </c>
      <c r="D1358" s="105"/>
      <c r="E1358" s="105"/>
      <c r="F1358" s="106" t="s">
        <v>1776</v>
      </c>
      <c r="G1358" s="107" t="s">
        <v>1777</v>
      </c>
      <c r="H1358" s="108" t="s">
        <v>1778</v>
      </c>
      <c r="I1358" s="109"/>
      <c r="J1358" s="110"/>
      <c r="K1358" s="111"/>
      <c r="L1358" s="112"/>
    </row>
    <row r="1359" spans="2:12" x14ac:dyDescent="0.25">
      <c r="B1359" s="113"/>
      <c r="C1359" s="119"/>
      <c r="D1359" s="119"/>
      <c r="E1359" s="119"/>
      <c r="F1359" s="115" t="str">
        <f>IF($C1359="","",VLOOKUP($C1359,'[1]Preços Unitários'!$B$7:$H$507,4,1))</f>
        <v/>
      </c>
      <c r="G1359" s="115" t="str">
        <f>IF($C1359="","",VLOOKUP($C1359,'[1]Preços Unitários'!$B$7:$H$507,5,1))</f>
        <v/>
      </c>
      <c r="H1359" s="116" t="str">
        <f>IF($C1359="","",VLOOKUP($C1359,'[1]Preços Unitários'!$B$7:$H$507,7,1))</f>
        <v/>
      </c>
      <c r="I1359" s="117"/>
      <c r="J1359" s="118" t="str">
        <f t="shared" ref="J1359:J1369" si="96">IF(H1359="","",I1359*H1359)</f>
        <v/>
      </c>
      <c r="K1359" s="346" t="s">
        <v>1975</v>
      </c>
      <c r="L1359" s="349" t="s">
        <v>1976</v>
      </c>
    </row>
    <row r="1360" spans="2:12" x14ac:dyDescent="0.25">
      <c r="B1360" s="113"/>
      <c r="C1360" s="132" t="s">
        <v>1977</v>
      </c>
      <c r="D1360" s="132">
        <f>VLOOKUP(C1360,'[1]Preços Unitários'!$B$7:$E$413,2,TRUE)</f>
        <v>100101</v>
      </c>
      <c r="E1360" s="132" t="str">
        <f>VLOOKUP(C1360,'[1]Preços Unitários'!$B$7:$F$413,3,TRUE)</f>
        <v>CASAN</v>
      </c>
      <c r="F1360" s="115" t="str">
        <f>IF($C1360="","",VLOOKUP($C1360,'[1]Preços Unitários'!$B$7:$H$507,4,1))</f>
        <v>REMOÇÃO DE PAVIMENTAÇÃO ASFALTICA</v>
      </c>
      <c r="G1360" s="115" t="str">
        <f>IF($C1360="","",VLOOKUP($C1360,'[1]Preços Unitários'!$B$7:$H$507,5,1))</f>
        <v>m²</v>
      </c>
      <c r="H1360" s="116">
        <f>IF($C1360="","",VLOOKUP($C1360,'[1]Preços Unitários'!$B$7:$H$507,7,1))</f>
        <v>23.088910228091628</v>
      </c>
      <c r="I1360" s="117">
        <v>1</v>
      </c>
      <c r="J1360" s="118">
        <f t="shared" si="96"/>
        <v>23.088910228091628</v>
      </c>
      <c r="K1360" s="347"/>
      <c r="L1360" s="350"/>
    </row>
    <row r="1361" spans="2:12" x14ac:dyDescent="0.25">
      <c r="B1361" s="113"/>
      <c r="C1361" s="119"/>
      <c r="D1361" s="119"/>
      <c r="E1361" s="119"/>
      <c r="F1361" s="115" t="str">
        <f>IF($C1361="","",VLOOKUP($C1361,'[1]Preços Unitários'!$B$7:$H$507,4,1))</f>
        <v/>
      </c>
      <c r="G1361" s="115" t="str">
        <f>IF($C1361="","",VLOOKUP($C1361,'[1]Preços Unitários'!$B$7:$H$507,5,1))</f>
        <v/>
      </c>
      <c r="H1361" s="116" t="str">
        <f>IF($C1361="","",VLOOKUP($C1361,'[1]Preços Unitários'!$B$7:$H$507,7,1))</f>
        <v/>
      </c>
      <c r="I1361" s="117"/>
      <c r="J1361" s="118" t="str">
        <f t="shared" si="96"/>
        <v/>
      </c>
      <c r="K1361" s="347"/>
      <c r="L1361" s="350"/>
    </row>
    <row r="1362" spans="2:12" x14ac:dyDescent="0.25">
      <c r="B1362" s="113"/>
      <c r="C1362" s="119"/>
      <c r="D1362" s="119"/>
      <c r="E1362" s="119"/>
      <c r="F1362" s="115" t="str">
        <f>IF($C1362="","",VLOOKUP($C1362,'[1]Preços Unitários'!$B$7:$H$507,4,1))</f>
        <v/>
      </c>
      <c r="G1362" s="115" t="str">
        <f>IF($C1362="","",VLOOKUP($C1362,'[1]Preços Unitários'!$B$7:$H$507,5,1))</f>
        <v/>
      </c>
      <c r="H1362" s="116" t="str">
        <f>IF($C1362="","",VLOOKUP($C1362,'[1]Preços Unitários'!$B$7:$H$507,7,1))</f>
        <v/>
      </c>
      <c r="I1362" s="117"/>
      <c r="J1362" s="118" t="str">
        <f t="shared" si="96"/>
        <v/>
      </c>
      <c r="K1362" s="347"/>
      <c r="L1362" s="350"/>
    </row>
    <row r="1363" spans="2:12" x14ac:dyDescent="0.25">
      <c r="B1363" s="113"/>
      <c r="C1363" s="119"/>
      <c r="D1363" s="119"/>
      <c r="E1363" s="119"/>
      <c r="F1363" s="115" t="str">
        <f>IF($C1363="","",VLOOKUP($C1363,'[1]Preços Unitários'!$B$7:$H$507,4,1))</f>
        <v/>
      </c>
      <c r="G1363" s="115" t="str">
        <f>IF($C1363="","",VLOOKUP($C1363,'[1]Preços Unitários'!$B$7:$H$507,5,1))</f>
        <v/>
      </c>
      <c r="H1363" s="116" t="str">
        <f>IF($C1363="","",VLOOKUP($C1363,'[1]Preços Unitários'!$B$7:$H$507,7,1))</f>
        <v/>
      </c>
      <c r="I1363" s="117"/>
      <c r="J1363" s="118" t="str">
        <f t="shared" si="96"/>
        <v/>
      </c>
      <c r="K1363" s="347"/>
      <c r="L1363" s="350"/>
    </row>
    <row r="1364" spans="2:12" x14ac:dyDescent="0.25">
      <c r="B1364" s="113"/>
      <c r="C1364" s="119"/>
      <c r="D1364" s="119"/>
      <c r="E1364" s="119"/>
      <c r="F1364" s="115" t="str">
        <f>IF($C1364="","",VLOOKUP($C1364,'[1]Preços Unitários'!$B$7:$H$507,4,1))</f>
        <v/>
      </c>
      <c r="G1364" s="115" t="str">
        <f>IF($C1364="","",VLOOKUP($C1364,'[1]Preços Unitários'!$B$7:$H$507,5,1))</f>
        <v/>
      </c>
      <c r="H1364" s="116" t="str">
        <f>IF($C1364="","",VLOOKUP($C1364,'[1]Preços Unitários'!$B$7:$H$507,7,1))</f>
        <v/>
      </c>
      <c r="I1364" s="117"/>
      <c r="J1364" s="118" t="str">
        <f t="shared" si="96"/>
        <v/>
      </c>
      <c r="K1364" s="347"/>
      <c r="L1364" s="350"/>
    </row>
    <row r="1365" spans="2:12" x14ac:dyDescent="0.25">
      <c r="B1365" s="113"/>
      <c r="C1365" s="119"/>
      <c r="D1365" s="119"/>
      <c r="E1365" s="119"/>
      <c r="F1365" s="115" t="str">
        <f>IF($C1365="","",VLOOKUP($C1365,'[1]Preços Unitários'!$B$7:$H$507,4,1))</f>
        <v/>
      </c>
      <c r="G1365" s="115" t="str">
        <f>IF($C1365="","",VLOOKUP($C1365,'[1]Preços Unitários'!$B$7:$H$507,5,1))</f>
        <v/>
      </c>
      <c r="H1365" s="116" t="str">
        <f>IF($C1365="","",VLOOKUP($C1365,'[1]Preços Unitários'!$B$7:$H$507,7,1))</f>
        <v/>
      </c>
      <c r="I1365" s="117"/>
      <c r="J1365" s="118" t="str">
        <f t="shared" si="96"/>
        <v/>
      </c>
      <c r="K1365" s="347"/>
      <c r="L1365" s="350"/>
    </row>
    <row r="1366" spans="2:12" x14ac:dyDescent="0.25">
      <c r="B1366" s="113"/>
      <c r="C1366" s="119"/>
      <c r="D1366" s="119"/>
      <c r="E1366" s="119"/>
      <c r="F1366" s="115" t="str">
        <f>IF($C1366="","",VLOOKUP($C1366,'[1]Preços Unitários'!$B$7:$H$507,4,1))</f>
        <v/>
      </c>
      <c r="G1366" s="115" t="str">
        <f>IF($C1366="","",VLOOKUP($C1366,'[1]Preços Unitários'!$B$7:$H$507,5,1))</f>
        <v/>
      </c>
      <c r="H1366" s="116" t="str">
        <f>IF($C1366="","",VLOOKUP($C1366,'[1]Preços Unitários'!$B$7:$H$507,7,1))</f>
        <v/>
      </c>
      <c r="I1366" s="117"/>
      <c r="J1366" s="118" t="str">
        <f t="shared" si="96"/>
        <v/>
      </c>
      <c r="K1366" s="347"/>
      <c r="L1366" s="350"/>
    </row>
    <row r="1367" spans="2:12" x14ac:dyDescent="0.25">
      <c r="B1367" s="113"/>
      <c r="C1367" s="119"/>
      <c r="D1367" s="119"/>
      <c r="E1367" s="119"/>
      <c r="F1367" s="115" t="str">
        <f>IF($C1367="","",VLOOKUP($C1367,'[1]Preços Unitários'!$B$7:$H$507,4,1))</f>
        <v/>
      </c>
      <c r="G1367" s="115" t="str">
        <f>IF($C1367="","",VLOOKUP($C1367,'[1]Preços Unitários'!$B$7:$H$507,5,1))</f>
        <v/>
      </c>
      <c r="H1367" s="116" t="str">
        <f>IF($C1367="","",VLOOKUP($C1367,'[1]Preços Unitários'!$B$7:$H$507,7,1))</f>
        <v/>
      </c>
      <c r="I1367" s="120"/>
      <c r="J1367" s="118" t="str">
        <f t="shared" si="96"/>
        <v/>
      </c>
      <c r="K1367" s="347"/>
      <c r="L1367" s="350"/>
    </row>
    <row r="1368" spans="2:12" x14ac:dyDescent="0.25">
      <c r="B1368" s="113"/>
      <c r="C1368" s="119"/>
      <c r="D1368" s="119"/>
      <c r="E1368" s="119"/>
      <c r="F1368" s="115" t="str">
        <f>IF($C1368="","",VLOOKUP($C1368,'[1]Preços Unitários'!$B$7:$H$507,4,1))</f>
        <v/>
      </c>
      <c r="G1368" s="115" t="str">
        <f>IF($C1368="","",VLOOKUP($C1368,'[1]Preços Unitários'!$B$7:$H$507,5,1))</f>
        <v/>
      </c>
      <c r="H1368" s="116" t="str">
        <f>IF($C1368="","",VLOOKUP($C1368,'[1]Preços Unitários'!$B$7:$H$507,7,1))</f>
        <v/>
      </c>
      <c r="I1368" s="120"/>
      <c r="J1368" s="118" t="str">
        <f t="shared" si="96"/>
        <v/>
      </c>
      <c r="K1368" s="347"/>
      <c r="L1368" s="350"/>
    </row>
    <row r="1369" spans="2:12" ht="15.75" thickBot="1" x14ac:dyDescent="0.3">
      <c r="B1369" s="121"/>
      <c r="C1369" s="122"/>
      <c r="D1369" s="122"/>
      <c r="E1369" s="122"/>
      <c r="F1369" s="123" t="str">
        <f>IF($C1369="","",VLOOKUP($C1369,'[1]Preços Unitários'!$B$7:$H$507,4,1))</f>
        <v/>
      </c>
      <c r="G1369" s="123" t="str">
        <f>IF($C1369="","",VLOOKUP($C1369,'[1]Preços Unitários'!$B$7:$H$507,5,1))</f>
        <v/>
      </c>
      <c r="H1369" s="124" t="str">
        <f>IF($C1369="","",VLOOKUP($C1369,'[1]Preços Unitários'!$B$7:$H$507,7,1))</f>
        <v/>
      </c>
      <c r="I1369" s="125"/>
      <c r="J1369" s="126" t="str">
        <f t="shared" si="96"/>
        <v/>
      </c>
      <c r="K1369" s="348"/>
      <c r="L1369" s="351"/>
    </row>
    <row r="1370" spans="2:12" ht="15.75" thickBot="1" x14ac:dyDescent="0.3">
      <c r="C1370" s="127"/>
      <c r="D1370" s="127"/>
      <c r="E1370" s="127"/>
      <c r="H1370" s="128"/>
      <c r="I1370" s="129"/>
      <c r="J1370" s="128"/>
    </row>
    <row r="1371" spans="2:12" ht="25.5" x14ac:dyDescent="0.25">
      <c r="B1371" s="133" t="s">
        <v>909</v>
      </c>
      <c r="C1371" s="96"/>
      <c r="D1371" s="96"/>
      <c r="E1371" s="96"/>
      <c r="F1371" s="97" t="s">
        <v>85</v>
      </c>
      <c r="G1371" s="142" t="s">
        <v>136</v>
      </c>
      <c r="H1371" s="99" t="s">
        <v>131</v>
      </c>
      <c r="I1371" s="100">
        <v>1</v>
      </c>
      <c r="J1371" s="101">
        <f>ROUND(IF(SUM(J1373:J1382)="","",IF(H1371="NOTURNO",(SUM(J1373:J1382))*1.25,SUM(J1373:J1382))),2)</f>
        <v>125.26</v>
      </c>
      <c r="K1371" s="102" t="s">
        <v>1771</v>
      </c>
      <c r="L1371" s="103" t="s">
        <v>1772</v>
      </c>
    </row>
    <row r="1372" spans="2:12" ht="27" x14ac:dyDescent="0.25">
      <c r="B1372" s="104"/>
      <c r="C1372" s="105" t="s">
        <v>1773</v>
      </c>
      <c r="D1372" s="105"/>
      <c r="E1372" s="105"/>
      <c r="F1372" s="106" t="s">
        <v>1776</v>
      </c>
      <c r="G1372" s="107" t="s">
        <v>1777</v>
      </c>
      <c r="H1372" s="108" t="s">
        <v>1778</v>
      </c>
      <c r="I1372" s="109"/>
      <c r="J1372" s="110"/>
      <c r="K1372" s="111"/>
      <c r="L1372" s="112"/>
    </row>
    <row r="1373" spans="2:12" x14ac:dyDescent="0.25">
      <c r="B1373" s="113"/>
      <c r="C1373" s="119"/>
      <c r="D1373" s="119"/>
      <c r="E1373" s="119"/>
      <c r="F1373" s="115" t="str">
        <f>IF($C1373="","",VLOOKUP($C1373,'[1]Preços Unitários'!$B$7:$H$507,4,1))</f>
        <v/>
      </c>
      <c r="G1373" s="115" t="str">
        <f>IF($C1373="","",VLOOKUP($C1373,'[1]Preços Unitários'!$B$7:$H$507,5,1))</f>
        <v/>
      </c>
      <c r="H1373" s="116" t="str">
        <f>IF($C1373="","",VLOOKUP($C1373,'[1]Preços Unitários'!$B$7:$H$507,7,1))</f>
        <v/>
      </c>
      <c r="I1373" s="117"/>
      <c r="J1373" s="118" t="str">
        <f t="shared" ref="J1373:J1383" si="97">IF(H1373="","",I1373*H1373)</f>
        <v/>
      </c>
      <c r="K1373" s="346" t="s">
        <v>1978</v>
      </c>
      <c r="L1373" s="349" t="s">
        <v>1979</v>
      </c>
    </row>
    <row r="1374" spans="2:12" x14ac:dyDescent="0.25">
      <c r="B1374" s="113"/>
      <c r="C1374" s="151" t="s">
        <v>1863</v>
      </c>
      <c r="D1374" s="151">
        <f>VLOOKUP(C1374,'[1]Preços Unitários'!$B$7:$E$413,2,TRUE)</f>
        <v>80802</v>
      </c>
      <c r="E1374" s="151" t="str">
        <f>VLOOKUP(C1374,'[1]Preços Unitários'!$B$7:$F$413,3,TRUE)</f>
        <v>CASAN</v>
      </c>
      <c r="F1374" s="115" t="str">
        <f>IF($C1374="","",VLOOKUP($C1374,'[1]Preços Unitários'!$B$7:$H$507,4,1))</f>
        <v>AÇO CA-50</v>
      </c>
      <c r="G1374" s="115" t="str">
        <f>IF($C1374="","",VLOOKUP($C1374,'[1]Preços Unitários'!$B$7:$H$507,5,1))</f>
        <v>kg</v>
      </c>
      <c r="H1374" s="116">
        <f>IF($C1374="","",VLOOKUP($C1374,'[1]Preços Unitários'!$B$7:$H$507,7,1))</f>
        <v>18.804883734853487</v>
      </c>
      <c r="I1374" s="117">
        <f>1/0.2*2*0.109</f>
        <v>1.0900000000000001</v>
      </c>
      <c r="J1374" s="118">
        <f t="shared" si="97"/>
        <v>20.497323270990304</v>
      </c>
      <c r="K1374" s="347"/>
      <c r="L1374" s="350"/>
    </row>
    <row r="1375" spans="2:12" x14ac:dyDescent="0.25">
      <c r="B1375" s="113"/>
      <c r="C1375" s="151" t="s">
        <v>1857</v>
      </c>
      <c r="D1375" s="151">
        <f>VLOOKUP(C1375,'[1]Preços Unitários'!$B$7:$E$413,2,TRUE)</f>
        <v>80601</v>
      </c>
      <c r="E1375" s="151" t="str">
        <f>VLOOKUP(C1375,'[1]Preços Unitários'!$B$7:$F$413,3,TRUE)</f>
        <v>CASAN</v>
      </c>
      <c r="F1375" s="115" t="str">
        <f>IF($C1375="","",VLOOKUP($C1375,'[1]Preços Unitários'!$B$7:$H$507,4,1))</f>
        <v>FORMA DE MADEIRA COMUM</v>
      </c>
      <c r="G1375" s="115" t="str">
        <f>IF($C1375="","",VLOOKUP($C1375,'[1]Preços Unitários'!$B$7:$H$507,5,1))</f>
        <v>m²</v>
      </c>
      <c r="H1375" s="116">
        <f>IF($C1375="","",VLOOKUP($C1375,'[1]Preços Unitários'!$B$7:$H$507,7,1))</f>
        <v>80.07642544046881</v>
      </c>
      <c r="I1375" s="117">
        <f>0.08*1*4</f>
        <v>0.32</v>
      </c>
      <c r="J1375" s="118">
        <f t="shared" si="97"/>
        <v>25.62445614095002</v>
      </c>
      <c r="K1375" s="347"/>
      <c r="L1375" s="350"/>
    </row>
    <row r="1376" spans="2:12" x14ac:dyDescent="0.25">
      <c r="B1376" s="113"/>
      <c r="C1376" s="114" t="s">
        <v>1948</v>
      </c>
      <c r="D1376" s="114">
        <f>VLOOKUP(C1376,'[1]Preços Unitários'!$B$7:$E$413,2,TRUE)</f>
        <v>4721</v>
      </c>
      <c r="E1376" s="114" t="str">
        <f>VLOOKUP(C1376,'[1]Preços Unitários'!$B$7:$F$413,3,TRUE)</f>
        <v>SINAPI</v>
      </c>
      <c r="F1376" s="115" t="str">
        <f>IF($C1376="","",VLOOKUP($C1376,'[1]Preços Unitários'!$B$7:$H$507,4,1))</f>
        <v>BRITA 1</v>
      </c>
      <c r="G1376" s="115" t="str">
        <f>IF($C1376="","",VLOOKUP($C1376,'[1]Preços Unitários'!$B$7:$H$507,5,1))</f>
        <v>m³</v>
      </c>
      <c r="H1376" s="116">
        <f>IF($C1376="","",VLOOKUP($C1376,'[1]Preços Unitários'!$B$7:$H$507,7,1))</f>
        <v>123.78085043595223</v>
      </c>
      <c r="I1376" s="117">
        <f>0.03*1*1</f>
        <v>0.03</v>
      </c>
      <c r="J1376" s="118">
        <f t="shared" si="97"/>
        <v>3.7134255130785667</v>
      </c>
      <c r="K1376" s="347"/>
      <c r="L1376" s="350"/>
    </row>
    <row r="1377" spans="2:12" x14ac:dyDescent="0.25">
      <c r="B1377" s="113"/>
      <c r="C1377" s="151" t="s">
        <v>1866</v>
      </c>
      <c r="D1377" s="151" t="str">
        <f>VLOOKUP(C1377,'[1]Preços Unitários'!$B$7:$E$413,2,TRUE)</f>
        <v>81009/ 81503</v>
      </c>
      <c r="E1377" s="151" t="str">
        <f>VLOOKUP(C1377,'[1]Preços Unitários'!$B$7:$F$413,3,TRUE)</f>
        <v>CASAN</v>
      </c>
      <c r="F1377" s="115" t="str">
        <f>IF($C1377="","",VLOOKUP($C1377,'[1]Preços Unitários'!$B$7:$H$507,4,1))</f>
        <v>CONCRETO ESTRUTURAL, FCK = 40,0 MPA BOMBEADO</v>
      </c>
      <c r="G1377" s="115" t="str">
        <f>IF($C1377="","",VLOOKUP($C1377,'[1]Preços Unitários'!$B$7:$H$507,5,1))</f>
        <v>m³</v>
      </c>
      <c r="H1377" s="116">
        <f>IF($C1377="","",VLOOKUP($C1377,'[1]Preços Unitários'!$B$7:$H$507,7,1))</f>
        <v>728.25959671970998</v>
      </c>
      <c r="I1377" s="117">
        <f>1*1*0.08</f>
        <v>0.08</v>
      </c>
      <c r="J1377" s="118">
        <f t="shared" si="97"/>
        <v>58.260767737576799</v>
      </c>
      <c r="K1377" s="347"/>
      <c r="L1377" s="350"/>
    </row>
    <row r="1378" spans="2:12" x14ac:dyDescent="0.25">
      <c r="B1378" s="113"/>
      <c r="C1378" s="114" t="s">
        <v>1980</v>
      </c>
      <c r="D1378" s="114">
        <f>VLOOKUP(C1378,'[1]Preços Unitários'!$B$7:$E$413,2,TRUE)</f>
        <v>43146</v>
      </c>
      <c r="E1378" s="114" t="str">
        <f>VLOOKUP(C1378,'[1]Preços Unitários'!$B$7:$F$413,3,TRUE)</f>
        <v>SINAPI</v>
      </c>
      <c r="F1378" s="115" t="str">
        <f>IF($C1378="","",VLOOKUP($C1378,'[1]Preços Unitários'!$B$7:$H$507,4,1))</f>
        <v>ENDURECEDOR MINERAL DE BASE CIMENTICIA PARA PISO DE CONCRETO</v>
      </c>
      <c r="G1378" s="115" t="str">
        <f>IF($C1378="","",VLOOKUP($C1378,'[1]Preços Unitários'!$B$7:$H$507,5,1))</f>
        <v>Kg</v>
      </c>
      <c r="H1378" s="116">
        <f>IF($C1378="","",VLOOKUP($C1378,'[1]Preços Unitários'!$B$7:$H$507,7,1))</f>
        <v>10.418289104307211</v>
      </c>
      <c r="I1378" s="117">
        <v>1</v>
      </c>
      <c r="J1378" s="118">
        <f t="shared" si="97"/>
        <v>10.418289104307211</v>
      </c>
      <c r="K1378" s="347"/>
      <c r="L1378" s="350"/>
    </row>
    <row r="1379" spans="2:12" x14ac:dyDescent="0.25">
      <c r="B1379" s="113"/>
      <c r="C1379" s="114" t="s">
        <v>1981</v>
      </c>
      <c r="D1379" s="114">
        <f>VLOOKUP(C1379,'[1]Preços Unitários'!$B$7:$E$413,2,TRUE)</f>
        <v>43144</v>
      </c>
      <c r="E1379" s="114" t="str">
        <f>VLOOKUP(C1379,'[1]Preços Unitários'!$B$7:$F$413,3,TRUE)</f>
        <v>SINAPI</v>
      </c>
      <c r="F1379" s="115" t="str">
        <f>IF($C1379="","",VLOOKUP($C1379,'[1]Preços Unitários'!$B$7:$H$507,4,1))</f>
        <v>DESMOLDANTE PARA CONCRETO ESTAMPADO</v>
      </c>
      <c r="G1379" s="115" t="str">
        <f>IF($C1379="","",VLOOKUP($C1379,'[1]Preços Unitários'!$B$7:$H$507,5,1))</f>
        <v>Kg</v>
      </c>
      <c r="H1379" s="116">
        <f>IF($C1379="","",VLOOKUP($C1379,'[1]Preços Unitários'!$B$7:$H$507,7,1))</f>
        <v>44.219849309392835</v>
      </c>
      <c r="I1379" s="117">
        <v>5.45E-2</v>
      </c>
      <c r="J1379" s="118">
        <f t="shared" si="97"/>
        <v>2.4099817873619096</v>
      </c>
      <c r="K1379" s="347"/>
      <c r="L1379" s="350"/>
    </row>
    <row r="1380" spans="2:12" ht="24.75" x14ac:dyDescent="0.25">
      <c r="B1380" s="113"/>
      <c r="C1380" s="114" t="s">
        <v>1982</v>
      </c>
      <c r="D1380" s="114">
        <f>VLOOKUP(C1380,'[1]Preços Unitários'!$B$7:$E$413,2,TRUE)</f>
        <v>43143</v>
      </c>
      <c r="E1380" s="114" t="str">
        <f>VLOOKUP(C1380,'[1]Preços Unitários'!$B$7:$F$413,3,TRUE)</f>
        <v>SINAPI</v>
      </c>
      <c r="F1380" s="115" t="str">
        <f>IF($C1380="","",VLOOKUP($C1380,'[1]Preços Unitários'!$B$7:$H$507,4,1))</f>
        <v>SELANTE ACRILICO PARA TRATAMENTO / ACABAMENTO SUPERFICIAL DE CONCRETO APARENTE, PEDRAS E OUTROS</v>
      </c>
      <c r="G1380" s="115" t="str">
        <f>IF($C1380="","",VLOOKUP($C1380,'[1]Preços Unitários'!$B$7:$H$507,5,1))</f>
        <v>litro</v>
      </c>
      <c r="H1380" s="116">
        <f>IF($C1380="","",VLOOKUP($C1380,'[1]Preços Unitários'!$B$7:$H$507,7,1))</f>
        <v>32.481910251873373</v>
      </c>
      <c r="I1380" s="117">
        <v>0.13333</v>
      </c>
      <c r="J1380" s="118">
        <f t="shared" si="97"/>
        <v>4.3308130938822771</v>
      </c>
      <c r="K1380" s="347"/>
      <c r="L1380" s="350"/>
    </row>
    <row r="1381" spans="2:12" x14ac:dyDescent="0.25">
      <c r="B1381" s="113"/>
      <c r="C1381" s="119"/>
      <c r="D1381" s="119"/>
      <c r="E1381" s="119"/>
      <c r="F1381" s="115" t="str">
        <f>IF($C1381="","",VLOOKUP($C1381,'[1]Preços Unitários'!$B$7:$H$507,4,1))</f>
        <v/>
      </c>
      <c r="G1381" s="115" t="str">
        <f>IF($C1381="","",VLOOKUP($C1381,'[1]Preços Unitários'!$B$7:$H$507,5,1))</f>
        <v/>
      </c>
      <c r="H1381" s="116" t="str">
        <f>IF($C1381="","",VLOOKUP($C1381,'[1]Preços Unitários'!$B$7:$H$507,7,1))</f>
        <v/>
      </c>
      <c r="I1381" s="120"/>
      <c r="J1381" s="118" t="str">
        <f t="shared" si="97"/>
        <v/>
      </c>
      <c r="K1381" s="347"/>
      <c r="L1381" s="350"/>
    </row>
    <row r="1382" spans="2:12" x14ac:dyDescent="0.25">
      <c r="B1382" s="113"/>
      <c r="C1382" s="119"/>
      <c r="D1382" s="119"/>
      <c r="E1382" s="119"/>
      <c r="F1382" s="115" t="str">
        <f>IF($C1382="","",VLOOKUP($C1382,'[1]Preços Unitários'!$B$7:$H$507,4,1))</f>
        <v/>
      </c>
      <c r="G1382" s="115" t="str">
        <f>IF($C1382="","",VLOOKUP($C1382,'[1]Preços Unitários'!$B$7:$H$507,5,1))</f>
        <v/>
      </c>
      <c r="H1382" s="116" t="str">
        <f>IF($C1382="","",VLOOKUP($C1382,'[1]Preços Unitários'!$B$7:$H$507,7,1))</f>
        <v/>
      </c>
      <c r="I1382" s="120"/>
      <c r="J1382" s="118" t="str">
        <f t="shared" si="97"/>
        <v/>
      </c>
      <c r="K1382" s="347"/>
      <c r="L1382" s="350"/>
    </row>
    <row r="1383" spans="2:12" ht="15.75" thickBot="1" x14ac:dyDescent="0.3">
      <c r="B1383" s="121"/>
      <c r="C1383" s="122"/>
      <c r="D1383" s="122"/>
      <c r="E1383" s="122"/>
      <c r="F1383" s="123" t="str">
        <f>IF($C1383="","",VLOOKUP($C1383,'[1]Preços Unitários'!$B$7:$H$507,4,1))</f>
        <v/>
      </c>
      <c r="G1383" s="123" t="str">
        <f>IF($C1383="","",VLOOKUP($C1383,'[1]Preços Unitários'!$B$7:$H$507,5,1))</f>
        <v/>
      </c>
      <c r="H1383" s="124" t="str">
        <f>IF($C1383="","",VLOOKUP($C1383,'[1]Preços Unitários'!$B$7:$H$507,7,1))</f>
        <v/>
      </c>
      <c r="I1383" s="125"/>
      <c r="J1383" s="126" t="str">
        <f t="shared" si="97"/>
        <v/>
      </c>
      <c r="K1383" s="348"/>
      <c r="L1383" s="351"/>
    </row>
    <row r="1384" spans="2:12" ht="15.75" thickBot="1" x14ac:dyDescent="0.3">
      <c r="C1384" s="127"/>
      <c r="D1384" s="127"/>
      <c r="E1384" s="127"/>
      <c r="H1384" s="128"/>
      <c r="I1384" s="129"/>
      <c r="J1384" s="128"/>
    </row>
    <row r="1385" spans="2:12" x14ac:dyDescent="0.25">
      <c r="B1385" s="133" t="s">
        <v>910</v>
      </c>
      <c r="C1385" s="96"/>
      <c r="D1385" s="96"/>
      <c r="E1385" s="96"/>
      <c r="F1385" s="140" t="s">
        <v>86</v>
      </c>
      <c r="G1385" s="142" t="s">
        <v>136</v>
      </c>
      <c r="H1385" s="99" t="s">
        <v>131</v>
      </c>
      <c r="I1385" s="100">
        <v>1</v>
      </c>
      <c r="J1385" s="101">
        <f>ROUND(IF(SUM(J1387:J1396)="","",IF(H1385="NOTURNO",(SUM(J1387:J1396))*1.25,SUM(J1387:J1396))),2)</f>
        <v>19.43</v>
      </c>
      <c r="K1385" s="102" t="s">
        <v>1771</v>
      </c>
      <c r="L1385" s="103" t="s">
        <v>1772</v>
      </c>
    </row>
    <row r="1386" spans="2:12" ht="27" x14ac:dyDescent="0.25">
      <c r="B1386" s="104"/>
      <c r="C1386" s="105" t="s">
        <v>1773</v>
      </c>
      <c r="D1386" s="105"/>
      <c r="E1386" s="105"/>
      <c r="F1386" s="106" t="s">
        <v>1776</v>
      </c>
      <c r="G1386" s="107" t="s">
        <v>1777</v>
      </c>
      <c r="H1386" s="108" t="s">
        <v>1778</v>
      </c>
      <c r="I1386" s="109"/>
      <c r="J1386" s="110"/>
      <c r="K1386" s="111"/>
      <c r="L1386" s="112"/>
    </row>
    <row r="1387" spans="2:12" x14ac:dyDescent="0.25">
      <c r="B1387" s="113"/>
      <c r="C1387" s="119"/>
      <c r="D1387" s="119"/>
      <c r="E1387" s="119"/>
      <c r="F1387" s="115" t="str">
        <f>IF($C1387="","",VLOOKUP($C1387,'[1]Preços Unitários'!$B$7:$H$507,4,1))</f>
        <v/>
      </c>
      <c r="G1387" s="115" t="str">
        <f>IF($C1387="","",VLOOKUP($C1387,'[1]Preços Unitários'!$B$7:$H$507,5,1))</f>
        <v/>
      </c>
      <c r="H1387" s="116" t="str">
        <f>IF($C1387="","",VLOOKUP($C1387,'[1]Preços Unitários'!$B$7:$H$507,7,1))</f>
        <v/>
      </c>
      <c r="I1387" s="117"/>
      <c r="J1387" s="118" t="str">
        <f t="shared" ref="J1387:J1397" si="98">IF(H1387="","",I1387*H1387)</f>
        <v/>
      </c>
      <c r="K1387" s="346" t="s">
        <v>1983</v>
      </c>
      <c r="L1387" s="349" t="s">
        <v>1984</v>
      </c>
    </row>
    <row r="1388" spans="2:12" x14ac:dyDescent="0.25">
      <c r="B1388" s="113"/>
      <c r="C1388" s="132" t="s">
        <v>1985</v>
      </c>
      <c r="D1388" s="132">
        <f>VLOOKUP(C1388,'[1]Preços Unitários'!$B$7:$E$413,2,TRUE)</f>
        <v>160401</v>
      </c>
      <c r="E1388" s="132" t="str">
        <f>VLOOKUP(C1388,'[1]Preços Unitários'!$B$7:$F$413,3,TRUE)</f>
        <v>CASAN</v>
      </c>
      <c r="F1388" s="115" t="str">
        <f>IF($C1388="","",VLOOKUP($C1388,'[1]Preços Unitários'!$B$7:$H$507,4,1))</f>
        <v>PLANTIO DE GRAMA EM PLACAS OU LEIVAS</v>
      </c>
      <c r="G1388" s="115" t="str">
        <f>IF($C1388="","",VLOOKUP($C1388,'[1]Preços Unitários'!$B$7:$H$507,5,1))</f>
        <v>m²</v>
      </c>
      <c r="H1388" s="116">
        <f>IF($C1388="","",VLOOKUP($C1388,'[1]Preços Unitários'!$B$7:$H$507,7,1))</f>
        <v>19.427562004219496</v>
      </c>
      <c r="I1388" s="117">
        <v>1</v>
      </c>
      <c r="J1388" s="118">
        <f t="shared" si="98"/>
        <v>19.427562004219496</v>
      </c>
      <c r="K1388" s="347"/>
      <c r="L1388" s="350"/>
    </row>
    <row r="1389" spans="2:12" x14ac:dyDescent="0.25">
      <c r="B1389" s="113"/>
      <c r="C1389" s="119"/>
      <c r="D1389" s="119"/>
      <c r="E1389" s="119"/>
      <c r="F1389" s="115" t="str">
        <f>IF($C1389="","",VLOOKUP($C1389,'[1]Preços Unitários'!$B$7:$H$507,4,1))</f>
        <v/>
      </c>
      <c r="G1389" s="115" t="str">
        <f>IF($C1389="","",VLOOKUP($C1389,'[1]Preços Unitários'!$B$7:$H$507,5,1))</f>
        <v/>
      </c>
      <c r="H1389" s="116" t="str">
        <f>IF($C1389="","",VLOOKUP($C1389,'[1]Preços Unitários'!$B$7:$H$507,7,1))</f>
        <v/>
      </c>
      <c r="I1389" s="117"/>
      <c r="J1389" s="118" t="str">
        <f t="shared" si="98"/>
        <v/>
      </c>
      <c r="K1389" s="347"/>
      <c r="L1389" s="350"/>
    </row>
    <row r="1390" spans="2:12" x14ac:dyDescent="0.25">
      <c r="B1390" s="113"/>
      <c r="C1390" s="119"/>
      <c r="D1390" s="119"/>
      <c r="E1390" s="119"/>
      <c r="F1390" s="115" t="str">
        <f>IF($C1390="","",VLOOKUP($C1390,'[1]Preços Unitários'!$B$7:$H$507,4,1))</f>
        <v/>
      </c>
      <c r="G1390" s="115" t="str">
        <f>IF($C1390="","",VLOOKUP($C1390,'[1]Preços Unitários'!$B$7:$H$507,5,1))</f>
        <v/>
      </c>
      <c r="H1390" s="116" t="str">
        <f>IF($C1390="","",VLOOKUP($C1390,'[1]Preços Unitários'!$B$7:$H$507,7,1))</f>
        <v/>
      </c>
      <c r="I1390" s="117"/>
      <c r="J1390" s="118" t="str">
        <f t="shared" si="98"/>
        <v/>
      </c>
      <c r="K1390" s="347"/>
      <c r="L1390" s="350"/>
    </row>
    <row r="1391" spans="2:12" x14ac:dyDescent="0.25">
      <c r="B1391" s="113"/>
      <c r="C1391" s="119"/>
      <c r="D1391" s="119"/>
      <c r="E1391" s="119"/>
      <c r="F1391" s="115" t="str">
        <f>IF($C1391="","",VLOOKUP($C1391,'[1]Preços Unitários'!$B$7:$H$507,4,1))</f>
        <v/>
      </c>
      <c r="G1391" s="115" t="str">
        <f>IF($C1391="","",VLOOKUP($C1391,'[1]Preços Unitários'!$B$7:$H$507,5,1))</f>
        <v/>
      </c>
      <c r="H1391" s="116" t="str">
        <f>IF($C1391="","",VLOOKUP($C1391,'[1]Preços Unitários'!$B$7:$H$507,7,1))</f>
        <v/>
      </c>
      <c r="I1391" s="117"/>
      <c r="J1391" s="118" t="str">
        <f t="shared" si="98"/>
        <v/>
      </c>
      <c r="K1391" s="347"/>
      <c r="L1391" s="350"/>
    </row>
    <row r="1392" spans="2:12" x14ac:dyDescent="0.25">
      <c r="B1392" s="113"/>
      <c r="C1392" s="119"/>
      <c r="D1392" s="119"/>
      <c r="E1392" s="119"/>
      <c r="F1392" s="115" t="str">
        <f>IF($C1392="","",VLOOKUP($C1392,'[1]Preços Unitários'!$B$7:$H$507,4,1))</f>
        <v/>
      </c>
      <c r="G1392" s="115" t="str">
        <f>IF($C1392="","",VLOOKUP($C1392,'[1]Preços Unitários'!$B$7:$H$507,5,1))</f>
        <v/>
      </c>
      <c r="H1392" s="116" t="str">
        <f>IF($C1392="","",VLOOKUP($C1392,'[1]Preços Unitários'!$B$7:$H$507,7,1))</f>
        <v/>
      </c>
      <c r="I1392" s="117"/>
      <c r="J1392" s="118" t="str">
        <f t="shared" si="98"/>
        <v/>
      </c>
      <c r="K1392" s="347"/>
      <c r="L1392" s="350"/>
    </row>
    <row r="1393" spans="2:12" x14ac:dyDescent="0.25">
      <c r="B1393" s="113"/>
      <c r="C1393" s="119"/>
      <c r="D1393" s="119"/>
      <c r="E1393" s="119"/>
      <c r="F1393" s="115" t="str">
        <f>IF($C1393="","",VLOOKUP($C1393,'[1]Preços Unitários'!$B$7:$H$507,4,1))</f>
        <v/>
      </c>
      <c r="G1393" s="115" t="str">
        <f>IF($C1393="","",VLOOKUP($C1393,'[1]Preços Unitários'!$B$7:$H$507,5,1))</f>
        <v/>
      </c>
      <c r="H1393" s="116" t="str">
        <f>IF($C1393="","",VLOOKUP($C1393,'[1]Preços Unitários'!$B$7:$H$507,7,1))</f>
        <v/>
      </c>
      <c r="I1393" s="117"/>
      <c r="J1393" s="118" t="str">
        <f t="shared" si="98"/>
        <v/>
      </c>
      <c r="K1393" s="347"/>
      <c r="L1393" s="350"/>
    </row>
    <row r="1394" spans="2:12" x14ac:dyDescent="0.25">
      <c r="B1394" s="113"/>
      <c r="C1394" s="119"/>
      <c r="D1394" s="119"/>
      <c r="E1394" s="119"/>
      <c r="F1394" s="115" t="str">
        <f>IF($C1394="","",VLOOKUP($C1394,'[1]Preços Unitários'!$B$7:$H$507,4,1))</f>
        <v/>
      </c>
      <c r="G1394" s="115" t="str">
        <f>IF($C1394="","",VLOOKUP($C1394,'[1]Preços Unitários'!$B$7:$H$507,5,1))</f>
        <v/>
      </c>
      <c r="H1394" s="116" t="str">
        <f>IF($C1394="","",VLOOKUP($C1394,'[1]Preços Unitários'!$B$7:$H$507,7,1))</f>
        <v/>
      </c>
      <c r="I1394" s="117"/>
      <c r="J1394" s="118" t="str">
        <f t="shared" si="98"/>
        <v/>
      </c>
      <c r="K1394" s="347"/>
      <c r="L1394" s="350"/>
    </row>
    <row r="1395" spans="2:12" x14ac:dyDescent="0.25">
      <c r="B1395" s="113"/>
      <c r="C1395" s="119"/>
      <c r="D1395" s="119"/>
      <c r="E1395" s="119"/>
      <c r="F1395" s="115" t="str">
        <f>IF($C1395="","",VLOOKUP($C1395,'[1]Preços Unitários'!$B$7:$H$507,4,1))</f>
        <v/>
      </c>
      <c r="G1395" s="115" t="str">
        <f>IF($C1395="","",VLOOKUP($C1395,'[1]Preços Unitários'!$B$7:$H$507,5,1))</f>
        <v/>
      </c>
      <c r="H1395" s="116" t="str">
        <f>IF($C1395="","",VLOOKUP($C1395,'[1]Preços Unitários'!$B$7:$H$507,7,1))</f>
        <v/>
      </c>
      <c r="I1395" s="120"/>
      <c r="J1395" s="118" t="str">
        <f t="shared" si="98"/>
        <v/>
      </c>
      <c r="K1395" s="347"/>
      <c r="L1395" s="350"/>
    </row>
    <row r="1396" spans="2:12" x14ac:dyDescent="0.25">
      <c r="B1396" s="113"/>
      <c r="C1396" s="119"/>
      <c r="D1396" s="119"/>
      <c r="E1396" s="119"/>
      <c r="F1396" s="115" t="str">
        <f>IF($C1396="","",VLOOKUP($C1396,'[1]Preços Unitários'!$B$7:$H$507,4,1))</f>
        <v/>
      </c>
      <c r="G1396" s="115" t="str">
        <f>IF($C1396="","",VLOOKUP($C1396,'[1]Preços Unitários'!$B$7:$H$507,5,1))</f>
        <v/>
      </c>
      <c r="H1396" s="116" t="str">
        <f>IF($C1396="","",VLOOKUP($C1396,'[1]Preços Unitários'!$B$7:$H$507,7,1))</f>
        <v/>
      </c>
      <c r="I1396" s="120"/>
      <c r="J1396" s="118" t="str">
        <f t="shared" si="98"/>
        <v/>
      </c>
      <c r="K1396" s="347"/>
      <c r="L1396" s="350"/>
    </row>
    <row r="1397" spans="2:12" ht="15.75" thickBot="1" x14ac:dyDescent="0.3">
      <c r="B1397" s="121"/>
      <c r="C1397" s="122"/>
      <c r="D1397" s="122"/>
      <c r="E1397" s="122"/>
      <c r="F1397" s="123" t="str">
        <f>IF($C1397="","",VLOOKUP($C1397,'[1]Preços Unitários'!$B$7:$H$507,4,1))</f>
        <v/>
      </c>
      <c r="G1397" s="123" t="str">
        <f>IF($C1397="","",VLOOKUP($C1397,'[1]Preços Unitários'!$B$7:$H$507,5,1))</f>
        <v/>
      </c>
      <c r="H1397" s="124" t="str">
        <f>IF($C1397="","",VLOOKUP($C1397,'[1]Preços Unitários'!$B$7:$H$507,7,1))</f>
        <v/>
      </c>
      <c r="I1397" s="125"/>
      <c r="J1397" s="126" t="str">
        <f t="shared" si="98"/>
        <v/>
      </c>
      <c r="K1397" s="348"/>
      <c r="L1397" s="351"/>
    </row>
    <row r="1398" spans="2:12" ht="15.75" thickBot="1" x14ac:dyDescent="0.3">
      <c r="C1398" s="127"/>
      <c r="D1398" s="127"/>
      <c r="E1398" s="127"/>
      <c r="H1398" s="128"/>
      <c r="I1398" s="129"/>
      <c r="J1398" s="128"/>
    </row>
    <row r="1399" spans="2:12" x14ac:dyDescent="0.25">
      <c r="B1399" s="133" t="s">
        <v>911</v>
      </c>
      <c r="C1399" s="96"/>
      <c r="D1399" s="96"/>
      <c r="E1399" s="96"/>
      <c r="F1399" s="140" t="s">
        <v>87</v>
      </c>
      <c r="G1399" s="142" t="s">
        <v>140</v>
      </c>
      <c r="H1399" s="99" t="s">
        <v>131</v>
      </c>
      <c r="I1399" s="100">
        <v>1</v>
      </c>
      <c r="J1399" s="101">
        <f>ROUND(IF(SUM(J1401:J1410)="","",IF(H1399="NOTURNO",(SUM(J1401:J1410))*1.25,SUM(J1401:J1410))),2)</f>
        <v>111.38</v>
      </c>
      <c r="K1399" s="102" t="s">
        <v>1771</v>
      </c>
      <c r="L1399" s="103" t="s">
        <v>1772</v>
      </c>
    </row>
    <row r="1400" spans="2:12" ht="27" x14ac:dyDescent="0.25">
      <c r="B1400" s="104"/>
      <c r="C1400" s="105" t="s">
        <v>1773</v>
      </c>
      <c r="D1400" s="105"/>
      <c r="E1400" s="105"/>
      <c r="F1400" s="106" t="s">
        <v>1776</v>
      </c>
      <c r="G1400" s="107" t="s">
        <v>1777</v>
      </c>
      <c r="H1400" s="108" t="s">
        <v>1778</v>
      </c>
      <c r="I1400" s="109"/>
      <c r="J1400" s="110"/>
      <c r="K1400" s="111"/>
      <c r="L1400" s="112"/>
    </row>
    <row r="1401" spans="2:12" x14ac:dyDescent="0.25">
      <c r="B1401" s="113"/>
      <c r="C1401" s="119"/>
      <c r="D1401" s="119"/>
      <c r="E1401" s="119"/>
      <c r="F1401" s="115" t="str">
        <f>IF($C1401="","",VLOOKUP($C1401,'[1]Preços Unitários'!$B$7:$H$507,4,1))</f>
        <v/>
      </c>
      <c r="G1401" s="115" t="str">
        <f>IF($C1401="","",VLOOKUP($C1401,'[1]Preços Unitários'!$B$7:$H$507,5,1))</f>
        <v/>
      </c>
      <c r="H1401" s="116" t="str">
        <f>IF($C1401="","",VLOOKUP($C1401,'[1]Preços Unitários'!$B$7:$H$507,7,1))</f>
        <v/>
      </c>
      <c r="I1401" s="117"/>
      <c r="J1401" s="118" t="str">
        <f t="shared" ref="J1401:J1411" si="99">IF(H1401="","",I1401*H1401)</f>
        <v/>
      </c>
      <c r="K1401" s="346" t="s">
        <v>1986</v>
      </c>
      <c r="L1401" s="349" t="s">
        <v>1987</v>
      </c>
    </row>
    <row r="1402" spans="2:12" x14ac:dyDescent="0.25">
      <c r="B1402" s="113"/>
      <c r="C1402" s="141" t="s">
        <v>1988</v>
      </c>
      <c r="D1402" s="141">
        <f>VLOOKUP(C1402,'[1]Preços Unitários'!$B$7:$E$413,2,TRUE)</f>
        <v>90504</v>
      </c>
      <c r="E1402" s="141" t="str">
        <f>VLOOKUP(C1402,'[1]Preços Unitários'!$B$7:$F$413,3,TRUE)</f>
        <v>CASAN</v>
      </c>
      <c r="F1402" s="115" t="str">
        <f>IF($C1402="","",VLOOKUP($C1402,'[1]Preços Unitários'!$B$7:$H$507,4,1))</f>
        <v>ASSENTAMENTO DE TUBOS E CONEXÕES EM PVC, RPVC, PVC DEFºFº, PRFV, J.E., ATÉ DN 150 MM</v>
      </c>
      <c r="G1402" s="115" t="str">
        <f>IF($C1402="","",VLOOKUP($C1402,'[1]Preços Unitários'!$B$7:$H$507,5,1))</f>
        <v>m</v>
      </c>
      <c r="H1402" s="116">
        <f>IF($C1402="","",VLOOKUP($C1402,'[1]Preços Unitários'!$B$7:$H$507,7,1))</f>
        <v>2.1918275081683531</v>
      </c>
      <c r="I1402" s="117">
        <v>1</v>
      </c>
      <c r="J1402" s="118">
        <f t="shared" si="99"/>
        <v>2.1918275081683531</v>
      </c>
      <c r="K1402" s="347"/>
      <c r="L1402" s="350"/>
    </row>
    <row r="1403" spans="2:12" x14ac:dyDescent="0.25">
      <c r="B1403" s="113"/>
      <c r="C1403" s="141" t="s">
        <v>1989</v>
      </c>
      <c r="D1403" s="141">
        <f>VLOOKUP(C1403,'[1]Preços Unitários'!$B$7:$E$413,2,TRUE)</f>
        <v>41936</v>
      </c>
      <c r="E1403" s="141" t="str">
        <f>VLOOKUP(C1403,'[1]Preços Unitários'!$B$7:$F$413,3,TRUE)</f>
        <v>SINAPI</v>
      </c>
      <c r="F1403" s="115" t="str">
        <f>IF($C1403="","",VLOOKUP($C1403,'[1]Preços Unitários'!$B$7:$H$507,4,1))</f>
        <v>TUBO PVC 150mm JEI</v>
      </c>
      <c r="G1403" s="115" t="str">
        <f>IF($C1403="","",VLOOKUP($C1403,'[1]Preços Unitários'!$B$7:$H$507,5,1))</f>
        <v>m</v>
      </c>
      <c r="H1403" s="116">
        <f>IF($C1403="","",VLOOKUP($C1403,'[1]Preços Unitários'!$B$7:$H$507,7,1))</f>
        <v>85.105846105407352</v>
      </c>
      <c r="I1403" s="117">
        <v>1</v>
      </c>
      <c r="J1403" s="118">
        <f t="shared" si="99"/>
        <v>85.105846105407352</v>
      </c>
      <c r="K1403" s="347"/>
      <c r="L1403" s="350"/>
    </row>
    <row r="1404" spans="2:12" x14ac:dyDescent="0.25">
      <c r="B1404" s="113"/>
      <c r="C1404" s="114" t="s">
        <v>1990</v>
      </c>
      <c r="D1404" s="114">
        <f>VLOOKUP(C1404,'[1]Preços Unitários'!$B$7:$E$413,2,TRUE)</f>
        <v>30207</v>
      </c>
      <c r="E1404" s="114" t="str">
        <f>VLOOKUP(C1404,'[1]Preços Unitários'!$B$7:$F$413,3,TRUE)</f>
        <v>CASAN</v>
      </c>
      <c r="F1404" s="115" t="str">
        <f>IF($C1404="","",VLOOKUP($C1404,'[1]Preços Unitários'!$B$7:$H$507,4,1))</f>
        <v>SINALIZAÇÃO DE TRÂNSITO, COM PLACAS</v>
      </c>
      <c r="G1404" s="115" t="str">
        <f>IF($C1404="","",VLOOKUP($C1404,'[1]Preços Unitários'!$B$7:$H$507,5,1))</f>
        <v>m²</v>
      </c>
      <c r="H1404" s="116">
        <f>IF($C1404="","",VLOOKUP($C1404,'[1]Preços Unitários'!$B$7:$H$507,7,1))</f>
        <v>12.042597729538622</v>
      </c>
      <c r="I1404" s="117">
        <v>2</v>
      </c>
      <c r="J1404" s="118">
        <f t="shared" si="99"/>
        <v>24.085195459077244</v>
      </c>
      <c r="K1404" s="347"/>
      <c r="L1404" s="350"/>
    </row>
    <row r="1405" spans="2:12" x14ac:dyDescent="0.25">
      <c r="B1405" s="113"/>
      <c r="C1405" s="114"/>
      <c r="D1405" s="114"/>
      <c r="E1405" s="114"/>
      <c r="F1405" s="115" t="str">
        <f>IF($C1405="","",VLOOKUP($C1405,'[1]Preços Unitários'!$B$7:$H$507,4,1))</f>
        <v/>
      </c>
      <c r="G1405" s="115" t="str">
        <f>IF($C1405="","",VLOOKUP($C1405,'[1]Preços Unitários'!$B$7:$H$507,5,1))</f>
        <v/>
      </c>
      <c r="H1405" s="116" t="str">
        <f>IF($C1405="","",VLOOKUP($C1405,'[1]Preços Unitários'!$B$7:$H$507,7,1))</f>
        <v/>
      </c>
      <c r="I1405" s="117"/>
      <c r="J1405" s="118" t="str">
        <f t="shared" si="99"/>
        <v/>
      </c>
      <c r="K1405" s="347"/>
      <c r="L1405" s="350"/>
    </row>
    <row r="1406" spans="2:12" x14ac:dyDescent="0.25">
      <c r="B1406" s="113"/>
      <c r="C1406" s="119"/>
      <c r="D1406" s="119"/>
      <c r="E1406" s="119"/>
      <c r="F1406" s="115" t="str">
        <f>IF($C1406="","",VLOOKUP($C1406,'[1]Preços Unitários'!$B$7:$H$507,4,1))</f>
        <v/>
      </c>
      <c r="G1406" s="115" t="str">
        <f>IF($C1406="","",VLOOKUP($C1406,'[1]Preços Unitários'!$B$7:$H$507,5,1))</f>
        <v/>
      </c>
      <c r="H1406" s="116" t="str">
        <f>IF($C1406="","",VLOOKUP($C1406,'[1]Preços Unitários'!$B$7:$H$507,7,1))</f>
        <v/>
      </c>
      <c r="I1406" s="117"/>
      <c r="J1406" s="118" t="str">
        <f t="shared" si="99"/>
        <v/>
      </c>
      <c r="K1406" s="347"/>
      <c r="L1406" s="350"/>
    </row>
    <row r="1407" spans="2:12" x14ac:dyDescent="0.25">
      <c r="B1407" s="113"/>
      <c r="C1407" s="119"/>
      <c r="D1407" s="119"/>
      <c r="E1407" s="119"/>
      <c r="F1407" s="115" t="str">
        <f>IF($C1407="","",VLOOKUP($C1407,'[1]Preços Unitários'!$B$7:$H$507,4,1))</f>
        <v/>
      </c>
      <c r="G1407" s="115" t="str">
        <f>IF($C1407="","",VLOOKUP($C1407,'[1]Preços Unitários'!$B$7:$H$507,5,1))</f>
        <v/>
      </c>
      <c r="H1407" s="116" t="str">
        <f>IF($C1407="","",VLOOKUP($C1407,'[1]Preços Unitários'!$B$7:$H$507,7,1))</f>
        <v/>
      </c>
      <c r="I1407" s="117"/>
      <c r="J1407" s="118" t="str">
        <f t="shared" si="99"/>
        <v/>
      </c>
      <c r="K1407" s="347"/>
      <c r="L1407" s="350"/>
    </row>
    <row r="1408" spans="2:12" x14ac:dyDescent="0.25">
      <c r="B1408" s="113"/>
      <c r="C1408" s="119"/>
      <c r="D1408" s="119"/>
      <c r="E1408" s="119"/>
      <c r="F1408" s="115" t="str">
        <f>IF($C1408="","",VLOOKUP($C1408,'[1]Preços Unitários'!$B$7:$H$507,4,1))</f>
        <v/>
      </c>
      <c r="G1408" s="115" t="str">
        <f>IF($C1408="","",VLOOKUP($C1408,'[1]Preços Unitários'!$B$7:$H$507,5,1))</f>
        <v/>
      </c>
      <c r="H1408" s="116" t="str">
        <f>IF($C1408="","",VLOOKUP($C1408,'[1]Preços Unitários'!$B$7:$H$507,7,1))</f>
        <v/>
      </c>
      <c r="I1408" s="117"/>
      <c r="J1408" s="118" t="str">
        <f t="shared" si="99"/>
        <v/>
      </c>
      <c r="K1408" s="347"/>
      <c r="L1408" s="350"/>
    </row>
    <row r="1409" spans="2:12" x14ac:dyDescent="0.25">
      <c r="B1409" s="113"/>
      <c r="C1409" s="119"/>
      <c r="D1409" s="119"/>
      <c r="E1409" s="119"/>
      <c r="F1409" s="115" t="str">
        <f>IF($C1409="","",VLOOKUP($C1409,'[1]Preços Unitários'!$B$7:$H$507,4,1))</f>
        <v/>
      </c>
      <c r="G1409" s="115" t="str">
        <f>IF($C1409="","",VLOOKUP($C1409,'[1]Preços Unitários'!$B$7:$H$507,5,1))</f>
        <v/>
      </c>
      <c r="H1409" s="116" t="str">
        <f>IF($C1409="","",VLOOKUP($C1409,'[1]Preços Unitários'!$B$7:$H$507,7,1))</f>
        <v/>
      </c>
      <c r="I1409" s="120"/>
      <c r="J1409" s="118" t="str">
        <f t="shared" si="99"/>
        <v/>
      </c>
      <c r="K1409" s="347"/>
      <c r="L1409" s="350"/>
    </row>
    <row r="1410" spans="2:12" x14ac:dyDescent="0.25">
      <c r="B1410" s="113"/>
      <c r="C1410" s="119"/>
      <c r="D1410" s="119"/>
      <c r="E1410" s="119"/>
      <c r="F1410" s="115" t="str">
        <f>IF($C1410="","",VLOOKUP($C1410,'[1]Preços Unitários'!$B$7:$H$507,4,1))</f>
        <v/>
      </c>
      <c r="G1410" s="115" t="str">
        <f>IF($C1410="","",VLOOKUP($C1410,'[1]Preços Unitários'!$B$7:$H$507,5,1))</f>
        <v/>
      </c>
      <c r="H1410" s="116" t="str">
        <f>IF($C1410="","",VLOOKUP($C1410,'[1]Preços Unitários'!$B$7:$H$507,7,1))</f>
        <v/>
      </c>
      <c r="I1410" s="120"/>
      <c r="J1410" s="118" t="str">
        <f t="shared" si="99"/>
        <v/>
      </c>
      <c r="K1410" s="347"/>
      <c r="L1410" s="350"/>
    </row>
    <row r="1411" spans="2:12" ht="15.75" thickBot="1" x14ac:dyDescent="0.3">
      <c r="B1411" s="121"/>
      <c r="C1411" s="122"/>
      <c r="D1411" s="122"/>
      <c r="E1411" s="122"/>
      <c r="F1411" s="123" t="str">
        <f>IF($C1411="","",VLOOKUP($C1411,'[1]Preços Unitários'!$B$7:$H$507,4,1))</f>
        <v/>
      </c>
      <c r="G1411" s="123" t="str">
        <f>IF($C1411="","",VLOOKUP($C1411,'[1]Preços Unitários'!$B$7:$H$507,5,1))</f>
        <v/>
      </c>
      <c r="H1411" s="124" t="str">
        <f>IF($C1411="","",VLOOKUP($C1411,'[1]Preços Unitários'!$B$7:$H$507,7,1))</f>
        <v/>
      </c>
      <c r="I1411" s="125"/>
      <c r="J1411" s="126" t="str">
        <f t="shared" si="99"/>
        <v/>
      </c>
      <c r="K1411" s="348"/>
      <c r="L1411" s="351"/>
    </row>
    <row r="1412" spans="2:12" ht="15.75" thickBot="1" x14ac:dyDescent="0.3">
      <c r="C1412" s="127"/>
      <c r="D1412" s="127"/>
      <c r="E1412" s="127"/>
      <c r="H1412" s="128"/>
      <c r="I1412" s="129"/>
      <c r="J1412" s="128"/>
    </row>
    <row r="1413" spans="2:12" x14ac:dyDescent="0.25">
      <c r="B1413" s="133" t="s">
        <v>912</v>
      </c>
      <c r="C1413" s="96"/>
      <c r="D1413" s="96"/>
      <c r="E1413" s="96"/>
      <c r="F1413" s="140" t="s">
        <v>88</v>
      </c>
      <c r="G1413" s="142" t="s">
        <v>137</v>
      </c>
      <c r="H1413" s="99" t="s">
        <v>131</v>
      </c>
      <c r="I1413" s="100">
        <v>1</v>
      </c>
      <c r="J1413" s="101">
        <f>ROUND(IF(SUM(J1415:J1424)="","",IF(H1413="NOTURNO",(SUM(J1415:J1424))*1.25,SUM(J1415:J1424))),2)</f>
        <v>1519.51</v>
      </c>
      <c r="K1413" s="102" t="s">
        <v>1771</v>
      </c>
      <c r="L1413" s="103" t="s">
        <v>1772</v>
      </c>
    </row>
    <row r="1414" spans="2:12" ht="27" x14ac:dyDescent="0.25">
      <c r="B1414" s="104"/>
      <c r="C1414" s="105" t="s">
        <v>1773</v>
      </c>
      <c r="D1414" s="105"/>
      <c r="E1414" s="105"/>
      <c r="F1414" s="106" t="s">
        <v>1776</v>
      </c>
      <c r="G1414" s="107" t="s">
        <v>1777</v>
      </c>
      <c r="H1414" s="108" t="s">
        <v>1778</v>
      </c>
      <c r="I1414" s="109"/>
      <c r="J1414" s="110"/>
      <c r="K1414" s="111"/>
      <c r="L1414" s="112"/>
    </row>
    <row r="1415" spans="2:12" x14ac:dyDescent="0.25">
      <c r="B1415" s="113"/>
      <c r="C1415" s="119"/>
      <c r="D1415" s="119"/>
      <c r="E1415" s="119"/>
      <c r="F1415" s="115" t="str">
        <f>IF($C1415="","",VLOOKUP($C1415,'[1]Preços Unitários'!$B$7:$H$507,4,1))</f>
        <v/>
      </c>
      <c r="G1415" s="115" t="str">
        <f>IF($C1415="","",VLOOKUP($C1415,'[1]Preços Unitários'!$B$7:$H$507,5,1))</f>
        <v/>
      </c>
      <c r="H1415" s="116" t="str">
        <f>IF($C1415="","",VLOOKUP($C1415,'[1]Preços Unitários'!$B$7:$H$507,7,1))</f>
        <v/>
      </c>
      <c r="I1415" s="117"/>
      <c r="J1415" s="118" t="str">
        <f t="shared" ref="J1415:J1422" si="100">IF(H1415="","",I1415*H1415)</f>
        <v/>
      </c>
      <c r="K1415" s="346" t="s">
        <v>1991</v>
      </c>
      <c r="L1415" s="349" t="s">
        <v>1992</v>
      </c>
    </row>
    <row r="1416" spans="2:12" x14ac:dyDescent="0.25">
      <c r="B1416" s="113"/>
      <c r="C1416" s="151" t="s">
        <v>1857</v>
      </c>
      <c r="D1416" s="151">
        <f>VLOOKUP(C1416,'[1]Preços Unitários'!$B$7:$E$413,2,TRUE)</f>
        <v>80601</v>
      </c>
      <c r="E1416" s="151" t="str">
        <f>VLOOKUP(C1416,'[1]Preços Unitários'!$B$7:$F$413,3,TRUE)</f>
        <v>CASAN</v>
      </c>
      <c r="F1416" s="115" t="str">
        <f>IF($C1416="","",VLOOKUP($C1416,'[1]Preços Unitários'!$B$7:$H$507,4,1))</f>
        <v>FORMA DE MADEIRA COMUM</v>
      </c>
      <c r="G1416" s="115" t="str">
        <f>IF($C1416="","",VLOOKUP($C1416,'[1]Preços Unitários'!$B$7:$H$507,5,1))</f>
        <v>m²</v>
      </c>
      <c r="H1416" s="116">
        <f>IF($C1416="","",VLOOKUP($C1416,'[1]Preços Unitários'!$B$7:$H$507,7,1))</f>
        <v>80.07642544046881</v>
      </c>
      <c r="I1416" s="154">
        <f>0.2*4</f>
        <v>0.8</v>
      </c>
      <c r="J1416" s="118">
        <f t="shared" si="100"/>
        <v>64.061140352375048</v>
      </c>
      <c r="K1416" s="347"/>
      <c r="L1416" s="350"/>
    </row>
    <row r="1417" spans="2:12" x14ac:dyDescent="0.25">
      <c r="B1417" s="113"/>
      <c r="C1417" s="151" t="s">
        <v>1863</v>
      </c>
      <c r="D1417" s="151">
        <f>VLOOKUP(C1417,'[1]Preços Unitários'!$B$7:$E$413,2,TRUE)</f>
        <v>80802</v>
      </c>
      <c r="E1417" s="151" t="str">
        <f>VLOOKUP(C1417,'[1]Preços Unitários'!$B$7:$F$413,3,TRUE)</f>
        <v>CASAN</v>
      </c>
      <c r="F1417" s="115" t="str">
        <f>IF($C1417="","",VLOOKUP($C1417,'[1]Preços Unitários'!$B$7:$H$507,4,1))</f>
        <v>AÇO CA-50</v>
      </c>
      <c r="G1417" s="115" t="str">
        <f>IF($C1417="","",VLOOKUP($C1417,'[1]Preços Unitários'!$B$7:$H$507,5,1))</f>
        <v>kg</v>
      </c>
      <c r="H1417" s="116">
        <f>IF($C1417="","",VLOOKUP($C1417,'[1]Preços Unitários'!$B$7:$H$507,7,1))</f>
        <v>18.804883734853487</v>
      </c>
      <c r="I1417" s="117">
        <f>65*I1418</f>
        <v>9.3262000000000018</v>
      </c>
      <c r="J1417" s="118">
        <f t="shared" si="100"/>
        <v>175.37810668799062</v>
      </c>
      <c r="K1417" s="347"/>
      <c r="L1417" s="350"/>
    </row>
    <row r="1418" spans="2:12" x14ac:dyDescent="0.25">
      <c r="B1418" s="113"/>
      <c r="C1418" s="151" t="s">
        <v>1866</v>
      </c>
      <c r="D1418" s="151" t="str">
        <f>VLOOKUP(C1418,'[1]Preços Unitários'!$B$7:$E$413,2,TRUE)</f>
        <v>81009/ 81503</v>
      </c>
      <c r="E1418" s="151" t="str">
        <f>VLOOKUP(C1418,'[1]Preços Unitários'!$B$7:$F$413,3,TRUE)</f>
        <v>CASAN</v>
      </c>
      <c r="F1418" s="115" t="str">
        <f>IF($C1418="","",VLOOKUP($C1418,'[1]Preços Unitários'!$B$7:$H$507,4,1))</f>
        <v>CONCRETO ESTRUTURAL, FCK = 40,0 MPA BOMBEADO</v>
      </c>
      <c r="G1418" s="115" t="str">
        <f>IF($C1418="","",VLOOKUP($C1418,'[1]Preços Unitários'!$B$7:$H$507,5,1))</f>
        <v>m³</v>
      </c>
      <c r="H1418" s="116">
        <f>IF($C1418="","",VLOOKUP($C1418,'[1]Preços Unitários'!$B$7:$H$507,7,1))</f>
        <v>728.25959671970998</v>
      </c>
      <c r="I1418" s="154">
        <f>0.2-3.14*0.3*0.3*0.2</f>
        <v>0.14348000000000002</v>
      </c>
      <c r="J1418" s="118">
        <f t="shared" si="100"/>
        <v>104.49068693734401</v>
      </c>
      <c r="K1418" s="347"/>
      <c r="L1418" s="350"/>
    </row>
    <row r="1419" spans="2:12" x14ac:dyDescent="0.25">
      <c r="B1419" s="113"/>
      <c r="C1419" s="151" t="s">
        <v>1915</v>
      </c>
      <c r="D1419" s="151">
        <f>VLOOKUP(C1419,'[1]Preços Unitários'!$B$7:$E$413,2,TRUE)</f>
        <v>21090</v>
      </c>
      <c r="E1419" s="151" t="str">
        <f>VLOOKUP(C1419,'[1]Preços Unitários'!$B$7:$F$413,3,TRUE)</f>
        <v>SINAPI</v>
      </c>
      <c r="F1419" s="115" t="str">
        <f>IF($C1419="","",VLOOKUP($C1419,'[1]Preços Unitários'!$B$7:$H$507,4,1))</f>
        <v xml:space="preserve">TAMPA DE FERRO FUNDIDO DIÂMETRO INTERNO LIVRE 600mm </v>
      </c>
      <c r="G1419" s="115" t="str">
        <f>IF($C1419="","",VLOOKUP($C1419,'[1]Preços Unitários'!$B$7:$H$507,5,1))</f>
        <v xml:space="preserve">un </v>
      </c>
      <c r="H1419" s="116">
        <f>IF($C1419="","",VLOOKUP($C1419,'[1]Preços Unitários'!$B$7:$H$507,7,1))</f>
        <v>892.33803766069525</v>
      </c>
      <c r="I1419" s="117">
        <v>1</v>
      </c>
      <c r="J1419" s="118">
        <f t="shared" si="100"/>
        <v>892.33803766069525</v>
      </c>
      <c r="K1419" s="347"/>
      <c r="L1419" s="350"/>
    </row>
    <row r="1420" spans="2:12" x14ac:dyDescent="0.25">
      <c r="B1420" s="113"/>
      <c r="C1420" s="151" t="s">
        <v>1993</v>
      </c>
      <c r="D1420" s="151">
        <f>VLOOKUP(C1420,'[1]Preços Unitários'!$B$7:$E$413,2,TRUE)</f>
        <v>5679</v>
      </c>
      <c r="E1420" s="151" t="str">
        <f>VLOOKUP(C1420,'[1]Preços Unitários'!$B$7:$F$413,3,TRUE)</f>
        <v>SINAPI</v>
      </c>
      <c r="F1420" s="115" t="str">
        <f>IF($C1420="","",VLOOKUP($C1420,'[1]Preços Unitários'!$B$7:$H$507,4,1))</f>
        <v>LOCAÇÃO RETRO ESCAVADEIRA 4x4</v>
      </c>
      <c r="G1420" s="115" t="str">
        <f>IF($C1420="","",VLOOKUP($C1420,'[1]Preços Unitários'!$B$7:$H$507,5,1))</f>
        <v>h</v>
      </c>
      <c r="H1420" s="116">
        <f>IF($C1420="","",VLOOKUP($C1420,'[1]Preços Unitários'!$B$7:$H$507,7,1))</f>
        <v>82.255799383249851</v>
      </c>
      <c r="I1420" s="117">
        <v>2</v>
      </c>
      <c r="J1420" s="118">
        <f t="shared" si="100"/>
        <v>164.5115987664997</v>
      </c>
      <c r="K1420" s="347"/>
      <c r="L1420" s="350"/>
    </row>
    <row r="1421" spans="2:12" x14ac:dyDescent="0.25">
      <c r="B1421" s="113"/>
      <c r="C1421" s="114" t="s">
        <v>1948</v>
      </c>
      <c r="D1421" s="114">
        <f>VLOOKUP(C1421,'[1]Preços Unitários'!$B$7:$E$413,2,TRUE)</f>
        <v>4721</v>
      </c>
      <c r="E1421" s="114" t="str">
        <f>VLOOKUP(C1421,'[1]Preços Unitários'!$B$7:$F$413,3,TRUE)</f>
        <v>SINAPI</v>
      </c>
      <c r="F1421" s="115" t="str">
        <f>IF($C1421="","",VLOOKUP($C1421,'[1]Preços Unitários'!$B$7:$H$507,4,1))</f>
        <v>BRITA 1</v>
      </c>
      <c r="G1421" s="115" t="str">
        <f>IF($C1421="","",VLOOKUP($C1421,'[1]Preços Unitários'!$B$7:$H$507,5,1))</f>
        <v>m³</v>
      </c>
      <c r="H1421" s="116">
        <f>IF($C1421="","",VLOOKUP($C1421,'[1]Preços Unitários'!$B$7:$H$507,7,1))</f>
        <v>123.78085043595223</v>
      </c>
      <c r="I1421" s="117">
        <f>I1418</f>
        <v>0.14348000000000002</v>
      </c>
      <c r="J1421" s="118">
        <f t="shared" si="100"/>
        <v>17.76007642055043</v>
      </c>
      <c r="K1421" s="347"/>
      <c r="L1421" s="350"/>
    </row>
    <row r="1422" spans="2:12" x14ac:dyDescent="0.25">
      <c r="B1422" s="113"/>
      <c r="C1422" s="141" t="s">
        <v>1994</v>
      </c>
      <c r="D1422" s="141">
        <f>VLOOKUP(C1422,'[1]Preços Unitários'!$B$7:$E$413,2,TRUE)</f>
        <v>88309</v>
      </c>
      <c r="E1422" s="141" t="str">
        <f>VLOOKUP(C1422,'[1]Preços Unitários'!$B$7:$F$413,3,TRUE)</f>
        <v>SINAPI</v>
      </c>
      <c r="F1422" s="115" t="str">
        <f>IF($C1422="","",VLOOKUP($C1422,'[1]Preços Unitários'!$B$7:$H$507,4,1))</f>
        <v>PEDREIRO</v>
      </c>
      <c r="G1422" s="115" t="str">
        <f>IF($C1422="","",VLOOKUP($C1422,'[1]Preços Unitários'!$B$7:$H$507,5,1))</f>
        <v>h</v>
      </c>
      <c r="H1422" s="116">
        <f>IF($C1422="","",VLOOKUP($C1422,'[1]Preços Unitários'!$B$7:$H$507,7,1))</f>
        <v>38.444156350657423</v>
      </c>
      <c r="I1422" s="117">
        <v>2</v>
      </c>
      <c r="J1422" s="118">
        <f t="shared" si="100"/>
        <v>76.888312701314845</v>
      </c>
      <c r="K1422" s="347"/>
      <c r="L1422" s="350"/>
    </row>
    <row r="1423" spans="2:12" x14ac:dyDescent="0.25">
      <c r="B1423" s="113"/>
      <c r="C1423" s="114" t="s">
        <v>1990</v>
      </c>
      <c r="D1423" s="114">
        <f>VLOOKUP(C1423,'[1]Preços Unitários'!$B$7:$E$413,2,TRUE)</f>
        <v>30207</v>
      </c>
      <c r="E1423" s="114" t="str">
        <f>VLOOKUP(C1423,'[1]Preços Unitários'!$B$7:$F$413,3,TRUE)</f>
        <v>CASAN</v>
      </c>
      <c r="F1423" s="115" t="str">
        <f>IF($C1423="","",VLOOKUP($C1423,'[1]Preços Unitários'!$B$7:$H$507,4,1))</f>
        <v>SINALIZAÇÃO DE TRÂNSITO, COM PLACAS</v>
      </c>
      <c r="G1423" s="115" t="str">
        <f>IF($C1423="","",VLOOKUP($C1423,'[1]Preços Unitários'!$B$7:$H$507,5,1))</f>
        <v>m²</v>
      </c>
      <c r="H1423" s="116">
        <f>IF($C1423="","",VLOOKUP($C1423,'[1]Preços Unitários'!$B$7:$H$507,7,1))</f>
        <v>12.042597729538622</v>
      </c>
      <c r="I1423" s="117">
        <v>2</v>
      </c>
      <c r="J1423" s="118">
        <f>IF(H1423="","",I1423*H1423)</f>
        <v>24.085195459077244</v>
      </c>
      <c r="K1423" s="347"/>
      <c r="L1423" s="350"/>
    </row>
    <row r="1424" spans="2:12" x14ac:dyDescent="0.25">
      <c r="B1424" s="113"/>
      <c r="C1424" s="151"/>
      <c r="D1424" s="151"/>
      <c r="E1424" s="151"/>
      <c r="F1424" s="115" t="str">
        <f>IF($C1424="","",VLOOKUP($C1424,'[1]Preços Unitários'!$B$7:$H$507,4,1))</f>
        <v/>
      </c>
      <c r="G1424" s="115" t="str">
        <f>IF($C1424="","",VLOOKUP($C1424,'[1]Preços Unitários'!$B$7:$H$507,5,1))</f>
        <v/>
      </c>
      <c r="H1424" s="116" t="str">
        <f>IF($C1424="","",VLOOKUP($C1424,'[1]Preços Unitários'!$B$7:$H$507,7,1))</f>
        <v/>
      </c>
      <c r="I1424" s="117"/>
      <c r="J1424" s="118" t="str">
        <f>IF(H1424="","",I1424*H1424)</f>
        <v/>
      </c>
      <c r="K1424" s="347"/>
      <c r="L1424" s="350"/>
    </row>
    <row r="1425" spans="2:12" x14ac:dyDescent="0.25">
      <c r="B1425" s="113"/>
      <c r="C1425" s="151"/>
      <c r="D1425" s="151"/>
      <c r="E1425" s="151"/>
      <c r="F1425" s="115" t="str">
        <f>IF($C1425="","",VLOOKUP($C1425,'[1]Preços Unitários'!$B$7:$H$507,4,1))</f>
        <v/>
      </c>
      <c r="G1425" s="115" t="str">
        <f>IF($C1425="","",VLOOKUP($C1425,'[1]Preços Unitários'!$B$7:$H$507,5,1))</f>
        <v/>
      </c>
      <c r="H1425" s="116" t="str">
        <f>IF($C1425="","",VLOOKUP($C1425,'[1]Preços Unitários'!$B$7:$H$507,7,1))</f>
        <v/>
      </c>
      <c r="I1425" s="117"/>
      <c r="J1425" s="118" t="str">
        <f t="shared" ref="J1425:J1432" si="101">IF(H1425="","",I1425*H1425)</f>
        <v/>
      </c>
      <c r="K1425" s="347"/>
      <c r="L1425" s="350"/>
    </row>
    <row r="1426" spans="2:12" x14ac:dyDescent="0.25">
      <c r="B1426" s="113"/>
      <c r="C1426" s="151"/>
      <c r="D1426" s="151"/>
      <c r="E1426" s="151"/>
      <c r="F1426" s="115" t="str">
        <f>IF($C1426="","",VLOOKUP($C1426,'[1]Preços Unitários'!$B$7:$H$507,4,1))</f>
        <v/>
      </c>
      <c r="G1426" s="115" t="str">
        <f>IF($C1426="","",VLOOKUP($C1426,'[1]Preços Unitários'!$B$7:$H$507,5,1))</f>
        <v/>
      </c>
      <c r="H1426" s="116" t="str">
        <f>IF($C1426="","",VLOOKUP($C1426,'[1]Preços Unitários'!$B$7:$H$507,7,1))</f>
        <v/>
      </c>
      <c r="I1426" s="117"/>
      <c r="J1426" s="118" t="str">
        <f t="shared" si="101"/>
        <v/>
      </c>
      <c r="K1426" s="347"/>
      <c r="L1426" s="350"/>
    </row>
    <row r="1427" spans="2:12" x14ac:dyDescent="0.25">
      <c r="B1427" s="113"/>
      <c r="C1427" s="151"/>
      <c r="D1427" s="151"/>
      <c r="E1427" s="151"/>
      <c r="F1427" s="115" t="str">
        <f>IF($C1427="","",VLOOKUP($C1427,'[1]Preços Unitários'!$B$7:$H$507,4,1))</f>
        <v/>
      </c>
      <c r="G1427" s="115" t="str">
        <f>IF($C1427="","",VLOOKUP($C1427,'[1]Preços Unitários'!$B$7:$H$507,5,1))</f>
        <v/>
      </c>
      <c r="H1427" s="116" t="str">
        <f>IF($C1427="","",VLOOKUP($C1427,'[1]Preços Unitários'!$B$7:$H$507,7,1))</f>
        <v/>
      </c>
      <c r="I1427" s="117"/>
      <c r="J1427" s="118" t="str">
        <f t="shared" si="101"/>
        <v/>
      </c>
      <c r="K1427" s="347"/>
      <c r="L1427" s="350"/>
    </row>
    <row r="1428" spans="2:12" x14ac:dyDescent="0.25">
      <c r="B1428" s="113"/>
      <c r="C1428" s="151"/>
      <c r="D1428" s="151"/>
      <c r="E1428" s="151"/>
      <c r="F1428" s="115" t="str">
        <f>IF($C1428="","",VLOOKUP($C1428,'[1]Preços Unitários'!$B$7:$H$507,4,1))</f>
        <v/>
      </c>
      <c r="G1428" s="115" t="str">
        <f>IF($C1428="","",VLOOKUP($C1428,'[1]Preços Unitários'!$B$7:$H$507,5,1))</f>
        <v/>
      </c>
      <c r="H1428" s="116" t="str">
        <f>IF($C1428="","",VLOOKUP($C1428,'[1]Preços Unitários'!$B$7:$H$507,7,1))</f>
        <v/>
      </c>
      <c r="I1428" s="117"/>
      <c r="J1428" s="118" t="str">
        <f t="shared" si="101"/>
        <v/>
      </c>
      <c r="K1428" s="347"/>
      <c r="L1428" s="350"/>
    </row>
    <row r="1429" spans="2:12" x14ac:dyDescent="0.25">
      <c r="B1429" s="113"/>
      <c r="C1429" s="151"/>
      <c r="D1429" s="151"/>
      <c r="E1429" s="151"/>
      <c r="F1429" s="115" t="str">
        <f>IF($C1429="","",VLOOKUP($C1429,'[1]Preços Unitários'!$B$7:$H$507,4,1))</f>
        <v/>
      </c>
      <c r="G1429" s="115" t="str">
        <f>IF($C1429="","",VLOOKUP($C1429,'[1]Preços Unitários'!$B$7:$H$507,5,1))</f>
        <v/>
      </c>
      <c r="H1429" s="116" t="str">
        <f>IF($C1429="","",VLOOKUP($C1429,'[1]Preços Unitários'!$B$7:$H$507,7,1))</f>
        <v/>
      </c>
      <c r="I1429" s="117"/>
      <c r="J1429" s="118" t="str">
        <f t="shared" si="101"/>
        <v/>
      </c>
      <c r="K1429" s="347"/>
      <c r="L1429" s="350"/>
    </row>
    <row r="1430" spans="2:12" x14ac:dyDescent="0.25">
      <c r="B1430" s="113"/>
      <c r="C1430" s="151"/>
      <c r="D1430" s="151"/>
      <c r="E1430" s="151"/>
      <c r="F1430" s="115" t="str">
        <f>IF($C1430="","",VLOOKUP($C1430,'[1]Preços Unitários'!$B$7:$H$507,4,1))</f>
        <v/>
      </c>
      <c r="G1430" s="115" t="str">
        <f>IF($C1430="","",VLOOKUP($C1430,'[1]Preços Unitários'!$B$7:$H$507,5,1))</f>
        <v/>
      </c>
      <c r="H1430" s="116" t="str">
        <f>IF($C1430="","",VLOOKUP($C1430,'[1]Preços Unitários'!$B$7:$H$507,7,1))</f>
        <v/>
      </c>
      <c r="I1430" s="117"/>
      <c r="J1430" s="118" t="str">
        <f t="shared" si="101"/>
        <v/>
      </c>
      <c r="K1430" s="347"/>
      <c r="L1430" s="350"/>
    </row>
    <row r="1431" spans="2:12" x14ac:dyDescent="0.25">
      <c r="B1431" s="113"/>
      <c r="C1431" s="151"/>
      <c r="D1431" s="151"/>
      <c r="E1431" s="151"/>
      <c r="F1431" s="115" t="str">
        <f>IF($C1431="","",VLOOKUP($C1431,'[1]Preços Unitários'!$B$7:$H$507,4,1))</f>
        <v/>
      </c>
      <c r="G1431" s="115" t="str">
        <f>IF($C1431="","",VLOOKUP($C1431,'[1]Preços Unitários'!$B$7:$H$507,5,1))</f>
        <v/>
      </c>
      <c r="H1431" s="116" t="str">
        <f>IF($C1431="","",VLOOKUP($C1431,'[1]Preços Unitários'!$B$7:$H$507,7,1))</f>
        <v/>
      </c>
      <c r="I1431" s="117"/>
      <c r="J1431" s="118" t="str">
        <f t="shared" si="101"/>
        <v/>
      </c>
      <c r="K1431" s="347"/>
      <c r="L1431" s="350"/>
    </row>
    <row r="1432" spans="2:12" ht="15.75" thickBot="1" x14ac:dyDescent="0.3">
      <c r="B1432" s="113"/>
      <c r="C1432" s="151"/>
      <c r="D1432" s="151"/>
      <c r="E1432" s="151"/>
      <c r="F1432" s="115" t="str">
        <f>IF($C1432="","",VLOOKUP($C1432,'[1]Preços Unitários'!$B$7:$H$507,4,1))</f>
        <v/>
      </c>
      <c r="G1432" s="115" t="str">
        <f>IF($C1432="","",VLOOKUP($C1432,'[1]Preços Unitários'!$B$7:$H$507,5,1))</f>
        <v/>
      </c>
      <c r="H1432" s="116" t="str">
        <f>IF($C1432="","",VLOOKUP($C1432,'[1]Preços Unitários'!$B$7:$H$507,7,1))</f>
        <v/>
      </c>
      <c r="I1432" s="117"/>
      <c r="J1432" s="118" t="str">
        <f t="shared" si="101"/>
        <v/>
      </c>
      <c r="K1432" s="348"/>
      <c r="L1432" s="351"/>
    </row>
    <row r="1433" spans="2:12" ht="15.75" thickBot="1" x14ac:dyDescent="0.3">
      <c r="C1433" s="127"/>
      <c r="D1433" s="127"/>
      <c r="E1433" s="127"/>
      <c r="H1433" s="128"/>
      <c r="I1433" s="129"/>
      <c r="J1433" s="128"/>
    </row>
    <row r="1434" spans="2:12" x14ac:dyDescent="0.25">
      <c r="B1434" s="133" t="s">
        <v>913</v>
      </c>
      <c r="C1434" s="96"/>
      <c r="D1434" s="96"/>
      <c r="E1434" s="96"/>
      <c r="F1434" s="97" t="s">
        <v>89</v>
      </c>
      <c r="G1434" s="98" t="s">
        <v>141</v>
      </c>
      <c r="H1434" s="135" t="s">
        <v>132</v>
      </c>
      <c r="I1434" s="100">
        <v>1</v>
      </c>
      <c r="J1434" s="101">
        <f>ROUND(IF(SUM(J1436:J1445)="","",IF(H1434="NOTURNO",(SUM(J1436:J1445))*1.25,SUM(J1436:J1445))),2)</f>
        <v>181.56</v>
      </c>
      <c r="K1434" s="102" t="s">
        <v>1771</v>
      </c>
      <c r="L1434" s="103" t="s">
        <v>1772</v>
      </c>
    </row>
    <row r="1435" spans="2:12" ht="27" x14ac:dyDescent="0.25">
      <c r="B1435" s="104"/>
      <c r="C1435" s="105" t="s">
        <v>1773</v>
      </c>
      <c r="D1435" s="105"/>
      <c r="E1435" s="105"/>
      <c r="F1435" s="106" t="s">
        <v>1776</v>
      </c>
      <c r="G1435" s="107" t="s">
        <v>1777</v>
      </c>
      <c r="H1435" s="108" t="s">
        <v>1778</v>
      </c>
      <c r="I1435" s="109"/>
      <c r="J1435" s="110"/>
      <c r="K1435" s="111"/>
      <c r="L1435" s="112"/>
    </row>
    <row r="1436" spans="2:12" x14ac:dyDescent="0.25">
      <c r="B1436" s="113"/>
      <c r="C1436" s="114"/>
      <c r="D1436" s="114"/>
      <c r="E1436" s="114"/>
      <c r="F1436" s="115" t="str">
        <f>IF($C1436="","",VLOOKUP($C1436,'[1]Preços Unitários'!$B$7:$H$507,4,1))</f>
        <v/>
      </c>
      <c r="G1436" s="115" t="str">
        <f>IF($C1436="","",VLOOKUP($C1436,'[1]Preços Unitários'!$B$7:$H$507,5,1))</f>
        <v/>
      </c>
      <c r="H1436" s="116" t="str">
        <f>IF($C1436="","",VLOOKUP($C1436,'[1]Preços Unitários'!$B$7:$H$507,7,1))</f>
        <v/>
      </c>
      <c r="I1436" s="117"/>
      <c r="J1436" s="118" t="str">
        <f t="shared" ref="J1436:J1446" si="102">IF(H1436="","",I1436*H1436)</f>
        <v/>
      </c>
      <c r="K1436" s="346" t="s">
        <v>1995</v>
      </c>
      <c r="L1436" s="349" t="s">
        <v>1996</v>
      </c>
    </row>
    <row r="1437" spans="2:12" x14ac:dyDescent="0.25">
      <c r="B1437" s="113"/>
      <c r="C1437" s="114" t="s">
        <v>1997</v>
      </c>
      <c r="D1437" s="114">
        <f>VLOOKUP(C1437,'[1]Preços Unitários'!$B$7:$E$413,2,TRUE)</f>
        <v>190468</v>
      </c>
      <c r="E1437" s="114" t="str">
        <f>VLOOKUP(C1437,'[1]Preços Unitários'!$B$7:$F$413,3,TRUE)</f>
        <v>CASAN</v>
      </c>
      <c r="F1437" s="115" t="str">
        <f>IF($C1437="","",VLOOKUP($C1437,'[1]Preços Unitários'!$B$7:$H$507,4,1))</f>
        <v>INSTALAÇÃO DE MATERIAL PARA PREVENÇÃO DE RUÍDOS EM POÇO DE VISITA.</v>
      </c>
      <c r="G1437" s="115" t="str">
        <f>IF($C1437="","",VLOOKUP($C1437,'[1]Preços Unitários'!$B$7:$H$507,5,1))</f>
        <v>un</v>
      </c>
      <c r="H1437" s="116">
        <f>IF($C1437="","",VLOOKUP($C1437,'[1]Preços Unitários'!$B$7:$H$507,7,1))</f>
        <v>78.793708205574845</v>
      </c>
      <c r="I1437" s="117">
        <v>1</v>
      </c>
      <c r="J1437" s="118">
        <f t="shared" si="102"/>
        <v>78.793708205574845</v>
      </c>
      <c r="K1437" s="347"/>
      <c r="L1437" s="350"/>
    </row>
    <row r="1438" spans="2:12" x14ac:dyDescent="0.25">
      <c r="B1438" s="113"/>
      <c r="C1438" s="114" t="s">
        <v>1998</v>
      </c>
      <c r="D1438" s="114" t="str">
        <f>VLOOKUP(C1438,'[1]Preços Unitários'!$B$7:$E$413,2,TRUE)</f>
        <v>fgf61c12hb</v>
      </c>
      <c r="E1438" s="114" t="str">
        <f>VLOOKUP(C1438,'[1]Preços Unitários'!$B$7:$F$413,3,TRUE)</f>
        <v>Espinhense</v>
      </c>
      <c r="F1438" s="115" t="str">
        <f>IF($C1438="","",VLOOKUP($C1438,'[1]Preços Unitários'!$B$7:$H$507,4,1))</f>
        <v>SELANTE DE POLIURETANO TIPO PU-40</v>
      </c>
      <c r="G1438" s="115" t="str">
        <f>IF($C1438="","",VLOOKUP($C1438,'[1]Preços Unitários'!$B$7:$H$507,5,1))</f>
        <v>Kg</v>
      </c>
      <c r="H1438" s="116">
        <f>IF($C1438="","",VLOOKUP($C1438,'[1]Preços Unitários'!$B$7:$H$507,7,1))</f>
        <v>122.57567304203423</v>
      </c>
      <c r="I1438" s="117">
        <f>100/360</f>
        <v>0.27777777777777779</v>
      </c>
      <c r="J1438" s="118">
        <f t="shared" si="102"/>
        <v>34.048798067231729</v>
      </c>
      <c r="K1438" s="347"/>
      <c r="L1438" s="350"/>
    </row>
    <row r="1439" spans="2:12" x14ac:dyDescent="0.25">
      <c r="B1439" s="113"/>
      <c r="C1439" s="114" t="s">
        <v>1990</v>
      </c>
      <c r="D1439" s="114">
        <f>VLOOKUP(C1439,'[1]Preços Unitários'!$B$7:$E$413,2,TRUE)</f>
        <v>30207</v>
      </c>
      <c r="E1439" s="114" t="str">
        <f>VLOOKUP(C1439,'[1]Preços Unitários'!$B$7:$F$413,3,TRUE)</f>
        <v>CASAN</v>
      </c>
      <c r="F1439" s="115" t="str">
        <f>IF($C1439="","",VLOOKUP($C1439,'[1]Preços Unitários'!$B$7:$H$507,4,1))</f>
        <v>SINALIZAÇÃO DE TRÂNSITO, COM PLACAS</v>
      </c>
      <c r="G1439" s="115" t="str">
        <f>IF($C1439="","",VLOOKUP($C1439,'[1]Preços Unitários'!$B$7:$H$507,5,1))</f>
        <v>m²</v>
      </c>
      <c r="H1439" s="116">
        <f>IF($C1439="","",VLOOKUP($C1439,'[1]Preços Unitários'!$B$7:$H$507,7,1))</f>
        <v>12.042597729538622</v>
      </c>
      <c r="I1439" s="117">
        <v>2</v>
      </c>
      <c r="J1439" s="118">
        <f t="shared" si="102"/>
        <v>24.085195459077244</v>
      </c>
      <c r="K1439" s="347"/>
      <c r="L1439" s="350"/>
    </row>
    <row r="1440" spans="2:12" x14ac:dyDescent="0.25">
      <c r="B1440" s="113"/>
      <c r="C1440" s="114" t="s">
        <v>1999</v>
      </c>
      <c r="D1440" s="114">
        <f>VLOOKUP(C1440,'[1]Preços Unitários'!$B$7:$E$413,2,TRUE)</f>
        <v>30206</v>
      </c>
      <c r="E1440" s="114" t="str">
        <f>VLOOKUP(C1440,'[1]Preços Unitários'!$B$7:$F$413,3,TRUE)</f>
        <v>CASAN</v>
      </c>
      <c r="F1440" s="115" t="str">
        <f>IF($C1440="","",VLOOKUP($C1440,'[1]Preços Unitários'!$B$7:$H$507,4,1))</f>
        <v>SINALIZAÇÃO DE TRÂNSITO NOTURNA</v>
      </c>
      <c r="G1440" s="115" t="str">
        <f>IF($C1440="","",VLOOKUP($C1440,'[1]Preços Unitários'!$B$7:$H$507,5,1))</f>
        <v>m</v>
      </c>
      <c r="H1440" s="116">
        <f>IF($C1440="","",VLOOKUP($C1440,'[1]Preços Unitários'!$B$7:$H$507,7,1))</f>
        <v>4.1594908393649428</v>
      </c>
      <c r="I1440" s="117">
        <v>2</v>
      </c>
      <c r="J1440" s="118">
        <f t="shared" si="102"/>
        <v>8.3189816787298856</v>
      </c>
      <c r="K1440" s="347"/>
      <c r="L1440" s="350"/>
    </row>
    <row r="1441" spans="2:12" x14ac:dyDescent="0.25">
      <c r="B1441" s="113"/>
      <c r="C1441" s="114"/>
      <c r="D1441" s="114"/>
      <c r="E1441" s="114"/>
      <c r="F1441" s="115" t="str">
        <f>IF($C1441="","",VLOOKUP($C1441,'[1]Preços Unitários'!$B$7:$H$507,4,1))</f>
        <v/>
      </c>
      <c r="G1441" s="115" t="str">
        <f>IF($C1441="","",VLOOKUP($C1441,'[1]Preços Unitários'!$B$7:$H$507,5,1))</f>
        <v/>
      </c>
      <c r="H1441" s="116" t="str">
        <f>IF($C1441="","",VLOOKUP($C1441,'[1]Preços Unitários'!$B$7:$H$507,7,1))</f>
        <v/>
      </c>
      <c r="I1441" s="117"/>
      <c r="J1441" s="118" t="str">
        <f t="shared" si="102"/>
        <v/>
      </c>
      <c r="K1441" s="347"/>
      <c r="L1441" s="350"/>
    </row>
    <row r="1442" spans="2:12" x14ac:dyDescent="0.25">
      <c r="B1442" s="113"/>
      <c r="C1442" s="114"/>
      <c r="D1442" s="114"/>
      <c r="E1442" s="114"/>
      <c r="F1442" s="115" t="str">
        <f>IF($C1442="","",VLOOKUP($C1442,'[1]Preços Unitários'!$B$7:$H$507,4,1))</f>
        <v/>
      </c>
      <c r="G1442" s="115" t="str">
        <f>IF($C1442="","",VLOOKUP($C1442,'[1]Preços Unitários'!$B$7:$H$507,5,1))</f>
        <v/>
      </c>
      <c r="H1442" s="116" t="str">
        <f>IF($C1442="","",VLOOKUP($C1442,'[1]Preços Unitários'!$B$7:$H$507,7,1))</f>
        <v/>
      </c>
      <c r="I1442" s="117"/>
      <c r="J1442" s="118" t="str">
        <f t="shared" si="102"/>
        <v/>
      </c>
      <c r="K1442" s="347"/>
      <c r="L1442" s="350"/>
    </row>
    <row r="1443" spans="2:12" x14ac:dyDescent="0.25">
      <c r="B1443" s="113"/>
      <c r="C1443" s="119"/>
      <c r="D1443" s="119"/>
      <c r="E1443" s="119"/>
      <c r="F1443" s="115" t="str">
        <f>IF($C1443="","",VLOOKUP($C1443,'[1]Preços Unitários'!$B$7:$H$507,4,1))</f>
        <v/>
      </c>
      <c r="G1443" s="115" t="str">
        <f>IF($C1443="","",VLOOKUP($C1443,'[1]Preços Unitários'!$B$7:$H$507,5,1))</f>
        <v/>
      </c>
      <c r="H1443" s="116" t="str">
        <f>IF($C1443="","",VLOOKUP($C1443,'[1]Preços Unitários'!$B$7:$H$507,7,1))</f>
        <v/>
      </c>
      <c r="I1443" s="117"/>
      <c r="J1443" s="118" t="str">
        <f t="shared" si="102"/>
        <v/>
      </c>
      <c r="K1443" s="347"/>
      <c r="L1443" s="350"/>
    </row>
    <row r="1444" spans="2:12" x14ac:dyDescent="0.25">
      <c r="B1444" s="113"/>
      <c r="C1444" s="119"/>
      <c r="D1444" s="119"/>
      <c r="E1444" s="119"/>
      <c r="F1444" s="115" t="str">
        <f>IF($C1444="","",VLOOKUP($C1444,'[1]Preços Unitários'!$B$7:$H$507,4,1))</f>
        <v/>
      </c>
      <c r="G1444" s="115" t="str">
        <f>IF($C1444="","",VLOOKUP($C1444,'[1]Preços Unitários'!$B$7:$H$507,5,1))</f>
        <v/>
      </c>
      <c r="H1444" s="116" t="str">
        <f>IF($C1444="","",VLOOKUP($C1444,'[1]Preços Unitários'!$B$7:$H$507,7,1))</f>
        <v/>
      </c>
      <c r="I1444" s="120"/>
      <c r="J1444" s="118" t="str">
        <f t="shared" si="102"/>
        <v/>
      </c>
      <c r="K1444" s="347"/>
      <c r="L1444" s="350"/>
    </row>
    <row r="1445" spans="2:12" x14ac:dyDescent="0.25">
      <c r="B1445" s="113"/>
      <c r="C1445" s="119"/>
      <c r="D1445" s="119"/>
      <c r="E1445" s="119"/>
      <c r="F1445" s="115" t="str">
        <f>IF($C1445="","",VLOOKUP($C1445,'[1]Preços Unitários'!$B$7:$H$507,4,1))</f>
        <v/>
      </c>
      <c r="G1445" s="115" t="str">
        <f>IF($C1445="","",VLOOKUP($C1445,'[1]Preços Unitários'!$B$7:$H$507,5,1))</f>
        <v/>
      </c>
      <c r="H1445" s="116" t="str">
        <f>IF($C1445="","",VLOOKUP($C1445,'[1]Preços Unitários'!$B$7:$H$507,7,1))</f>
        <v/>
      </c>
      <c r="I1445" s="120"/>
      <c r="J1445" s="118" t="str">
        <f t="shared" si="102"/>
        <v/>
      </c>
      <c r="K1445" s="347"/>
      <c r="L1445" s="350"/>
    </row>
    <row r="1446" spans="2:12" ht="15.75" thickBot="1" x14ac:dyDescent="0.3">
      <c r="B1446" s="121"/>
      <c r="C1446" s="122"/>
      <c r="D1446" s="122"/>
      <c r="E1446" s="122"/>
      <c r="F1446" s="123" t="str">
        <f>IF($C1446="","",VLOOKUP($C1446,'[1]Preços Unitários'!$B$7:$H$507,4,1))</f>
        <v/>
      </c>
      <c r="G1446" s="123" t="str">
        <f>IF($C1446="","",VLOOKUP($C1446,'[1]Preços Unitários'!$B$7:$H$507,5,1))</f>
        <v/>
      </c>
      <c r="H1446" s="124" t="str">
        <f>IF($C1446="","",VLOOKUP($C1446,'[1]Preços Unitários'!$B$7:$H$507,7,1))</f>
        <v/>
      </c>
      <c r="I1446" s="125"/>
      <c r="J1446" s="126" t="str">
        <f t="shared" si="102"/>
        <v/>
      </c>
      <c r="K1446" s="348"/>
      <c r="L1446" s="351"/>
    </row>
    <row r="1447" spans="2:12" ht="15.75" thickBot="1" x14ac:dyDescent="0.3">
      <c r="C1447" s="127"/>
      <c r="D1447" s="127"/>
      <c r="E1447" s="127"/>
      <c r="H1447" s="128"/>
      <c r="I1447" s="129"/>
      <c r="J1447" s="128"/>
    </row>
    <row r="1448" spans="2:12" x14ac:dyDescent="0.25">
      <c r="B1448" s="133" t="s">
        <v>914</v>
      </c>
      <c r="C1448" s="96"/>
      <c r="D1448" s="96"/>
      <c r="E1448" s="96"/>
      <c r="F1448" s="97" t="s">
        <v>90</v>
      </c>
      <c r="G1448" s="142" t="s">
        <v>137</v>
      </c>
      <c r="H1448" s="99" t="s">
        <v>131</v>
      </c>
      <c r="I1448" s="100">
        <v>1</v>
      </c>
      <c r="J1448" s="101">
        <f>ROUND(IF(SUM(J1450:J1460)="","",IF(H1448="NOTURNO",(SUM(J1450:J1460))*1.25,SUM(J1450:J1460))),2)</f>
        <v>1056.81</v>
      </c>
      <c r="K1448" s="102" t="s">
        <v>1771</v>
      </c>
      <c r="L1448" s="103" t="s">
        <v>1772</v>
      </c>
    </row>
    <row r="1449" spans="2:12" ht="27" x14ac:dyDescent="0.25">
      <c r="B1449" s="104"/>
      <c r="C1449" s="105" t="s">
        <v>1773</v>
      </c>
      <c r="D1449" s="105"/>
      <c r="E1449" s="105"/>
      <c r="F1449" s="106" t="s">
        <v>1776</v>
      </c>
      <c r="G1449" s="107" t="s">
        <v>1777</v>
      </c>
      <c r="H1449" s="108" t="s">
        <v>1778</v>
      </c>
      <c r="I1449" s="109"/>
      <c r="J1449" s="110"/>
      <c r="K1449" s="111"/>
      <c r="L1449" s="112"/>
    </row>
    <row r="1450" spans="2:12" x14ac:dyDescent="0.25">
      <c r="B1450" s="113"/>
      <c r="C1450" s="119"/>
      <c r="D1450" s="119"/>
      <c r="E1450" s="119"/>
      <c r="F1450" s="115" t="str">
        <f>IF($C1450="","",VLOOKUP($C1450,'[1]Preços Unitários'!$B$7:$H$507,4,1))</f>
        <v/>
      </c>
      <c r="G1450" s="115" t="str">
        <f>IF($C1450="","",VLOOKUP($C1450,'[1]Preços Unitários'!$B$7:$H$507,5,1))</f>
        <v/>
      </c>
      <c r="H1450" s="116" t="str">
        <f>IF($C1450="","",VLOOKUP($C1450,'[1]Preços Unitários'!$B$7:$H$507,7,1))</f>
        <v/>
      </c>
      <c r="I1450" s="117"/>
      <c r="J1450" s="118" t="str">
        <f t="shared" ref="J1450:J1461" si="103">IF(H1450="","",I1450*H1450)</f>
        <v/>
      </c>
      <c r="K1450" s="346" t="s">
        <v>2000</v>
      </c>
      <c r="L1450" s="352" t="s">
        <v>2001</v>
      </c>
    </row>
    <row r="1451" spans="2:12" x14ac:dyDescent="0.25">
      <c r="B1451" s="113"/>
      <c r="C1451" s="114" t="s">
        <v>2002</v>
      </c>
      <c r="D1451" s="114">
        <f>VLOOKUP(C1451,'[1]Preços Unitários'!$B$7:$E$413,2,TRUE)</f>
        <v>44545</v>
      </c>
      <c r="E1451" s="114" t="str">
        <f>VLOOKUP(C1451,'[1]Preços Unitários'!$B$7:$F$413,3,TRUE)</f>
        <v>SINAPI</v>
      </c>
      <c r="F1451" s="115" t="str">
        <f>IF($C1451="","",VLOOKUP($C1451,'[1]Preços Unitários'!$B$7:$H$507,4,1))</f>
        <v>TUBO PEAD 150mm</v>
      </c>
      <c r="G1451" s="115" t="str">
        <f>IF($C1451="","",VLOOKUP($C1451,'[1]Preços Unitários'!$B$7:$H$507,5,1))</f>
        <v>m</v>
      </c>
      <c r="H1451" s="116">
        <f>IF($C1451="","",VLOOKUP($C1451,'[1]Preços Unitários'!$B$7:$H$507,7,1))</f>
        <v>311.1827196688738</v>
      </c>
      <c r="I1451" s="117">
        <v>1</v>
      </c>
      <c r="J1451" s="118">
        <f t="shared" si="103"/>
        <v>311.1827196688738</v>
      </c>
      <c r="K1451" s="347"/>
      <c r="L1451" s="353"/>
    </row>
    <row r="1452" spans="2:12" x14ac:dyDescent="0.25">
      <c r="B1452" s="113"/>
      <c r="C1452" s="114" t="s">
        <v>2003</v>
      </c>
      <c r="D1452" s="114" t="str">
        <f>VLOOKUP(C1452,'[1]Preços Unitários'!$B$7:$E$413,2,TRUE)</f>
        <v>753911617</v>
      </c>
      <c r="E1452" s="114" t="str">
        <f>VLOOKUP(C1452,'[1]Preços Unitários'!$B$7:$F$413,3,TRUE)</f>
        <v>FGS</v>
      </c>
      <c r="F1452" s="115" t="str">
        <f>IF($C1452="","",VLOOKUP($C1452,'[1]Preços Unitários'!$B$7:$H$507,4,1))</f>
        <v>LUVA ELETRO FUSÃO 150mm</v>
      </c>
      <c r="G1452" s="115" t="str">
        <f>IF($C1452="","",VLOOKUP($C1452,'[1]Preços Unitários'!$B$7:$H$507,5,1))</f>
        <v xml:space="preserve">un </v>
      </c>
      <c r="H1452" s="116">
        <f>IF($C1452="","",VLOOKUP($C1452,'[1]Preços Unitários'!$B$7:$H$507,7,1))</f>
        <v>196.55838776792939</v>
      </c>
      <c r="I1452" s="117">
        <v>2</v>
      </c>
      <c r="J1452" s="118">
        <f t="shared" si="103"/>
        <v>393.11677553585878</v>
      </c>
      <c r="K1452" s="347"/>
      <c r="L1452" s="353"/>
    </row>
    <row r="1453" spans="2:12" x14ac:dyDescent="0.25">
      <c r="B1453" s="113"/>
      <c r="C1453" s="141" t="s">
        <v>2004</v>
      </c>
      <c r="D1453" s="141">
        <f>VLOOKUP(C1453,'[1]Preços Unitários'!$B$7:$E$413,2,TRUE)</f>
        <v>90608</v>
      </c>
      <c r="E1453" s="141" t="str">
        <f>VLOOKUP(C1453,'[1]Preços Unitários'!$B$7:$F$413,3,TRUE)</f>
        <v>CASAN</v>
      </c>
      <c r="F1453" s="115" t="str">
        <f>IF($C1453="","",VLOOKUP($C1453,'[1]Preços Unitários'!$B$7:$H$507,4,1))</f>
        <v>ASSENTAMENTO DE TUBOS E CONEXÕES EM PEAD, DE 160 MM</v>
      </c>
      <c r="G1453" s="115" t="str">
        <f>IF($C1453="","",VLOOKUP($C1453,'[1]Preços Unitários'!$B$7:$H$507,5,1))</f>
        <v>m</v>
      </c>
      <c r="H1453" s="116">
        <f>IF($C1453="","",VLOOKUP($C1453,'[1]Preços Unitários'!$B$7:$H$507,7,1))</f>
        <v>15.741306649572719</v>
      </c>
      <c r="I1453" s="117">
        <v>1</v>
      </c>
      <c r="J1453" s="118">
        <f t="shared" si="103"/>
        <v>15.741306649572719</v>
      </c>
      <c r="K1453" s="347"/>
      <c r="L1453" s="353"/>
    </row>
    <row r="1454" spans="2:12" x14ac:dyDescent="0.25">
      <c r="B1454" s="113"/>
      <c r="C1454" s="141" t="s">
        <v>2005</v>
      </c>
      <c r="D1454" s="141">
        <f>VLOOKUP(C1454,'[1]Preços Unitários'!$B$7:$E$413,2,TRUE)</f>
        <v>92106</v>
      </c>
      <c r="E1454" s="141" t="str">
        <f>VLOOKUP(C1454,'[1]Preços Unitários'!$B$7:$F$413,3,TRUE)</f>
        <v>SINAPI</v>
      </c>
      <c r="F1454" s="115" t="str">
        <f>IF($C1454="","",VLOOKUP($C1454,'[1]Preços Unitários'!$B$7:$H$507,4,1))</f>
        <v>LOCAÇÃO SERVIÇO AUTOVÁCUO E HIDROJATO COMBINADO</v>
      </c>
      <c r="G1454" s="115" t="str">
        <f>IF($C1454="","",VLOOKUP($C1454,'[1]Preços Unitários'!$B$7:$H$507,5,1))</f>
        <v>h</v>
      </c>
      <c r="H1454" s="116">
        <f>IF($C1454="","",VLOOKUP($C1454,'[1]Preços Unitários'!$B$7:$H$507,7,1))</f>
        <v>416.90800847131794</v>
      </c>
      <c r="I1454" s="117">
        <f>45/60</f>
        <v>0.75</v>
      </c>
      <c r="J1454" s="118">
        <f t="shared" si="103"/>
        <v>312.68100635348844</v>
      </c>
      <c r="K1454" s="347"/>
      <c r="L1454" s="353"/>
    </row>
    <row r="1455" spans="2:12" x14ac:dyDescent="0.25">
      <c r="B1455" s="113"/>
      <c r="C1455" s="114" t="s">
        <v>1990</v>
      </c>
      <c r="D1455" s="114">
        <f>VLOOKUP(C1455,'[1]Preços Unitários'!$B$7:$E$413,2,TRUE)</f>
        <v>30207</v>
      </c>
      <c r="E1455" s="114" t="str">
        <f>VLOOKUP(C1455,'[1]Preços Unitários'!$B$7:$F$413,3,TRUE)</f>
        <v>CASAN</v>
      </c>
      <c r="F1455" s="115" t="str">
        <f>IF($C1455="","",VLOOKUP($C1455,'[1]Preços Unitários'!$B$7:$H$507,4,1))</f>
        <v>SINALIZAÇÃO DE TRÂNSITO, COM PLACAS</v>
      </c>
      <c r="G1455" s="115" t="str">
        <f>IF($C1455="","",VLOOKUP($C1455,'[1]Preços Unitários'!$B$7:$H$507,5,1))</f>
        <v>m²</v>
      </c>
      <c r="H1455" s="116">
        <f>IF($C1455="","",VLOOKUP($C1455,'[1]Preços Unitários'!$B$7:$H$507,7,1))</f>
        <v>12.042597729538622</v>
      </c>
      <c r="I1455" s="117">
        <v>2</v>
      </c>
      <c r="J1455" s="118">
        <f t="shared" si="103"/>
        <v>24.085195459077244</v>
      </c>
      <c r="K1455" s="347"/>
      <c r="L1455" s="353"/>
    </row>
    <row r="1456" spans="2:12" x14ac:dyDescent="0.25">
      <c r="B1456" s="113"/>
      <c r="C1456" s="119"/>
      <c r="D1456" s="119"/>
      <c r="E1456" s="119"/>
      <c r="F1456" s="115" t="str">
        <f>IF($C1456="","",VLOOKUP($C1456,'[1]Preços Unitários'!$B$7:$H$507,4,1))</f>
        <v/>
      </c>
      <c r="G1456" s="115" t="str">
        <f>IF($C1456="","",VLOOKUP($C1456,'[1]Preços Unitários'!$B$7:$H$507,5,1))</f>
        <v/>
      </c>
      <c r="H1456" s="116" t="str">
        <f>IF($C1456="","",VLOOKUP($C1456,'[1]Preços Unitários'!$B$7:$H$507,7,1))</f>
        <v/>
      </c>
      <c r="I1456" s="117"/>
      <c r="J1456" s="118" t="str">
        <f t="shared" si="103"/>
        <v/>
      </c>
      <c r="K1456" s="347"/>
      <c r="L1456" s="353"/>
    </row>
    <row r="1457" spans="2:12" x14ac:dyDescent="0.25">
      <c r="B1457" s="113"/>
      <c r="C1457" s="119"/>
      <c r="D1457" s="119"/>
      <c r="E1457" s="119"/>
      <c r="F1457" s="115" t="str">
        <f>IF($C1457="","",VLOOKUP($C1457,'[1]Preços Unitários'!$B$7:$H$507,4,1))</f>
        <v/>
      </c>
      <c r="G1457" s="115" t="str">
        <f>IF($C1457="","",VLOOKUP($C1457,'[1]Preços Unitários'!$B$7:$H$507,5,1))</f>
        <v/>
      </c>
      <c r="H1457" s="116" t="str">
        <f>IF($C1457="","",VLOOKUP($C1457,'[1]Preços Unitários'!$B$7:$H$507,7,1))</f>
        <v/>
      </c>
      <c r="I1457" s="117"/>
      <c r="J1457" s="118" t="str">
        <f t="shared" si="103"/>
        <v/>
      </c>
      <c r="K1457" s="347"/>
      <c r="L1457" s="353"/>
    </row>
    <row r="1458" spans="2:12" x14ac:dyDescent="0.25">
      <c r="B1458" s="113"/>
      <c r="C1458" s="119"/>
      <c r="D1458" s="119"/>
      <c r="E1458" s="119"/>
      <c r="F1458" s="115" t="str">
        <f>IF($C1458="","",VLOOKUP($C1458,'[1]Preços Unitários'!$B$7:$H$507,4,1))</f>
        <v/>
      </c>
      <c r="G1458" s="115" t="str">
        <f>IF($C1458="","",VLOOKUP($C1458,'[1]Preços Unitários'!$B$7:$H$507,5,1))</f>
        <v/>
      </c>
      <c r="H1458" s="116" t="str">
        <f>IF($C1458="","",VLOOKUP($C1458,'[1]Preços Unitários'!$B$7:$H$507,7,1))</f>
        <v/>
      </c>
      <c r="I1458" s="117"/>
      <c r="J1458" s="118" t="str">
        <f t="shared" si="103"/>
        <v/>
      </c>
      <c r="K1458" s="347"/>
      <c r="L1458" s="353"/>
    </row>
    <row r="1459" spans="2:12" x14ac:dyDescent="0.25">
      <c r="B1459" s="113"/>
      <c r="C1459" s="119"/>
      <c r="D1459" s="119"/>
      <c r="E1459" s="119"/>
      <c r="F1459" s="115" t="str">
        <f>IF($C1459="","",VLOOKUP($C1459,'[1]Preços Unitários'!$B$7:$H$507,4,1))</f>
        <v/>
      </c>
      <c r="G1459" s="115" t="str">
        <f>IF($C1459="","",VLOOKUP($C1459,'[1]Preços Unitários'!$B$7:$H$507,5,1))</f>
        <v/>
      </c>
      <c r="H1459" s="116" t="str">
        <f>IF($C1459="","",VLOOKUP($C1459,'[1]Preços Unitários'!$B$7:$H$507,7,1))</f>
        <v/>
      </c>
      <c r="I1459" s="117"/>
      <c r="J1459" s="118" t="str">
        <f t="shared" si="103"/>
        <v/>
      </c>
      <c r="K1459" s="347"/>
      <c r="L1459" s="353"/>
    </row>
    <row r="1460" spans="2:12" x14ac:dyDescent="0.25">
      <c r="B1460" s="113"/>
      <c r="C1460" s="119"/>
      <c r="D1460" s="119"/>
      <c r="E1460" s="119"/>
      <c r="F1460" s="115" t="str">
        <f>IF($C1460="","",VLOOKUP($C1460,'[1]Preços Unitários'!$B$7:$H$507,4,1))</f>
        <v/>
      </c>
      <c r="G1460" s="115" t="str">
        <f>IF($C1460="","",VLOOKUP($C1460,'[1]Preços Unitários'!$B$7:$H$507,5,1))</f>
        <v/>
      </c>
      <c r="H1460" s="116" t="str">
        <f>IF($C1460="","",VLOOKUP($C1460,'[1]Preços Unitários'!$B$7:$H$507,7,1))</f>
        <v/>
      </c>
      <c r="I1460" s="117"/>
      <c r="J1460" s="118" t="str">
        <f t="shared" si="103"/>
        <v/>
      </c>
      <c r="K1460" s="347"/>
      <c r="L1460" s="353"/>
    </row>
    <row r="1461" spans="2:12" ht="15.75" thickBot="1" x14ac:dyDescent="0.3">
      <c r="B1461" s="121"/>
      <c r="C1461" s="122"/>
      <c r="D1461" s="122"/>
      <c r="E1461" s="122"/>
      <c r="F1461" s="123" t="str">
        <f>IF($C1461="","",VLOOKUP($C1461,'[1]Preços Unitários'!$B$7:$H$507,4,1))</f>
        <v/>
      </c>
      <c r="G1461" s="123" t="str">
        <f>IF($C1461="","",VLOOKUP($C1461,'[1]Preços Unitários'!$B$7:$H$507,5,1))</f>
        <v/>
      </c>
      <c r="H1461" s="124" t="str">
        <f>IF($C1461="","",VLOOKUP($C1461,'[1]Preços Unitários'!$B$7:$H$507,7,1))</f>
        <v/>
      </c>
      <c r="I1461" s="125"/>
      <c r="J1461" s="126" t="str">
        <f t="shared" si="103"/>
        <v/>
      </c>
      <c r="K1461" s="348"/>
      <c r="L1461" s="354"/>
    </row>
    <row r="1462" spans="2:12" ht="15.75" thickBot="1" x14ac:dyDescent="0.3">
      <c r="C1462" s="127"/>
      <c r="D1462" s="127"/>
      <c r="E1462" s="127"/>
      <c r="H1462" s="128"/>
      <c r="I1462" s="129"/>
      <c r="J1462" s="128"/>
    </row>
    <row r="1463" spans="2:12" x14ac:dyDescent="0.25">
      <c r="B1463" s="133" t="s">
        <v>915</v>
      </c>
      <c r="C1463" s="96"/>
      <c r="D1463" s="96"/>
      <c r="E1463" s="96"/>
      <c r="F1463" s="97" t="s">
        <v>90</v>
      </c>
      <c r="G1463" s="98" t="s">
        <v>141</v>
      </c>
      <c r="H1463" s="135" t="s">
        <v>132</v>
      </c>
      <c r="I1463" s="100">
        <v>1</v>
      </c>
      <c r="J1463" s="101">
        <f>ROUND(IF(SUM(J1465:J1475)="","",IF(H1463="NOTURNO",(SUM(J1465:J1475))*1.25,SUM(J1465:J1475))),2)</f>
        <v>1331.41</v>
      </c>
      <c r="K1463" s="102" t="s">
        <v>1771</v>
      </c>
      <c r="L1463" s="103" t="s">
        <v>1772</v>
      </c>
    </row>
    <row r="1464" spans="2:12" ht="27" x14ac:dyDescent="0.25">
      <c r="B1464" s="104"/>
      <c r="C1464" s="105" t="s">
        <v>1773</v>
      </c>
      <c r="D1464" s="105"/>
      <c r="E1464" s="105"/>
      <c r="F1464" s="106" t="s">
        <v>1776</v>
      </c>
      <c r="G1464" s="107" t="s">
        <v>1777</v>
      </c>
      <c r="H1464" s="108" t="s">
        <v>1778</v>
      </c>
      <c r="I1464" s="109"/>
      <c r="J1464" s="110"/>
      <c r="K1464" s="111"/>
      <c r="L1464" s="112"/>
    </row>
    <row r="1465" spans="2:12" x14ac:dyDescent="0.25">
      <c r="B1465" s="113"/>
      <c r="C1465" s="119"/>
      <c r="D1465" s="119"/>
      <c r="E1465" s="119"/>
      <c r="F1465" s="115" t="str">
        <f>IF($C1465="","",VLOOKUP($C1465,'[1]Preços Unitários'!$B$7:$H$507,4,1))</f>
        <v/>
      </c>
      <c r="G1465" s="115" t="str">
        <f>IF($C1465="","",VLOOKUP($C1465,'[1]Preços Unitários'!$B$7:$H$507,5,1))</f>
        <v/>
      </c>
      <c r="H1465" s="116" t="str">
        <f>IF($C1465="","",VLOOKUP($C1465,'[1]Preços Unitários'!$B$7:$H$507,7,1))</f>
        <v/>
      </c>
      <c r="I1465" s="117"/>
      <c r="J1465" s="118" t="str">
        <f t="shared" ref="J1465:J1476" si="104">IF(H1465="","",I1465*H1465)</f>
        <v/>
      </c>
      <c r="K1465" s="346" t="s">
        <v>2000</v>
      </c>
      <c r="L1465" s="349" t="s">
        <v>2001</v>
      </c>
    </row>
    <row r="1466" spans="2:12" x14ac:dyDescent="0.25">
      <c r="B1466" s="113"/>
      <c r="C1466" s="114" t="s">
        <v>2002</v>
      </c>
      <c r="D1466" s="114">
        <f>VLOOKUP(C1466,'[1]Preços Unitários'!$B$7:$E$413,2,TRUE)</f>
        <v>44545</v>
      </c>
      <c r="E1466" s="114" t="str">
        <f>VLOOKUP(C1466,'[1]Preços Unitários'!$B$7:$F$413,3,TRUE)</f>
        <v>SINAPI</v>
      </c>
      <c r="F1466" s="115" t="str">
        <f>IF($C1466="","",VLOOKUP($C1466,'[1]Preços Unitários'!$B$7:$H$507,4,1))</f>
        <v>TUBO PEAD 150mm</v>
      </c>
      <c r="G1466" s="115" t="str">
        <f>IF($C1466="","",VLOOKUP($C1466,'[1]Preços Unitários'!$B$7:$H$507,5,1))</f>
        <v>m</v>
      </c>
      <c r="H1466" s="116">
        <f>IF($C1466="","",VLOOKUP($C1466,'[1]Preços Unitários'!$B$7:$H$507,7,1))</f>
        <v>311.1827196688738</v>
      </c>
      <c r="I1466" s="117">
        <v>1</v>
      </c>
      <c r="J1466" s="118">
        <f t="shared" si="104"/>
        <v>311.1827196688738</v>
      </c>
      <c r="K1466" s="347"/>
      <c r="L1466" s="350"/>
    </row>
    <row r="1467" spans="2:12" x14ac:dyDescent="0.25">
      <c r="B1467" s="113"/>
      <c r="C1467" s="114" t="s">
        <v>2003</v>
      </c>
      <c r="D1467" s="114" t="str">
        <f>VLOOKUP(C1467,'[1]Preços Unitários'!$B$7:$E$413,2,TRUE)</f>
        <v>753911617</v>
      </c>
      <c r="E1467" s="114" t="str">
        <f>VLOOKUP(C1467,'[1]Preços Unitários'!$B$7:$F$413,3,TRUE)</f>
        <v>FGS</v>
      </c>
      <c r="F1467" s="115" t="str">
        <f>IF($C1467="","",VLOOKUP($C1467,'[1]Preços Unitários'!$B$7:$H$507,4,1))</f>
        <v>LUVA ELETRO FUSÃO 150mm</v>
      </c>
      <c r="G1467" s="115" t="str">
        <f>IF($C1467="","",VLOOKUP($C1467,'[1]Preços Unitários'!$B$7:$H$507,5,1))</f>
        <v xml:space="preserve">un </v>
      </c>
      <c r="H1467" s="116">
        <f>IF($C1467="","",VLOOKUP($C1467,'[1]Preços Unitários'!$B$7:$H$507,7,1))</f>
        <v>196.55838776792939</v>
      </c>
      <c r="I1467" s="117">
        <v>2</v>
      </c>
      <c r="J1467" s="118">
        <f t="shared" si="104"/>
        <v>393.11677553585878</v>
      </c>
      <c r="K1467" s="347"/>
      <c r="L1467" s="350"/>
    </row>
    <row r="1468" spans="2:12" x14ac:dyDescent="0.25">
      <c r="B1468" s="113"/>
      <c r="C1468" s="141" t="s">
        <v>2004</v>
      </c>
      <c r="D1468" s="141">
        <f>VLOOKUP(C1468,'[1]Preços Unitários'!$B$7:$E$413,2,TRUE)</f>
        <v>90608</v>
      </c>
      <c r="E1468" s="141" t="str">
        <f>VLOOKUP(C1468,'[1]Preços Unitários'!$B$7:$F$413,3,TRUE)</f>
        <v>CASAN</v>
      </c>
      <c r="F1468" s="115" t="str">
        <f>IF($C1468="","",VLOOKUP($C1468,'[1]Preços Unitários'!$B$7:$H$507,4,1))</f>
        <v>ASSENTAMENTO DE TUBOS E CONEXÕES EM PEAD, DE 160 MM</v>
      </c>
      <c r="G1468" s="115" t="str">
        <f>IF($C1468="","",VLOOKUP($C1468,'[1]Preços Unitários'!$B$7:$H$507,5,1))</f>
        <v>m</v>
      </c>
      <c r="H1468" s="116">
        <f>IF($C1468="","",VLOOKUP($C1468,'[1]Preços Unitários'!$B$7:$H$507,7,1))</f>
        <v>15.741306649572719</v>
      </c>
      <c r="I1468" s="117">
        <v>1</v>
      </c>
      <c r="J1468" s="118">
        <f t="shared" si="104"/>
        <v>15.741306649572719</v>
      </c>
      <c r="K1468" s="347"/>
      <c r="L1468" s="350"/>
    </row>
    <row r="1469" spans="2:12" x14ac:dyDescent="0.25">
      <c r="B1469" s="113"/>
      <c r="C1469" s="141" t="s">
        <v>2005</v>
      </c>
      <c r="D1469" s="141">
        <f>VLOOKUP(C1469,'[1]Preços Unitários'!$B$7:$E$413,2,TRUE)</f>
        <v>92106</v>
      </c>
      <c r="E1469" s="141" t="str">
        <f>VLOOKUP(C1469,'[1]Preços Unitários'!$B$7:$F$413,3,TRUE)</f>
        <v>SINAPI</v>
      </c>
      <c r="F1469" s="115" t="str">
        <f>IF($C1469="","",VLOOKUP($C1469,'[1]Preços Unitários'!$B$7:$H$507,4,1))</f>
        <v>LOCAÇÃO SERVIÇO AUTOVÁCUO E HIDROJATO COMBINADO</v>
      </c>
      <c r="G1469" s="115" t="str">
        <f>IF($C1469="","",VLOOKUP($C1469,'[1]Preços Unitários'!$B$7:$H$507,5,1))</f>
        <v>h</v>
      </c>
      <c r="H1469" s="116">
        <f>IF($C1469="","",VLOOKUP($C1469,'[1]Preços Unitários'!$B$7:$H$507,7,1))</f>
        <v>416.90800847131794</v>
      </c>
      <c r="I1469" s="117">
        <f>45/60</f>
        <v>0.75</v>
      </c>
      <c r="J1469" s="118">
        <f t="shared" si="104"/>
        <v>312.68100635348844</v>
      </c>
      <c r="K1469" s="347"/>
      <c r="L1469" s="350"/>
    </row>
    <row r="1470" spans="2:12" x14ac:dyDescent="0.25">
      <c r="B1470" s="113"/>
      <c r="C1470" s="114" t="s">
        <v>1990</v>
      </c>
      <c r="D1470" s="114">
        <f>VLOOKUP(C1470,'[1]Preços Unitários'!$B$7:$E$413,2,TRUE)</f>
        <v>30207</v>
      </c>
      <c r="E1470" s="114" t="str">
        <f>VLOOKUP(C1470,'[1]Preços Unitários'!$B$7:$F$413,3,TRUE)</f>
        <v>CASAN</v>
      </c>
      <c r="F1470" s="115" t="str">
        <f>IF($C1470="","",VLOOKUP($C1470,'[1]Preços Unitários'!$B$7:$H$507,4,1))</f>
        <v>SINALIZAÇÃO DE TRÂNSITO, COM PLACAS</v>
      </c>
      <c r="G1470" s="115" t="str">
        <f>IF($C1470="","",VLOOKUP($C1470,'[1]Preços Unitários'!$B$7:$H$507,5,1))</f>
        <v>m²</v>
      </c>
      <c r="H1470" s="116">
        <f>IF($C1470="","",VLOOKUP($C1470,'[1]Preços Unitários'!$B$7:$H$507,7,1))</f>
        <v>12.042597729538622</v>
      </c>
      <c r="I1470" s="117">
        <v>2</v>
      </c>
      <c r="J1470" s="118">
        <f t="shared" si="104"/>
        <v>24.085195459077244</v>
      </c>
      <c r="K1470" s="347"/>
      <c r="L1470" s="350"/>
    </row>
    <row r="1471" spans="2:12" x14ac:dyDescent="0.25">
      <c r="B1471" s="113"/>
      <c r="C1471" s="114" t="s">
        <v>1999</v>
      </c>
      <c r="D1471" s="114">
        <f>VLOOKUP(C1471,'[1]Preços Unitários'!$B$7:$E$413,2,TRUE)</f>
        <v>30206</v>
      </c>
      <c r="E1471" s="114" t="str">
        <f>VLOOKUP(C1471,'[1]Preços Unitários'!$B$7:$F$413,3,TRUE)</f>
        <v>CASAN</v>
      </c>
      <c r="F1471" s="115" t="str">
        <f>IF($C1471="","",VLOOKUP($C1471,'[1]Preços Unitários'!$B$7:$H$507,4,1))</f>
        <v>SINALIZAÇÃO DE TRÂNSITO NOTURNA</v>
      </c>
      <c r="G1471" s="115" t="str">
        <f>IF($C1471="","",VLOOKUP($C1471,'[1]Preços Unitários'!$B$7:$H$507,5,1))</f>
        <v>m</v>
      </c>
      <c r="H1471" s="116">
        <f>IF($C1471="","",VLOOKUP($C1471,'[1]Preços Unitários'!$B$7:$H$507,7,1))</f>
        <v>4.1594908393649428</v>
      </c>
      <c r="I1471" s="117">
        <v>2</v>
      </c>
      <c r="J1471" s="118">
        <f t="shared" si="104"/>
        <v>8.3189816787298856</v>
      </c>
      <c r="K1471" s="347"/>
      <c r="L1471" s="350"/>
    </row>
    <row r="1472" spans="2:12" x14ac:dyDescent="0.25">
      <c r="B1472" s="113"/>
      <c r="C1472" s="119"/>
      <c r="D1472" s="119"/>
      <c r="E1472" s="119"/>
      <c r="F1472" s="115" t="str">
        <f>IF($C1472="","",VLOOKUP($C1472,'[1]Preços Unitários'!$B$7:$H$507,4,1))</f>
        <v/>
      </c>
      <c r="G1472" s="115" t="str">
        <f>IF($C1472="","",VLOOKUP($C1472,'[1]Preços Unitários'!$B$7:$H$507,5,1))</f>
        <v/>
      </c>
      <c r="H1472" s="116" t="str">
        <f>IF($C1472="","",VLOOKUP($C1472,'[1]Preços Unitários'!$B$7:$H$507,7,1))</f>
        <v/>
      </c>
      <c r="I1472" s="117"/>
      <c r="J1472" s="118" t="str">
        <f t="shared" si="104"/>
        <v/>
      </c>
      <c r="K1472" s="347"/>
      <c r="L1472" s="350"/>
    </row>
    <row r="1473" spans="2:12" x14ac:dyDescent="0.25">
      <c r="B1473" s="113"/>
      <c r="C1473" s="119"/>
      <c r="D1473" s="119"/>
      <c r="E1473" s="119"/>
      <c r="F1473" s="115" t="str">
        <f>IF($C1473="","",VLOOKUP($C1473,'[1]Preços Unitários'!$B$7:$H$507,4,1))</f>
        <v/>
      </c>
      <c r="G1473" s="115" t="str">
        <f>IF($C1473="","",VLOOKUP($C1473,'[1]Preços Unitários'!$B$7:$H$507,5,1))</f>
        <v/>
      </c>
      <c r="H1473" s="116" t="str">
        <f>IF($C1473="","",VLOOKUP($C1473,'[1]Preços Unitários'!$B$7:$H$507,7,1))</f>
        <v/>
      </c>
      <c r="I1473" s="117"/>
      <c r="J1473" s="118" t="str">
        <f t="shared" si="104"/>
        <v/>
      </c>
      <c r="K1473" s="347"/>
      <c r="L1473" s="350"/>
    </row>
    <row r="1474" spans="2:12" x14ac:dyDescent="0.25">
      <c r="B1474" s="113"/>
      <c r="C1474" s="119"/>
      <c r="D1474" s="119"/>
      <c r="E1474" s="119"/>
      <c r="F1474" s="115" t="str">
        <f>IF($C1474="","",VLOOKUP($C1474,'[1]Preços Unitários'!$B$7:$H$507,4,1))</f>
        <v/>
      </c>
      <c r="G1474" s="115" t="str">
        <f>IF($C1474="","",VLOOKUP($C1474,'[1]Preços Unitários'!$B$7:$H$507,5,1))</f>
        <v/>
      </c>
      <c r="H1474" s="116" t="str">
        <f>IF($C1474="","",VLOOKUP($C1474,'[1]Preços Unitários'!$B$7:$H$507,7,1))</f>
        <v/>
      </c>
      <c r="I1474" s="117"/>
      <c r="J1474" s="118" t="str">
        <f t="shared" si="104"/>
        <v/>
      </c>
      <c r="K1474" s="347"/>
      <c r="L1474" s="350"/>
    </row>
    <row r="1475" spans="2:12" x14ac:dyDescent="0.25">
      <c r="B1475" s="113"/>
      <c r="C1475" s="119"/>
      <c r="D1475" s="119"/>
      <c r="E1475" s="119"/>
      <c r="F1475" s="115" t="str">
        <f>IF($C1475="","",VLOOKUP($C1475,'[1]Preços Unitários'!$B$7:$H$507,4,1))</f>
        <v/>
      </c>
      <c r="G1475" s="115" t="str">
        <f>IF($C1475="","",VLOOKUP($C1475,'[1]Preços Unitários'!$B$7:$H$507,5,1))</f>
        <v/>
      </c>
      <c r="H1475" s="116" t="str">
        <f>IF($C1475="","",VLOOKUP($C1475,'[1]Preços Unitários'!$B$7:$H$507,7,1))</f>
        <v/>
      </c>
      <c r="I1475" s="117"/>
      <c r="J1475" s="118" t="str">
        <f t="shared" si="104"/>
        <v/>
      </c>
      <c r="K1475" s="347"/>
      <c r="L1475" s="350"/>
    </row>
    <row r="1476" spans="2:12" ht="15.75" thickBot="1" x14ac:dyDescent="0.3">
      <c r="B1476" s="121"/>
      <c r="C1476" s="122"/>
      <c r="D1476" s="122"/>
      <c r="E1476" s="122"/>
      <c r="F1476" s="123" t="str">
        <f>IF($C1476="","",VLOOKUP($C1476,'[1]Preços Unitários'!$B$7:$H$507,4,1))</f>
        <v/>
      </c>
      <c r="G1476" s="123" t="str">
        <f>IF($C1476="","",VLOOKUP($C1476,'[1]Preços Unitários'!$B$7:$H$507,5,1))</f>
        <v/>
      </c>
      <c r="H1476" s="124" t="str">
        <f>IF($C1476="","",VLOOKUP($C1476,'[1]Preços Unitários'!$B$7:$H$507,7,1))</f>
        <v/>
      </c>
      <c r="I1476" s="125"/>
      <c r="J1476" s="126" t="str">
        <f t="shared" si="104"/>
        <v/>
      </c>
      <c r="K1476" s="348"/>
      <c r="L1476" s="351"/>
    </row>
    <row r="1477" spans="2:12" ht="15.75" thickBot="1" x14ac:dyDescent="0.3">
      <c r="C1477" s="127"/>
      <c r="D1477" s="127"/>
      <c r="E1477" s="127"/>
      <c r="H1477" s="128"/>
      <c r="I1477" s="129"/>
      <c r="J1477" s="128"/>
    </row>
    <row r="1478" spans="2:12" x14ac:dyDescent="0.25">
      <c r="B1478" s="133" t="s">
        <v>916</v>
      </c>
      <c r="C1478" s="96"/>
      <c r="D1478" s="96"/>
      <c r="E1478" s="96"/>
      <c r="F1478" s="97" t="s">
        <v>91</v>
      </c>
      <c r="G1478" s="142" t="s">
        <v>137</v>
      </c>
      <c r="H1478" s="99" t="s">
        <v>131</v>
      </c>
      <c r="I1478" s="100">
        <v>1</v>
      </c>
      <c r="J1478" s="101">
        <f>ROUND(IF(SUM(J1480:J1490)="","",IF(H1478="NOTURNO",(SUM(J1480:J1490))*1.25,SUM(J1480:J1490))),2)</f>
        <v>1457.02</v>
      </c>
      <c r="K1478" s="102" t="s">
        <v>1771</v>
      </c>
      <c r="L1478" s="103" t="s">
        <v>1772</v>
      </c>
    </row>
    <row r="1479" spans="2:12" ht="27" x14ac:dyDescent="0.25">
      <c r="B1479" s="104"/>
      <c r="C1479" s="105" t="s">
        <v>1773</v>
      </c>
      <c r="D1479" s="105"/>
      <c r="E1479" s="105"/>
      <c r="F1479" s="106" t="s">
        <v>1776</v>
      </c>
      <c r="G1479" s="107" t="s">
        <v>1777</v>
      </c>
      <c r="H1479" s="108" t="s">
        <v>1778</v>
      </c>
      <c r="I1479" s="109"/>
      <c r="J1479" s="110"/>
      <c r="K1479" s="111"/>
      <c r="L1479" s="112"/>
    </row>
    <row r="1480" spans="2:12" x14ac:dyDescent="0.25">
      <c r="B1480" s="113"/>
      <c r="C1480" s="119"/>
      <c r="D1480" s="119"/>
      <c r="E1480" s="119"/>
      <c r="F1480" s="115" t="str">
        <f>IF($C1480="","",VLOOKUP($C1480,'[1]Preços Unitários'!$B$7:$H$507,4,1))</f>
        <v/>
      </c>
      <c r="G1480" s="115" t="str">
        <f>IF($C1480="","",VLOOKUP($C1480,'[1]Preços Unitários'!$B$7:$H$507,5,1))</f>
        <v/>
      </c>
      <c r="H1480" s="116" t="str">
        <f>IF($C1480="","",VLOOKUP($C1480,'[1]Preços Unitários'!$B$7:$H$507,7,1))</f>
        <v/>
      </c>
      <c r="I1480" s="117"/>
      <c r="J1480" s="118" t="str">
        <f t="shared" ref="J1480:J1491" si="105">IF(H1480="","",I1480*H1480)</f>
        <v/>
      </c>
      <c r="K1480" s="346" t="s">
        <v>2000</v>
      </c>
      <c r="L1480" s="352" t="s">
        <v>2001</v>
      </c>
    </row>
    <row r="1481" spans="2:12" x14ac:dyDescent="0.25">
      <c r="B1481" s="113"/>
      <c r="C1481" s="114" t="s">
        <v>2006</v>
      </c>
      <c r="D1481" s="114">
        <f>VLOOKUP(C1481,'[1]Preços Unitários'!$B$7:$E$413,2,TRUE)</f>
        <v>44547</v>
      </c>
      <c r="E1481" s="114" t="str">
        <f>VLOOKUP(C1481,'[1]Preços Unitários'!$B$7:$F$413,3,TRUE)</f>
        <v>SINAPI</v>
      </c>
      <c r="F1481" s="115" t="str">
        <f>IF($C1481="","",VLOOKUP($C1481,'[1]Preços Unitários'!$B$7:$H$507,4,1))</f>
        <v>TUBO PEAD 200mm</v>
      </c>
      <c r="G1481" s="115" t="str">
        <f>IF($C1481="","",VLOOKUP($C1481,'[1]Preços Unitários'!$B$7:$H$507,5,1))</f>
        <v>m</v>
      </c>
      <c r="H1481" s="116">
        <f>IF($C1481="","",VLOOKUP($C1481,'[1]Preços Unitários'!$B$7:$H$507,7,1))</f>
        <v>485.08711657332634</v>
      </c>
      <c r="I1481" s="117">
        <v>1</v>
      </c>
      <c r="J1481" s="118">
        <f t="shared" si="105"/>
        <v>485.08711657332634</v>
      </c>
      <c r="K1481" s="347"/>
      <c r="L1481" s="353"/>
    </row>
    <row r="1482" spans="2:12" x14ac:dyDescent="0.25">
      <c r="B1482" s="113"/>
      <c r="C1482" s="138" t="s">
        <v>2007</v>
      </c>
      <c r="D1482" s="138">
        <f>VLOOKUP(C1482,'[1]Preços Unitários'!$B$7:$E$413,2,TRUE)</f>
        <v>37428</v>
      </c>
      <c r="E1482" s="138" t="str">
        <f>VLOOKUP(C1482,'[1]Preços Unitários'!$B$7:$F$413,3,TRUE)</f>
        <v>Hidroválvulas</v>
      </c>
      <c r="F1482" s="115" t="str">
        <f>IF($C1482="","",VLOOKUP($C1482,'[1]Preços Unitários'!$B$7:$H$507,4,1))</f>
        <v>LUVA ELETRO FUSÃO 200mm</v>
      </c>
      <c r="G1482" s="115" t="str">
        <f>IF($C1482="","",VLOOKUP($C1482,'[1]Preços Unitários'!$B$7:$H$507,5,1))</f>
        <v xml:space="preserve">un </v>
      </c>
      <c r="H1482" s="116">
        <f>IF($C1482="","",VLOOKUP($C1482,'[1]Preços Unitários'!$B$7:$H$507,7,1))</f>
        <v>256.24360845882717</v>
      </c>
      <c r="I1482" s="117">
        <v>2</v>
      </c>
      <c r="J1482" s="118">
        <f t="shared" si="105"/>
        <v>512.48721691765434</v>
      </c>
      <c r="K1482" s="347"/>
      <c r="L1482" s="353"/>
    </row>
    <row r="1483" spans="2:12" x14ac:dyDescent="0.25">
      <c r="B1483" s="113"/>
      <c r="C1483" s="141" t="s">
        <v>2008</v>
      </c>
      <c r="D1483" s="141">
        <f>VLOOKUP(C1483,'[1]Preços Unitários'!$B$7:$E$413,2,TRUE)</f>
        <v>90610</v>
      </c>
      <c r="E1483" s="141" t="str">
        <f>VLOOKUP(C1483,'[1]Preços Unitários'!$B$7:$F$413,3,TRUE)</f>
        <v>CASAN</v>
      </c>
      <c r="F1483" s="115" t="str">
        <f>IF($C1483="","",VLOOKUP($C1483,'[1]Preços Unitários'!$B$7:$H$507,4,1))</f>
        <v>ASSENTAMENTO DE TUBOS E CONEXÕES EM PEAD, DE 200 MM</v>
      </c>
      <c r="G1483" s="115" t="str">
        <f>IF($C1483="","",VLOOKUP($C1483,'[1]Preços Unitários'!$B$7:$H$507,5,1))</f>
        <v>m</v>
      </c>
      <c r="H1483" s="116">
        <f>IF($C1483="","",VLOOKUP($C1483,'[1]Preços Unitários'!$B$7:$H$507,7,1))</f>
        <v>18.456183904008519</v>
      </c>
      <c r="I1483" s="117">
        <v>1</v>
      </c>
      <c r="J1483" s="118">
        <f t="shared" si="105"/>
        <v>18.456183904008519</v>
      </c>
      <c r="K1483" s="347"/>
      <c r="L1483" s="353"/>
    </row>
    <row r="1484" spans="2:12" x14ac:dyDescent="0.25">
      <c r="B1484" s="113"/>
      <c r="C1484" s="141" t="s">
        <v>2005</v>
      </c>
      <c r="D1484" s="141">
        <f>VLOOKUP(C1484,'[1]Preços Unitários'!$B$7:$E$413,2,TRUE)</f>
        <v>92106</v>
      </c>
      <c r="E1484" s="141" t="str">
        <f>VLOOKUP(C1484,'[1]Preços Unitários'!$B$7:$F$413,3,TRUE)</f>
        <v>SINAPI</v>
      </c>
      <c r="F1484" s="115" t="str">
        <f>IF($C1484="","",VLOOKUP($C1484,'[1]Preços Unitários'!$B$7:$H$507,4,1))</f>
        <v>LOCAÇÃO SERVIÇO AUTOVÁCUO E HIDROJATO COMBINADO</v>
      </c>
      <c r="G1484" s="115" t="str">
        <f>IF($C1484="","",VLOOKUP($C1484,'[1]Preços Unitários'!$B$7:$H$507,5,1))</f>
        <v>h</v>
      </c>
      <c r="H1484" s="116">
        <f>IF($C1484="","",VLOOKUP($C1484,'[1]Preços Unitários'!$B$7:$H$507,7,1))</f>
        <v>416.90800847131794</v>
      </c>
      <c r="I1484" s="117">
        <v>1</v>
      </c>
      <c r="J1484" s="118">
        <f t="shared" si="105"/>
        <v>416.90800847131794</v>
      </c>
      <c r="K1484" s="347"/>
      <c r="L1484" s="353"/>
    </row>
    <row r="1485" spans="2:12" x14ac:dyDescent="0.25">
      <c r="B1485" s="113"/>
      <c r="C1485" s="114" t="s">
        <v>1990</v>
      </c>
      <c r="D1485" s="114">
        <f>VLOOKUP(C1485,'[1]Preços Unitários'!$B$7:$E$413,2,TRUE)</f>
        <v>30207</v>
      </c>
      <c r="E1485" s="114" t="str">
        <f>VLOOKUP(C1485,'[1]Preços Unitários'!$B$7:$F$413,3,TRUE)</f>
        <v>CASAN</v>
      </c>
      <c r="F1485" s="115" t="str">
        <f>IF($C1485="","",VLOOKUP($C1485,'[1]Preços Unitários'!$B$7:$H$507,4,1))</f>
        <v>SINALIZAÇÃO DE TRÂNSITO, COM PLACAS</v>
      </c>
      <c r="G1485" s="115" t="str">
        <f>IF($C1485="","",VLOOKUP($C1485,'[1]Preços Unitários'!$B$7:$H$507,5,1))</f>
        <v>m²</v>
      </c>
      <c r="H1485" s="116">
        <f>IF($C1485="","",VLOOKUP($C1485,'[1]Preços Unitários'!$B$7:$H$507,7,1))</f>
        <v>12.042597729538622</v>
      </c>
      <c r="I1485" s="117">
        <v>2</v>
      </c>
      <c r="J1485" s="118">
        <f t="shared" si="105"/>
        <v>24.085195459077244</v>
      </c>
      <c r="K1485" s="347"/>
      <c r="L1485" s="353"/>
    </row>
    <row r="1486" spans="2:12" x14ac:dyDescent="0.25">
      <c r="B1486" s="113"/>
      <c r="C1486" s="119"/>
      <c r="D1486" s="119"/>
      <c r="E1486" s="119"/>
      <c r="F1486" s="115" t="str">
        <f>IF($C1486="","",VLOOKUP($C1486,'[1]Preços Unitários'!$B$7:$H$507,4,1))</f>
        <v/>
      </c>
      <c r="G1486" s="115" t="str">
        <f>IF($C1486="","",VLOOKUP($C1486,'[1]Preços Unitários'!$B$7:$H$507,5,1))</f>
        <v/>
      </c>
      <c r="H1486" s="116" t="str">
        <f>IF($C1486="","",VLOOKUP($C1486,'[1]Preços Unitários'!$B$7:$H$507,7,1))</f>
        <v/>
      </c>
      <c r="I1486" s="117"/>
      <c r="J1486" s="118" t="str">
        <f t="shared" si="105"/>
        <v/>
      </c>
      <c r="K1486" s="347"/>
      <c r="L1486" s="353"/>
    </row>
    <row r="1487" spans="2:12" x14ac:dyDescent="0.25">
      <c r="B1487" s="113"/>
      <c r="C1487" s="119"/>
      <c r="D1487" s="119"/>
      <c r="E1487" s="119"/>
      <c r="F1487" s="115" t="str">
        <f>IF($C1487="","",VLOOKUP($C1487,'[1]Preços Unitários'!$B$7:$H$507,4,1))</f>
        <v/>
      </c>
      <c r="G1487" s="115" t="str">
        <f>IF($C1487="","",VLOOKUP($C1487,'[1]Preços Unitários'!$B$7:$H$507,5,1))</f>
        <v/>
      </c>
      <c r="H1487" s="116" t="str">
        <f>IF($C1487="","",VLOOKUP($C1487,'[1]Preços Unitários'!$B$7:$H$507,7,1))</f>
        <v/>
      </c>
      <c r="I1487" s="117"/>
      <c r="J1487" s="118" t="str">
        <f t="shared" si="105"/>
        <v/>
      </c>
      <c r="K1487" s="347"/>
      <c r="L1487" s="353"/>
    </row>
    <row r="1488" spans="2:12" x14ac:dyDescent="0.25">
      <c r="B1488" s="113"/>
      <c r="C1488" s="119"/>
      <c r="D1488" s="119"/>
      <c r="E1488" s="119"/>
      <c r="F1488" s="115" t="str">
        <f>IF($C1488="","",VLOOKUP($C1488,'[1]Preços Unitários'!$B$7:$H$507,4,1))</f>
        <v/>
      </c>
      <c r="G1488" s="115" t="str">
        <f>IF($C1488="","",VLOOKUP($C1488,'[1]Preços Unitários'!$B$7:$H$507,5,1))</f>
        <v/>
      </c>
      <c r="H1488" s="116" t="str">
        <f>IF($C1488="","",VLOOKUP($C1488,'[1]Preços Unitários'!$B$7:$H$507,7,1))</f>
        <v/>
      </c>
      <c r="I1488" s="117"/>
      <c r="J1488" s="118" t="str">
        <f t="shared" si="105"/>
        <v/>
      </c>
      <c r="K1488" s="347"/>
      <c r="L1488" s="353"/>
    </row>
    <row r="1489" spans="2:12" x14ac:dyDescent="0.25">
      <c r="B1489" s="113"/>
      <c r="C1489" s="119"/>
      <c r="D1489" s="119"/>
      <c r="E1489" s="119"/>
      <c r="F1489" s="115" t="str">
        <f>IF($C1489="","",VLOOKUP($C1489,'[1]Preços Unitários'!$B$7:$H$507,4,1))</f>
        <v/>
      </c>
      <c r="G1489" s="115" t="str">
        <f>IF($C1489="","",VLOOKUP($C1489,'[1]Preços Unitários'!$B$7:$H$507,5,1))</f>
        <v/>
      </c>
      <c r="H1489" s="116" t="str">
        <f>IF($C1489="","",VLOOKUP($C1489,'[1]Preços Unitários'!$B$7:$H$507,7,1))</f>
        <v/>
      </c>
      <c r="I1489" s="117"/>
      <c r="J1489" s="118" t="str">
        <f t="shared" si="105"/>
        <v/>
      </c>
      <c r="K1489" s="347"/>
      <c r="L1489" s="353"/>
    </row>
    <row r="1490" spans="2:12" x14ac:dyDescent="0.25">
      <c r="B1490" s="113"/>
      <c r="C1490" s="119"/>
      <c r="D1490" s="119"/>
      <c r="E1490" s="119"/>
      <c r="F1490" s="115" t="str">
        <f>IF($C1490="","",VLOOKUP($C1490,'[1]Preços Unitários'!$B$7:$H$507,4,1))</f>
        <v/>
      </c>
      <c r="G1490" s="115" t="str">
        <f>IF($C1490="","",VLOOKUP($C1490,'[1]Preços Unitários'!$B$7:$H$507,5,1))</f>
        <v/>
      </c>
      <c r="H1490" s="116" t="str">
        <f>IF($C1490="","",VLOOKUP($C1490,'[1]Preços Unitários'!$B$7:$H$507,7,1))</f>
        <v/>
      </c>
      <c r="I1490" s="117"/>
      <c r="J1490" s="118" t="str">
        <f t="shared" si="105"/>
        <v/>
      </c>
      <c r="K1490" s="347"/>
      <c r="L1490" s="353"/>
    </row>
    <row r="1491" spans="2:12" ht="15.75" thickBot="1" x14ac:dyDescent="0.3">
      <c r="B1491" s="121"/>
      <c r="C1491" s="122"/>
      <c r="D1491" s="122"/>
      <c r="E1491" s="122"/>
      <c r="F1491" s="123" t="str">
        <f>IF($C1491="","",VLOOKUP($C1491,'[1]Preços Unitários'!$B$7:$H$507,4,1))</f>
        <v/>
      </c>
      <c r="G1491" s="123" t="str">
        <f>IF($C1491="","",VLOOKUP($C1491,'[1]Preços Unitários'!$B$7:$H$507,5,1))</f>
        <v/>
      </c>
      <c r="H1491" s="124" t="str">
        <f>IF($C1491="","",VLOOKUP($C1491,'[1]Preços Unitários'!$B$7:$H$507,7,1))</f>
        <v/>
      </c>
      <c r="I1491" s="125"/>
      <c r="J1491" s="126" t="str">
        <f t="shared" si="105"/>
        <v/>
      </c>
      <c r="K1491" s="348"/>
      <c r="L1491" s="354"/>
    </row>
    <row r="1492" spans="2:12" ht="15.75" thickBot="1" x14ac:dyDescent="0.3">
      <c r="C1492" s="127"/>
      <c r="D1492" s="127"/>
      <c r="E1492" s="127"/>
      <c r="H1492" s="128"/>
      <c r="I1492" s="129"/>
      <c r="J1492" s="128"/>
    </row>
    <row r="1493" spans="2:12" x14ac:dyDescent="0.25">
      <c r="B1493" s="133" t="s">
        <v>917</v>
      </c>
      <c r="C1493" s="96"/>
      <c r="D1493" s="96"/>
      <c r="E1493" s="96"/>
      <c r="F1493" s="97" t="s">
        <v>91</v>
      </c>
      <c r="G1493" s="98" t="s">
        <v>141</v>
      </c>
      <c r="H1493" s="135" t="s">
        <v>132</v>
      </c>
      <c r="I1493" s="100">
        <v>1</v>
      </c>
      <c r="J1493" s="101">
        <f>ROUND(IF(SUM(J1495:J1505)="","",IF(H1493="NOTURNO",(SUM(J1495:J1505))*1.25,SUM(J1495:J1505))),2)</f>
        <v>1831.68</v>
      </c>
      <c r="K1493" s="102" t="s">
        <v>1771</v>
      </c>
      <c r="L1493" s="103" t="s">
        <v>1772</v>
      </c>
    </row>
    <row r="1494" spans="2:12" ht="27" x14ac:dyDescent="0.25">
      <c r="B1494" s="104"/>
      <c r="C1494" s="105" t="s">
        <v>1773</v>
      </c>
      <c r="D1494" s="105"/>
      <c r="E1494" s="105"/>
      <c r="F1494" s="106" t="s">
        <v>1776</v>
      </c>
      <c r="G1494" s="107" t="s">
        <v>1777</v>
      </c>
      <c r="H1494" s="108" t="s">
        <v>1778</v>
      </c>
      <c r="I1494" s="109"/>
      <c r="J1494" s="110"/>
      <c r="K1494" s="111"/>
      <c r="L1494" s="112"/>
    </row>
    <row r="1495" spans="2:12" x14ac:dyDescent="0.25">
      <c r="B1495" s="113"/>
      <c r="C1495" s="119"/>
      <c r="D1495" s="119"/>
      <c r="E1495" s="119"/>
      <c r="F1495" s="115" t="str">
        <f>IF($C1495="","",VLOOKUP($C1495,'[1]Preços Unitários'!$B$7:$H$507,4,1))</f>
        <v/>
      </c>
      <c r="G1495" s="115" t="str">
        <f>IF($C1495="","",VLOOKUP($C1495,'[1]Preços Unitários'!$B$7:$H$507,5,1))</f>
        <v/>
      </c>
      <c r="H1495" s="116" t="str">
        <f>IF($C1495="","",VLOOKUP($C1495,'[1]Preços Unitários'!$B$7:$H$507,7,1))</f>
        <v/>
      </c>
      <c r="I1495" s="117"/>
      <c r="J1495" s="118" t="str">
        <f t="shared" ref="J1495:J1506" si="106">IF(H1495="","",I1495*H1495)</f>
        <v/>
      </c>
      <c r="K1495" s="346" t="s">
        <v>2000</v>
      </c>
      <c r="L1495" s="352" t="s">
        <v>2001</v>
      </c>
    </row>
    <row r="1496" spans="2:12" x14ac:dyDescent="0.25">
      <c r="B1496" s="113"/>
      <c r="C1496" s="114" t="s">
        <v>2006</v>
      </c>
      <c r="D1496" s="114">
        <f>VLOOKUP(C1496,'[1]Preços Unitários'!$B$7:$E$413,2,TRUE)</f>
        <v>44547</v>
      </c>
      <c r="E1496" s="114" t="str">
        <f>VLOOKUP(C1496,'[1]Preços Unitários'!$B$7:$F$413,3,TRUE)</f>
        <v>SINAPI</v>
      </c>
      <c r="F1496" s="115" t="str">
        <f>IF($C1496="","",VLOOKUP($C1496,'[1]Preços Unitários'!$B$7:$H$507,4,1))</f>
        <v>TUBO PEAD 200mm</v>
      </c>
      <c r="G1496" s="115" t="str">
        <f>IF($C1496="","",VLOOKUP($C1496,'[1]Preços Unitários'!$B$7:$H$507,5,1))</f>
        <v>m</v>
      </c>
      <c r="H1496" s="116">
        <f>IF($C1496="","",VLOOKUP($C1496,'[1]Preços Unitários'!$B$7:$H$507,7,1))</f>
        <v>485.08711657332634</v>
      </c>
      <c r="I1496" s="117">
        <v>1</v>
      </c>
      <c r="J1496" s="118">
        <f t="shared" si="106"/>
        <v>485.08711657332634</v>
      </c>
      <c r="K1496" s="347"/>
      <c r="L1496" s="353"/>
    </row>
    <row r="1497" spans="2:12" x14ac:dyDescent="0.25">
      <c r="B1497" s="113"/>
      <c r="C1497" s="138" t="s">
        <v>2007</v>
      </c>
      <c r="D1497" s="138">
        <f>VLOOKUP(C1497,'[1]Preços Unitários'!$B$7:$E$413,2,TRUE)</f>
        <v>37428</v>
      </c>
      <c r="E1497" s="138" t="str">
        <f>VLOOKUP(C1497,'[1]Preços Unitários'!$B$7:$F$413,3,TRUE)</f>
        <v>Hidroválvulas</v>
      </c>
      <c r="F1497" s="115" t="str">
        <f>IF($C1497="","",VLOOKUP($C1497,'[1]Preços Unitários'!$B$7:$H$507,4,1))</f>
        <v>LUVA ELETRO FUSÃO 200mm</v>
      </c>
      <c r="G1497" s="115" t="str">
        <f>IF($C1497="","",VLOOKUP($C1497,'[1]Preços Unitários'!$B$7:$H$507,5,1))</f>
        <v xml:space="preserve">un </v>
      </c>
      <c r="H1497" s="116">
        <f>IF($C1497="","",VLOOKUP($C1497,'[1]Preços Unitários'!$B$7:$H$507,7,1))</f>
        <v>256.24360845882717</v>
      </c>
      <c r="I1497" s="117">
        <v>2</v>
      </c>
      <c r="J1497" s="118">
        <f t="shared" si="106"/>
        <v>512.48721691765434</v>
      </c>
      <c r="K1497" s="347"/>
      <c r="L1497" s="353"/>
    </row>
    <row r="1498" spans="2:12" x14ac:dyDescent="0.25">
      <c r="B1498" s="113"/>
      <c r="C1498" s="141" t="s">
        <v>2008</v>
      </c>
      <c r="D1498" s="141">
        <f>VLOOKUP(C1498,'[1]Preços Unitários'!$B$7:$E$413,2,TRUE)</f>
        <v>90610</v>
      </c>
      <c r="E1498" s="141" t="str">
        <f>VLOOKUP(C1498,'[1]Preços Unitários'!$B$7:$F$413,3,TRUE)</f>
        <v>CASAN</v>
      </c>
      <c r="F1498" s="115" t="str">
        <f>IF($C1498="","",VLOOKUP($C1498,'[1]Preços Unitários'!$B$7:$H$507,4,1))</f>
        <v>ASSENTAMENTO DE TUBOS E CONEXÕES EM PEAD, DE 200 MM</v>
      </c>
      <c r="G1498" s="115" t="str">
        <f>IF($C1498="","",VLOOKUP($C1498,'[1]Preços Unitários'!$B$7:$H$507,5,1))</f>
        <v>m</v>
      </c>
      <c r="H1498" s="116">
        <f>IF($C1498="","",VLOOKUP($C1498,'[1]Preços Unitários'!$B$7:$H$507,7,1))</f>
        <v>18.456183904008519</v>
      </c>
      <c r="I1498" s="117">
        <v>1</v>
      </c>
      <c r="J1498" s="118">
        <f t="shared" si="106"/>
        <v>18.456183904008519</v>
      </c>
      <c r="K1498" s="347"/>
      <c r="L1498" s="353"/>
    </row>
    <row r="1499" spans="2:12" x14ac:dyDescent="0.25">
      <c r="B1499" s="113"/>
      <c r="C1499" s="141" t="s">
        <v>2005</v>
      </c>
      <c r="D1499" s="141">
        <f>VLOOKUP(C1499,'[1]Preços Unitários'!$B$7:$E$413,2,TRUE)</f>
        <v>92106</v>
      </c>
      <c r="E1499" s="141" t="str">
        <f>VLOOKUP(C1499,'[1]Preços Unitários'!$B$7:$F$413,3,TRUE)</f>
        <v>SINAPI</v>
      </c>
      <c r="F1499" s="115" t="str">
        <f>IF($C1499="","",VLOOKUP($C1499,'[1]Preços Unitários'!$B$7:$H$507,4,1))</f>
        <v>LOCAÇÃO SERVIÇO AUTOVÁCUO E HIDROJATO COMBINADO</v>
      </c>
      <c r="G1499" s="115" t="str">
        <f>IF($C1499="","",VLOOKUP($C1499,'[1]Preços Unitários'!$B$7:$H$507,5,1))</f>
        <v>h</v>
      </c>
      <c r="H1499" s="116">
        <f>IF($C1499="","",VLOOKUP($C1499,'[1]Preços Unitários'!$B$7:$H$507,7,1))</f>
        <v>416.90800847131794</v>
      </c>
      <c r="I1499" s="117">
        <v>1</v>
      </c>
      <c r="J1499" s="118">
        <f t="shared" si="106"/>
        <v>416.90800847131794</v>
      </c>
      <c r="K1499" s="347"/>
      <c r="L1499" s="353"/>
    </row>
    <row r="1500" spans="2:12" x14ac:dyDescent="0.25">
      <c r="B1500" s="113"/>
      <c r="C1500" s="114" t="s">
        <v>1990</v>
      </c>
      <c r="D1500" s="114">
        <f>VLOOKUP(C1500,'[1]Preços Unitários'!$B$7:$E$413,2,TRUE)</f>
        <v>30207</v>
      </c>
      <c r="E1500" s="114" t="str">
        <f>VLOOKUP(C1500,'[1]Preços Unitários'!$B$7:$F$413,3,TRUE)</f>
        <v>CASAN</v>
      </c>
      <c r="F1500" s="115" t="str">
        <f>IF($C1500="","",VLOOKUP($C1500,'[1]Preços Unitários'!$B$7:$H$507,4,1))</f>
        <v>SINALIZAÇÃO DE TRÂNSITO, COM PLACAS</v>
      </c>
      <c r="G1500" s="115" t="str">
        <f>IF($C1500="","",VLOOKUP($C1500,'[1]Preços Unitários'!$B$7:$H$507,5,1))</f>
        <v>m²</v>
      </c>
      <c r="H1500" s="116">
        <f>IF($C1500="","",VLOOKUP($C1500,'[1]Preços Unitários'!$B$7:$H$507,7,1))</f>
        <v>12.042597729538622</v>
      </c>
      <c r="I1500" s="117">
        <v>2</v>
      </c>
      <c r="J1500" s="118">
        <f t="shared" si="106"/>
        <v>24.085195459077244</v>
      </c>
      <c r="K1500" s="347"/>
      <c r="L1500" s="353"/>
    </row>
    <row r="1501" spans="2:12" x14ac:dyDescent="0.25">
      <c r="B1501" s="113"/>
      <c r="C1501" s="114" t="s">
        <v>1999</v>
      </c>
      <c r="D1501" s="114">
        <f>VLOOKUP(C1501,'[1]Preços Unitários'!$B$7:$E$413,2,TRUE)</f>
        <v>30206</v>
      </c>
      <c r="E1501" s="114" t="str">
        <f>VLOOKUP(C1501,'[1]Preços Unitários'!$B$7:$F$413,3,TRUE)</f>
        <v>CASAN</v>
      </c>
      <c r="F1501" s="115" t="str">
        <f>IF($C1501="","",VLOOKUP($C1501,'[1]Preços Unitários'!$B$7:$H$507,4,1))</f>
        <v>SINALIZAÇÃO DE TRÂNSITO NOTURNA</v>
      </c>
      <c r="G1501" s="115" t="str">
        <f>IF($C1501="","",VLOOKUP($C1501,'[1]Preços Unitários'!$B$7:$H$507,5,1))</f>
        <v>m</v>
      </c>
      <c r="H1501" s="116">
        <f>IF($C1501="","",VLOOKUP($C1501,'[1]Preços Unitários'!$B$7:$H$507,7,1))</f>
        <v>4.1594908393649428</v>
      </c>
      <c r="I1501" s="117">
        <v>2</v>
      </c>
      <c r="J1501" s="118">
        <f t="shared" si="106"/>
        <v>8.3189816787298856</v>
      </c>
      <c r="K1501" s="347"/>
      <c r="L1501" s="353"/>
    </row>
    <row r="1502" spans="2:12" x14ac:dyDescent="0.25">
      <c r="B1502" s="113"/>
      <c r="C1502" s="119"/>
      <c r="D1502" s="119"/>
      <c r="E1502" s="119"/>
      <c r="F1502" s="115" t="str">
        <f>IF($C1502="","",VLOOKUP($C1502,'[1]Preços Unitários'!$B$7:$H$507,4,1))</f>
        <v/>
      </c>
      <c r="G1502" s="115" t="str">
        <f>IF($C1502="","",VLOOKUP($C1502,'[1]Preços Unitários'!$B$7:$H$507,5,1))</f>
        <v/>
      </c>
      <c r="H1502" s="116" t="str">
        <f>IF($C1502="","",VLOOKUP($C1502,'[1]Preços Unitários'!$B$7:$H$507,7,1))</f>
        <v/>
      </c>
      <c r="I1502" s="117"/>
      <c r="J1502" s="118" t="str">
        <f t="shared" si="106"/>
        <v/>
      </c>
      <c r="K1502" s="347"/>
      <c r="L1502" s="353"/>
    </row>
    <row r="1503" spans="2:12" x14ac:dyDescent="0.25">
      <c r="B1503" s="113"/>
      <c r="C1503" s="119"/>
      <c r="D1503" s="119"/>
      <c r="E1503" s="119"/>
      <c r="F1503" s="115" t="str">
        <f>IF($C1503="","",VLOOKUP($C1503,'[1]Preços Unitários'!$B$7:$H$507,4,1))</f>
        <v/>
      </c>
      <c r="G1503" s="115" t="str">
        <f>IF($C1503="","",VLOOKUP($C1503,'[1]Preços Unitários'!$B$7:$H$507,5,1))</f>
        <v/>
      </c>
      <c r="H1503" s="116" t="str">
        <f>IF($C1503="","",VLOOKUP($C1503,'[1]Preços Unitários'!$B$7:$H$507,7,1))</f>
        <v/>
      </c>
      <c r="I1503" s="117"/>
      <c r="J1503" s="118" t="str">
        <f t="shared" si="106"/>
        <v/>
      </c>
      <c r="K1503" s="347"/>
      <c r="L1503" s="353"/>
    </row>
    <row r="1504" spans="2:12" x14ac:dyDescent="0.25">
      <c r="B1504" s="113"/>
      <c r="C1504" s="119"/>
      <c r="D1504" s="119"/>
      <c r="E1504" s="119"/>
      <c r="F1504" s="115" t="str">
        <f>IF($C1504="","",VLOOKUP($C1504,'[1]Preços Unitários'!$B$7:$H$507,4,1))</f>
        <v/>
      </c>
      <c r="G1504" s="115" t="str">
        <f>IF($C1504="","",VLOOKUP($C1504,'[1]Preços Unitários'!$B$7:$H$507,5,1))</f>
        <v/>
      </c>
      <c r="H1504" s="116" t="str">
        <f>IF($C1504="","",VLOOKUP($C1504,'[1]Preços Unitários'!$B$7:$H$507,7,1))</f>
        <v/>
      </c>
      <c r="I1504" s="117"/>
      <c r="J1504" s="118" t="str">
        <f t="shared" si="106"/>
        <v/>
      </c>
      <c r="K1504" s="347"/>
      <c r="L1504" s="353"/>
    </row>
    <row r="1505" spans="2:12" x14ac:dyDescent="0.25">
      <c r="B1505" s="113"/>
      <c r="C1505" s="119"/>
      <c r="D1505" s="119"/>
      <c r="E1505" s="119"/>
      <c r="F1505" s="115" t="str">
        <f>IF($C1505="","",VLOOKUP($C1505,'[1]Preços Unitários'!$B$7:$H$507,4,1))</f>
        <v/>
      </c>
      <c r="G1505" s="115" t="str">
        <f>IF($C1505="","",VLOOKUP($C1505,'[1]Preços Unitários'!$B$7:$H$507,5,1))</f>
        <v/>
      </c>
      <c r="H1505" s="116" t="str">
        <f>IF($C1505="","",VLOOKUP($C1505,'[1]Preços Unitários'!$B$7:$H$507,7,1))</f>
        <v/>
      </c>
      <c r="I1505" s="117"/>
      <c r="J1505" s="118" t="str">
        <f t="shared" si="106"/>
        <v/>
      </c>
      <c r="K1505" s="347"/>
      <c r="L1505" s="353"/>
    </row>
    <row r="1506" spans="2:12" ht="15.75" thickBot="1" x14ac:dyDescent="0.3">
      <c r="B1506" s="121"/>
      <c r="C1506" s="122"/>
      <c r="D1506" s="122"/>
      <c r="E1506" s="122"/>
      <c r="F1506" s="123" t="str">
        <f>IF($C1506="","",VLOOKUP($C1506,'[1]Preços Unitários'!$B$7:$H$507,4,1))</f>
        <v/>
      </c>
      <c r="G1506" s="123" t="str">
        <f>IF($C1506="","",VLOOKUP($C1506,'[1]Preços Unitários'!$B$7:$H$507,5,1))</f>
        <v/>
      </c>
      <c r="H1506" s="124" t="str">
        <f>IF($C1506="","",VLOOKUP($C1506,'[1]Preços Unitários'!$B$7:$H$507,7,1))</f>
        <v/>
      </c>
      <c r="I1506" s="125"/>
      <c r="J1506" s="126" t="str">
        <f t="shared" si="106"/>
        <v/>
      </c>
      <c r="K1506" s="348"/>
      <c r="L1506" s="354"/>
    </row>
    <row r="1507" spans="2:12" ht="15.75" thickBot="1" x14ac:dyDescent="0.3">
      <c r="C1507" s="127"/>
      <c r="D1507" s="127"/>
      <c r="E1507" s="127"/>
      <c r="H1507" s="128"/>
      <c r="I1507" s="129"/>
      <c r="J1507" s="128"/>
    </row>
    <row r="1508" spans="2:12" x14ac:dyDescent="0.25">
      <c r="B1508" s="133" t="s">
        <v>918</v>
      </c>
      <c r="C1508" s="96"/>
      <c r="D1508" s="96"/>
      <c r="E1508" s="96"/>
      <c r="F1508" s="97" t="s">
        <v>92</v>
      </c>
      <c r="G1508" s="142" t="s">
        <v>137</v>
      </c>
      <c r="H1508" s="99" t="s">
        <v>131</v>
      </c>
      <c r="I1508" s="100">
        <v>1</v>
      </c>
      <c r="J1508" s="101">
        <f>ROUND(IF(SUM(J1510:J1520)="","",IF(H1508="NOTURNO",(SUM(J1510:J1520))*1.25,SUM(J1510:J1520))),2)</f>
        <v>3606.04</v>
      </c>
      <c r="K1508" s="102" t="s">
        <v>1771</v>
      </c>
      <c r="L1508" s="103" t="s">
        <v>1772</v>
      </c>
    </row>
    <row r="1509" spans="2:12" ht="27" x14ac:dyDescent="0.25">
      <c r="B1509" s="104"/>
      <c r="C1509" s="105" t="s">
        <v>1773</v>
      </c>
      <c r="D1509" s="105"/>
      <c r="E1509" s="105"/>
      <c r="F1509" s="106" t="s">
        <v>1776</v>
      </c>
      <c r="G1509" s="107" t="s">
        <v>1777</v>
      </c>
      <c r="H1509" s="108" t="s">
        <v>1778</v>
      </c>
      <c r="I1509" s="109"/>
      <c r="J1509" s="110"/>
      <c r="K1509" s="111"/>
      <c r="L1509" s="112"/>
    </row>
    <row r="1510" spans="2:12" x14ac:dyDescent="0.25">
      <c r="B1510" s="113"/>
      <c r="C1510" s="119"/>
      <c r="D1510" s="119"/>
      <c r="E1510" s="119"/>
      <c r="F1510" s="115" t="str">
        <f>IF($C1510="","",VLOOKUP($C1510,'[1]Preços Unitários'!$B$7:$H$507,4,1))</f>
        <v/>
      </c>
      <c r="G1510" s="115" t="str">
        <f>IF($C1510="","",VLOOKUP($C1510,'[1]Preços Unitários'!$B$7:$H$507,5,1))</f>
        <v/>
      </c>
      <c r="H1510" s="116" t="str">
        <f>IF($C1510="","",VLOOKUP($C1510,'[1]Preços Unitários'!$B$7:$H$507,7,1))</f>
        <v/>
      </c>
      <c r="I1510" s="117"/>
      <c r="J1510" s="118" t="str">
        <f t="shared" ref="J1510:J1521" si="107">IF(H1510="","",I1510*H1510)</f>
        <v/>
      </c>
      <c r="K1510" s="346" t="s">
        <v>2000</v>
      </c>
      <c r="L1510" s="352" t="s">
        <v>2001</v>
      </c>
    </row>
    <row r="1511" spans="2:12" x14ac:dyDescent="0.25">
      <c r="B1511" s="113"/>
      <c r="C1511" s="114" t="s">
        <v>2009</v>
      </c>
      <c r="D1511" s="114">
        <f>VLOOKUP(C1511,'[1]Preços Unitários'!$B$7:$E$413,2,TRUE)</f>
        <v>44519</v>
      </c>
      <c r="E1511" s="114" t="str">
        <f>VLOOKUP(C1511,'[1]Preços Unitários'!$B$7:$F$413,3,TRUE)</f>
        <v>SINAPI</v>
      </c>
      <c r="F1511" s="115" t="str">
        <f>IF($C1511="","",VLOOKUP($C1511,'[1]Preços Unitários'!$B$7:$H$507,4,1))</f>
        <v>TUBO PEAD 300mm</v>
      </c>
      <c r="G1511" s="115" t="str">
        <f>IF($C1511="","",VLOOKUP($C1511,'[1]Preços Unitários'!$B$7:$H$507,5,1))</f>
        <v>m</v>
      </c>
      <c r="H1511" s="116">
        <f>IF($C1511="","",VLOOKUP($C1511,'[1]Preços Unitários'!$B$7:$H$507,7,1))</f>
        <v>1188.611028033627</v>
      </c>
      <c r="I1511" s="117">
        <v>1</v>
      </c>
      <c r="J1511" s="118">
        <f t="shared" si="107"/>
        <v>1188.611028033627</v>
      </c>
      <c r="K1511" s="347"/>
      <c r="L1511" s="353"/>
    </row>
    <row r="1512" spans="2:12" x14ac:dyDescent="0.25">
      <c r="B1512" s="113"/>
      <c r="C1512" s="114" t="s">
        <v>2010</v>
      </c>
      <c r="D1512" s="114" t="str">
        <f>VLOOKUP(C1512,'[1]Preços Unitários'!$B$7:$E$413,2,TRUE)</f>
        <v>753911623</v>
      </c>
      <c r="E1512" s="114" t="str">
        <f>VLOOKUP(C1512,'[1]Preços Unitários'!$B$7:$F$413,3,TRUE)</f>
        <v>FGS</v>
      </c>
      <c r="F1512" s="115" t="str">
        <f>IF($C1512="","",VLOOKUP($C1512,'[1]Preços Unitários'!$B$7:$H$507,4,1))</f>
        <v>LUVA ELETRO FUSÃO 315mm</v>
      </c>
      <c r="G1512" s="115" t="str">
        <f>IF($C1512="","",VLOOKUP($C1512,'[1]Preços Unitários'!$B$7:$H$507,5,1))</f>
        <v xml:space="preserve">un </v>
      </c>
      <c r="H1512" s="116">
        <f>IF($C1512="","",VLOOKUP($C1512,'[1]Preços Unitários'!$B$7:$H$507,7,1))</f>
        <v>974.96664613463395</v>
      </c>
      <c r="I1512" s="117">
        <v>2</v>
      </c>
      <c r="J1512" s="118">
        <f t="shared" si="107"/>
        <v>1949.9332922692679</v>
      </c>
      <c r="K1512" s="347"/>
      <c r="L1512" s="353"/>
    </row>
    <row r="1513" spans="2:12" x14ac:dyDescent="0.25">
      <c r="B1513" s="113"/>
      <c r="C1513" s="141" t="s">
        <v>2011</v>
      </c>
      <c r="D1513" s="141">
        <f>VLOOKUP(C1513,'[1]Preços Unitários'!$B$7:$E$413,2,TRUE)</f>
        <v>90701</v>
      </c>
      <c r="E1513" s="141" t="str">
        <f>VLOOKUP(C1513,'[1]Preços Unitários'!$B$7:$F$413,3,TRUE)</f>
        <v>CASAN</v>
      </c>
      <c r="F1513" s="115" t="str">
        <f>IF($C1513="","",VLOOKUP($C1513,'[1]Preços Unitários'!$B$7:$H$507,4,1))</f>
        <v>ASSENTAMENTO DE TUBOS E CONEXÕES EM PEAD, DE 315 MM</v>
      </c>
      <c r="G1513" s="115" t="str">
        <f>IF($C1513="","",VLOOKUP($C1513,'[1]Preços Unitários'!$B$7:$H$507,5,1))</f>
        <v>m</v>
      </c>
      <c r="H1513" s="116">
        <f>IF($C1513="","",VLOOKUP($C1513,'[1]Preços Unitários'!$B$7:$H$507,7,1))</f>
        <v>26.501187144217365</v>
      </c>
      <c r="I1513" s="117">
        <v>1</v>
      </c>
      <c r="J1513" s="118">
        <f t="shared" si="107"/>
        <v>26.501187144217365</v>
      </c>
      <c r="K1513" s="347"/>
      <c r="L1513" s="353"/>
    </row>
    <row r="1514" spans="2:12" x14ac:dyDescent="0.25">
      <c r="B1514" s="113"/>
      <c r="C1514" s="141" t="s">
        <v>2005</v>
      </c>
      <c r="D1514" s="141">
        <f>VLOOKUP(C1514,'[1]Preços Unitários'!$B$7:$E$413,2,TRUE)</f>
        <v>92106</v>
      </c>
      <c r="E1514" s="141" t="str">
        <f>VLOOKUP(C1514,'[1]Preços Unitários'!$B$7:$F$413,3,TRUE)</f>
        <v>SINAPI</v>
      </c>
      <c r="F1514" s="115" t="str">
        <f>IF($C1514="","",VLOOKUP($C1514,'[1]Preços Unitários'!$B$7:$H$507,4,1))</f>
        <v>LOCAÇÃO SERVIÇO AUTOVÁCUO E HIDROJATO COMBINADO</v>
      </c>
      <c r="G1514" s="115" t="str">
        <f>IF($C1514="","",VLOOKUP($C1514,'[1]Preços Unitários'!$B$7:$H$507,5,1))</f>
        <v>h</v>
      </c>
      <c r="H1514" s="116">
        <f>IF($C1514="","",VLOOKUP($C1514,'[1]Preços Unitários'!$B$7:$H$507,7,1))</f>
        <v>416.90800847131794</v>
      </c>
      <c r="I1514" s="117">
        <v>1</v>
      </c>
      <c r="J1514" s="118">
        <f t="shared" si="107"/>
        <v>416.90800847131794</v>
      </c>
      <c r="K1514" s="347"/>
      <c r="L1514" s="353"/>
    </row>
    <row r="1515" spans="2:12" x14ac:dyDescent="0.25">
      <c r="B1515" s="113"/>
      <c r="C1515" s="114" t="s">
        <v>1990</v>
      </c>
      <c r="D1515" s="114">
        <f>VLOOKUP(C1515,'[1]Preços Unitários'!$B$7:$E$413,2,TRUE)</f>
        <v>30207</v>
      </c>
      <c r="E1515" s="114" t="str">
        <f>VLOOKUP(C1515,'[1]Preços Unitários'!$B$7:$F$413,3,TRUE)</f>
        <v>CASAN</v>
      </c>
      <c r="F1515" s="115" t="str">
        <f>IF($C1515="","",VLOOKUP($C1515,'[1]Preços Unitários'!$B$7:$H$507,4,1))</f>
        <v>SINALIZAÇÃO DE TRÂNSITO, COM PLACAS</v>
      </c>
      <c r="G1515" s="115" t="str">
        <f>IF($C1515="","",VLOOKUP($C1515,'[1]Preços Unitários'!$B$7:$H$507,5,1))</f>
        <v>m²</v>
      </c>
      <c r="H1515" s="116">
        <f>IF($C1515="","",VLOOKUP($C1515,'[1]Preços Unitários'!$B$7:$H$507,7,1))</f>
        <v>12.042597729538622</v>
      </c>
      <c r="I1515" s="117">
        <v>2</v>
      </c>
      <c r="J1515" s="118">
        <f t="shared" si="107"/>
        <v>24.085195459077244</v>
      </c>
      <c r="K1515" s="347"/>
      <c r="L1515" s="353"/>
    </row>
    <row r="1516" spans="2:12" x14ac:dyDescent="0.25">
      <c r="B1516" s="113"/>
      <c r="C1516" s="119"/>
      <c r="D1516" s="119"/>
      <c r="E1516" s="119"/>
      <c r="F1516" s="115" t="str">
        <f>IF($C1516="","",VLOOKUP($C1516,'[1]Preços Unitários'!$B$7:$H$507,4,1))</f>
        <v/>
      </c>
      <c r="G1516" s="115" t="str">
        <f>IF($C1516="","",VLOOKUP($C1516,'[1]Preços Unitários'!$B$7:$H$507,5,1))</f>
        <v/>
      </c>
      <c r="H1516" s="116" t="str">
        <f>IF($C1516="","",VLOOKUP($C1516,'[1]Preços Unitários'!$B$7:$H$507,7,1))</f>
        <v/>
      </c>
      <c r="I1516" s="117"/>
      <c r="J1516" s="118" t="str">
        <f t="shared" si="107"/>
        <v/>
      </c>
      <c r="K1516" s="347"/>
      <c r="L1516" s="353"/>
    </row>
    <row r="1517" spans="2:12" x14ac:dyDescent="0.25">
      <c r="B1517" s="113"/>
      <c r="C1517" s="119"/>
      <c r="D1517" s="119"/>
      <c r="E1517" s="119"/>
      <c r="F1517" s="115" t="str">
        <f>IF($C1517="","",VLOOKUP($C1517,'[1]Preços Unitários'!$B$7:$H$507,4,1))</f>
        <v/>
      </c>
      <c r="G1517" s="115" t="str">
        <f>IF($C1517="","",VLOOKUP($C1517,'[1]Preços Unitários'!$B$7:$H$507,5,1))</f>
        <v/>
      </c>
      <c r="H1517" s="116" t="str">
        <f>IF($C1517="","",VLOOKUP($C1517,'[1]Preços Unitários'!$B$7:$H$507,7,1))</f>
        <v/>
      </c>
      <c r="I1517" s="117"/>
      <c r="J1517" s="118" t="str">
        <f t="shared" si="107"/>
        <v/>
      </c>
      <c r="K1517" s="347"/>
      <c r="L1517" s="353"/>
    </row>
    <row r="1518" spans="2:12" x14ac:dyDescent="0.25">
      <c r="B1518" s="113"/>
      <c r="C1518" s="119"/>
      <c r="D1518" s="119"/>
      <c r="E1518" s="119"/>
      <c r="F1518" s="115" t="str">
        <f>IF($C1518="","",VLOOKUP($C1518,'[1]Preços Unitários'!$B$7:$H$507,4,1))</f>
        <v/>
      </c>
      <c r="G1518" s="115" t="str">
        <f>IF($C1518="","",VLOOKUP($C1518,'[1]Preços Unitários'!$B$7:$H$507,5,1))</f>
        <v/>
      </c>
      <c r="H1518" s="116" t="str">
        <f>IF($C1518="","",VLOOKUP($C1518,'[1]Preços Unitários'!$B$7:$H$507,7,1))</f>
        <v/>
      </c>
      <c r="I1518" s="117"/>
      <c r="J1518" s="118" t="str">
        <f t="shared" si="107"/>
        <v/>
      </c>
      <c r="K1518" s="347"/>
      <c r="L1518" s="353"/>
    </row>
    <row r="1519" spans="2:12" x14ac:dyDescent="0.25">
      <c r="B1519" s="113"/>
      <c r="C1519" s="119"/>
      <c r="D1519" s="119"/>
      <c r="E1519" s="119"/>
      <c r="F1519" s="115" t="str">
        <f>IF($C1519="","",VLOOKUP($C1519,'[1]Preços Unitários'!$B$7:$H$507,4,1))</f>
        <v/>
      </c>
      <c r="G1519" s="115" t="str">
        <f>IF($C1519="","",VLOOKUP($C1519,'[1]Preços Unitários'!$B$7:$H$507,5,1))</f>
        <v/>
      </c>
      <c r="H1519" s="116" t="str">
        <f>IF($C1519="","",VLOOKUP($C1519,'[1]Preços Unitários'!$B$7:$H$507,7,1))</f>
        <v/>
      </c>
      <c r="I1519" s="117"/>
      <c r="J1519" s="118" t="str">
        <f t="shared" si="107"/>
        <v/>
      </c>
      <c r="K1519" s="347"/>
      <c r="L1519" s="353"/>
    </row>
    <row r="1520" spans="2:12" x14ac:dyDescent="0.25">
      <c r="B1520" s="113"/>
      <c r="C1520" s="119"/>
      <c r="D1520" s="119"/>
      <c r="E1520" s="119"/>
      <c r="F1520" s="115" t="str">
        <f>IF($C1520="","",VLOOKUP($C1520,'[1]Preços Unitários'!$B$7:$H$507,4,1))</f>
        <v/>
      </c>
      <c r="G1520" s="115" t="str">
        <f>IF($C1520="","",VLOOKUP($C1520,'[1]Preços Unitários'!$B$7:$H$507,5,1))</f>
        <v/>
      </c>
      <c r="H1520" s="116" t="str">
        <f>IF($C1520="","",VLOOKUP($C1520,'[1]Preços Unitários'!$B$7:$H$507,7,1))</f>
        <v/>
      </c>
      <c r="I1520" s="120"/>
      <c r="J1520" s="118" t="str">
        <f t="shared" si="107"/>
        <v/>
      </c>
      <c r="K1520" s="347"/>
      <c r="L1520" s="353"/>
    </row>
    <row r="1521" spans="2:12" ht="15.75" thickBot="1" x14ac:dyDescent="0.3">
      <c r="B1521" s="121"/>
      <c r="C1521" s="122"/>
      <c r="D1521" s="122"/>
      <c r="E1521" s="122"/>
      <c r="F1521" s="123" t="str">
        <f>IF($C1521="","",VLOOKUP($C1521,'[1]Preços Unitários'!$B$7:$H$507,4,1))</f>
        <v/>
      </c>
      <c r="G1521" s="123" t="str">
        <f>IF($C1521="","",VLOOKUP($C1521,'[1]Preços Unitários'!$B$7:$H$507,5,1))</f>
        <v/>
      </c>
      <c r="H1521" s="124" t="str">
        <f>IF($C1521="","",VLOOKUP($C1521,'[1]Preços Unitários'!$B$7:$H$507,7,1))</f>
        <v/>
      </c>
      <c r="I1521" s="125"/>
      <c r="J1521" s="126" t="str">
        <f t="shared" si="107"/>
        <v/>
      </c>
      <c r="K1521" s="348"/>
      <c r="L1521" s="354"/>
    </row>
    <row r="1522" spans="2:12" ht="15.75" thickBot="1" x14ac:dyDescent="0.3">
      <c r="C1522" s="127"/>
      <c r="D1522" s="127"/>
      <c r="E1522" s="127"/>
      <c r="H1522" s="128"/>
      <c r="I1522" s="129"/>
      <c r="J1522" s="128"/>
    </row>
    <row r="1523" spans="2:12" x14ac:dyDescent="0.25">
      <c r="B1523" s="133" t="s">
        <v>919</v>
      </c>
      <c r="C1523" s="96"/>
      <c r="D1523" s="96"/>
      <c r="E1523" s="96"/>
      <c r="F1523" s="97" t="s">
        <v>92</v>
      </c>
      <c r="G1523" s="98" t="s">
        <v>141</v>
      </c>
      <c r="H1523" s="135" t="s">
        <v>132</v>
      </c>
      <c r="I1523" s="100">
        <v>1</v>
      </c>
      <c r="J1523" s="101">
        <f>ROUND(IF(SUM(J1525:J1535)="","",IF(H1523="NOTURNO",(SUM(J1525:J1535))*1.25,SUM(J1525:J1535))),2)</f>
        <v>4517.95</v>
      </c>
      <c r="K1523" s="102" t="s">
        <v>1771</v>
      </c>
      <c r="L1523" s="103" t="s">
        <v>1772</v>
      </c>
    </row>
    <row r="1524" spans="2:12" ht="27" x14ac:dyDescent="0.25">
      <c r="B1524" s="104"/>
      <c r="C1524" s="105" t="s">
        <v>1773</v>
      </c>
      <c r="D1524" s="105"/>
      <c r="E1524" s="105"/>
      <c r="F1524" s="106" t="s">
        <v>1776</v>
      </c>
      <c r="G1524" s="107" t="s">
        <v>1777</v>
      </c>
      <c r="H1524" s="108" t="s">
        <v>1778</v>
      </c>
      <c r="I1524" s="109"/>
      <c r="J1524" s="110"/>
      <c r="K1524" s="111"/>
      <c r="L1524" s="112"/>
    </row>
    <row r="1525" spans="2:12" x14ac:dyDescent="0.25">
      <c r="B1525" s="113"/>
      <c r="C1525" s="119"/>
      <c r="D1525" s="119"/>
      <c r="E1525" s="119"/>
      <c r="F1525" s="115" t="str">
        <f>IF($C1525="","",VLOOKUP($C1525,'[1]Preços Unitários'!$B$7:$H$507,4,1))</f>
        <v/>
      </c>
      <c r="G1525" s="115" t="str">
        <f>IF($C1525="","",VLOOKUP($C1525,'[1]Preços Unitários'!$B$7:$H$507,5,1))</f>
        <v/>
      </c>
      <c r="H1525" s="116" t="str">
        <f>IF($C1525="","",VLOOKUP($C1525,'[1]Preços Unitários'!$B$7:$H$507,7,1))</f>
        <v/>
      </c>
      <c r="I1525" s="117"/>
      <c r="J1525" s="118" t="str">
        <f t="shared" ref="J1525:J1536" si="108">IF(H1525="","",I1525*H1525)</f>
        <v/>
      </c>
      <c r="K1525" s="346" t="s">
        <v>2000</v>
      </c>
      <c r="L1525" s="352" t="s">
        <v>2001</v>
      </c>
    </row>
    <row r="1526" spans="2:12" x14ac:dyDescent="0.25">
      <c r="B1526" s="113"/>
      <c r="C1526" s="114" t="s">
        <v>2009</v>
      </c>
      <c r="D1526" s="114">
        <f>VLOOKUP(C1526,'[1]Preços Unitários'!$B$7:$E$413,2,TRUE)</f>
        <v>44519</v>
      </c>
      <c r="E1526" s="114" t="str">
        <f>VLOOKUP(C1526,'[1]Preços Unitários'!$B$7:$F$413,3,TRUE)</f>
        <v>SINAPI</v>
      </c>
      <c r="F1526" s="115" t="str">
        <f>IF($C1526="","",VLOOKUP($C1526,'[1]Preços Unitários'!$B$7:$H$507,4,1))</f>
        <v>TUBO PEAD 300mm</v>
      </c>
      <c r="G1526" s="115" t="str">
        <f>IF($C1526="","",VLOOKUP($C1526,'[1]Preços Unitários'!$B$7:$H$507,5,1))</f>
        <v>m</v>
      </c>
      <c r="H1526" s="116">
        <f>IF($C1526="","",VLOOKUP($C1526,'[1]Preços Unitários'!$B$7:$H$507,7,1))</f>
        <v>1188.611028033627</v>
      </c>
      <c r="I1526" s="117">
        <v>1</v>
      </c>
      <c r="J1526" s="118">
        <f t="shared" si="108"/>
        <v>1188.611028033627</v>
      </c>
      <c r="K1526" s="347"/>
      <c r="L1526" s="353"/>
    </row>
    <row r="1527" spans="2:12" x14ac:dyDescent="0.25">
      <c r="B1527" s="113"/>
      <c r="C1527" s="114" t="s">
        <v>2010</v>
      </c>
      <c r="D1527" s="114" t="str">
        <f>VLOOKUP(C1527,'[1]Preços Unitários'!$B$7:$E$413,2,TRUE)</f>
        <v>753911623</v>
      </c>
      <c r="E1527" s="114" t="str">
        <f>VLOOKUP(C1527,'[1]Preços Unitários'!$B$7:$F$413,3,TRUE)</f>
        <v>FGS</v>
      </c>
      <c r="F1527" s="115" t="str">
        <f>IF($C1527="","",VLOOKUP($C1527,'[1]Preços Unitários'!$B$7:$H$507,4,1))</f>
        <v>LUVA ELETRO FUSÃO 315mm</v>
      </c>
      <c r="G1527" s="115" t="str">
        <f>IF($C1527="","",VLOOKUP($C1527,'[1]Preços Unitários'!$B$7:$H$507,5,1))</f>
        <v xml:space="preserve">un </v>
      </c>
      <c r="H1527" s="116">
        <f>IF($C1527="","",VLOOKUP($C1527,'[1]Preços Unitários'!$B$7:$H$507,7,1))</f>
        <v>974.96664613463395</v>
      </c>
      <c r="I1527" s="117">
        <v>2</v>
      </c>
      <c r="J1527" s="118">
        <f t="shared" si="108"/>
        <v>1949.9332922692679</v>
      </c>
      <c r="K1527" s="347"/>
      <c r="L1527" s="353"/>
    </row>
    <row r="1528" spans="2:12" x14ac:dyDescent="0.25">
      <c r="B1528" s="113"/>
      <c r="C1528" s="141" t="s">
        <v>2011</v>
      </c>
      <c r="D1528" s="141">
        <f>VLOOKUP(C1528,'[1]Preços Unitários'!$B$7:$E$413,2,TRUE)</f>
        <v>90701</v>
      </c>
      <c r="E1528" s="141" t="str">
        <f>VLOOKUP(C1528,'[1]Preços Unitários'!$B$7:$F$413,3,TRUE)</f>
        <v>CASAN</v>
      </c>
      <c r="F1528" s="115" t="str">
        <f>IF($C1528="","",VLOOKUP($C1528,'[1]Preços Unitários'!$B$7:$H$507,4,1))</f>
        <v>ASSENTAMENTO DE TUBOS E CONEXÕES EM PEAD, DE 315 MM</v>
      </c>
      <c r="G1528" s="115" t="str">
        <f>IF($C1528="","",VLOOKUP($C1528,'[1]Preços Unitários'!$B$7:$H$507,5,1))</f>
        <v>m</v>
      </c>
      <c r="H1528" s="116">
        <f>IF($C1528="","",VLOOKUP($C1528,'[1]Preços Unitários'!$B$7:$H$507,7,1))</f>
        <v>26.501187144217365</v>
      </c>
      <c r="I1528" s="117">
        <v>1</v>
      </c>
      <c r="J1528" s="118">
        <f t="shared" si="108"/>
        <v>26.501187144217365</v>
      </c>
      <c r="K1528" s="347"/>
      <c r="L1528" s="353"/>
    </row>
    <row r="1529" spans="2:12" x14ac:dyDescent="0.25">
      <c r="B1529" s="113"/>
      <c r="C1529" s="141" t="s">
        <v>2005</v>
      </c>
      <c r="D1529" s="141">
        <f>VLOOKUP(C1529,'[1]Preços Unitários'!$B$7:$E$413,2,TRUE)</f>
        <v>92106</v>
      </c>
      <c r="E1529" s="141" t="str">
        <f>VLOOKUP(C1529,'[1]Preços Unitários'!$B$7:$F$413,3,TRUE)</f>
        <v>SINAPI</v>
      </c>
      <c r="F1529" s="115" t="str">
        <f>IF($C1529="","",VLOOKUP($C1529,'[1]Preços Unitários'!$B$7:$H$507,4,1))</f>
        <v>LOCAÇÃO SERVIÇO AUTOVÁCUO E HIDROJATO COMBINADO</v>
      </c>
      <c r="G1529" s="115" t="str">
        <f>IF($C1529="","",VLOOKUP($C1529,'[1]Preços Unitários'!$B$7:$H$507,5,1))</f>
        <v>h</v>
      </c>
      <c r="H1529" s="116">
        <f>IF($C1529="","",VLOOKUP($C1529,'[1]Preços Unitários'!$B$7:$H$507,7,1))</f>
        <v>416.90800847131794</v>
      </c>
      <c r="I1529" s="117">
        <v>1</v>
      </c>
      <c r="J1529" s="118">
        <f t="shared" si="108"/>
        <v>416.90800847131794</v>
      </c>
      <c r="K1529" s="347"/>
      <c r="L1529" s="353"/>
    </row>
    <row r="1530" spans="2:12" x14ac:dyDescent="0.25">
      <c r="B1530" s="113"/>
      <c r="C1530" s="114" t="s">
        <v>1990</v>
      </c>
      <c r="D1530" s="114">
        <f>VLOOKUP(C1530,'[1]Preços Unitários'!$B$7:$E$413,2,TRUE)</f>
        <v>30207</v>
      </c>
      <c r="E1530" s="114" t="str">
        <f>VLOOKUP(C1530,'[1]Preços Unitários'!$B$7:$F$413,3,TRUE)</f>
        <v>CASAN</v>
      </c>
      <c r="F1530" s="115" t="str">
        <f>IF($C1530="","",VLOOKUP($C1530,'[1]Preços Unitários'!$B$7:$H$507,4,1))</f>
        <v>SINALIZAÇÃO DE TRÂNSITO, COM PLACAS</v>
      </c>
      <c r="G1530" s="115" t="str">
        <f>IF($C1530="","",VLOOKUP($C1530,'[1]Preços Unitários'!$B$7:$H$507,5,1))</f>
        <v>m²</v>
      </c>
      <c r="H1530" s="116">
        <f>IF($C1530="","",VLOOKUP($C1530,'[1]Preços Unitários'!$B$7:$H$507,7,1))</f>
        <v>12.042597729538622</v>
      </c>
      <c r="I1530" s="117">
        <v>2</v>
      </c>
      <c r="J1530" s="118">
        <f t="shared" si="108"/>
        <v>24.085195459077244</v>
      </c>
      <c r="K1530" s="347"/>
      <c r="L1530" s="353"/>
    </row>
    <row r="1531" spans="2:12" x14ac:dyDescent="0.25">
      <c r="B1531" s="113"/>
      <c r="C1531" s="114" t="s">
        <v>1999</v>
      </c>
      <c r="D1531" s="114">
        <f>VLOOKUP(C1531,'[1]Preços Unitários'!$B$7:$E$413,2,TRUE)</f>
        <v>30206</v>
      </c>
      <c r="E1531" s="114" t="str">
        <f>VLOOKUP(C1531,'[1]Preços Unitários'!$B$7:$F$413,3,TRUE)</f>
        <v>CASAN</v>
      </c>
      <c r="F1531" s="115" t="str">
        <f>IF($C1531="","",VLOOKUP($C1531,'[1]Preços Unitários'!$B$7:$H$507,4,1))</f>
        <v>SINALIZAÇÃO DE TRÂNSITO NOTURNA</v>
      </c>
      <c r="G1531" s="115" t="str">
        <f>IF($C1531="","",VLOOKUP($C1531,'[1]Preços Unitários'!$B$7:$H$507,5,1))</f>
        <v>m</v>
      </c>
      <c r="H1531" s="116">
        <f>IF($C1531="","",VLOOKUP($C1531,'[1]Preços Unitários'!$B$7:$H$507,7,1))</f>
        <v>4.1594908393649428</v>
      </c>
      <c r="I1531" s="117">
        <v>2</v>
      </c>
      <c r="J1531" s="118">
        <f t="shared" si="108"/>
        <v>8.3189816787298856</v>
      </c>
      <c r="K1531" s="347"/>
      <c r="L1531" s="353"/>
    </row>
    <row r="1532" spans="2:12" x14ac:dyDescent="0.25">
      <c r="B1532" s="113"/>
      <c r="C1532" s="119"/>
      <c r="D1532" s="119"/>
      <c r="E1532" s="119"/>
      <c r="F1532" s="115" t="str">
        <f>IF($C1532="","",VLOOKUP($C1532,'[1]Preços Unitários'!$B$7:$H$507,4,1))</f>
        <v/>
      </c>
      <c r="G1532" s="115" t="str">
        <f>IF($C1532="","",VLOOKUP($C1532,'[1]Preços Unitários'!$B$7:$H$507,5,1))</f>
        <v/>
      </c>
      <c r="H1532" s="116" t="str">
        <f>IF($C1532="","",VLOOKUP($C1532,'[1]Preços Unitários'!$B$7:$H$507,7,1))</f>
        <v/>
      </c>
      <c r="I1532" s="117"/>
      <c r="J1532" s="118" t="str">
        <f t="shared" si="108"/>
        <v/>
      </c>
      <c r="K1532" s="347"/>
      <c r="L1532" s="353"/>
    </row>
    <row r="1533" spans="2:12" x14ac:dyDescent="0.25">
      <c r="B1533" s="113"/>
      <c r="C1533" s="119"/>
      <c r="D1533" s="119"/>
      <c r="E1533" s="119"/>
      <c r="F1533" s="115" t="str">
        <f>IF($C1533="","",VLOOKUP($C1533,'[1]Preços Unitários'!$B$7:$H$507,4,1))</f>
        <v/>
      </c>
      <c r="G1533" s="115" t="str">
        <f>IF($C1533="","",VLOOKUP($C1533,'[1]Preços Unitários'!$B$7:$H$507,5,1))</f>
        <v/>
      </c>
      <c r="H1533" s="116" t="str">
        <f>IF($C1533="","",VLOOKUP($C1533,'[1]Preços Unitários'!$B$7:$H$507,7,1))</f>
        <v/>
      </c>
      <c r="I1533" s="117"/>
      <c r="J1533" s="118" t="str">
        <f t="shared" si="108"/>
        <v/>
      </c>
      <c r="K1533" s="347"/>
      <c r="L1533" s="353"/>
    </row>
    <row r="1534" spans="2:12" x14ac:dyDescent="0.25">
      <c r="B1534" s="113"/>
      <c r="C1534" s="119"/>
      <c r="D1534" s="119"/>
      <c r="E1534" s="119"/>
      <c r="F1534" s="115" t="str">
        <f>IF($C1534="","",VLOOKUP($C1534,'[1]Preços Unitários'!$B$7:$H$507,4,1))</f>
        <v/>
      </c>
      <c r="G1534" s="115" t="str">
        <f>IF($C1534="","",VLOOKUP($C1534,'[1]Preços Unitários'!$B$7:$H$507,5,1))</f>
        <v/>
      </c>
      <c r="H1534" s="116" t="str">
        <f>IF($C1534="","",VLOOKUP($C1534,'[1]Preços Unitários'!$B$7:$H$507,7,1))</f>
        <v/>
      </c>
      <c r="I1534" s="117"/>
      <c r="J1534" s="118" t="str">
        <f t="shared" si="108"/>
        <v/>
      </c>
      <c r="K1534" s="347"/>
      <c r="L1534" s="353"/>
    </row>
    <row r="1535" spans="2:12" x14ac:dyDescent="0.25">
      <c r="B1535" s="113"/>
      <c r="C1535" s="119"/>
      <c r="D1535" s="119"/>
      <c r="E1535" s="119"/>
      <c r="F1535" s="115" t="str">
        <f>IF($C1535="","",VLOOKUP($C1535,'[1]Preços Unitários'!$B$7:$H$507,4,1))</f>
        <v/>
      </c>
      <c r="G1535" s="115" t="str">
        <f>IF($C1535="","",VLOOKUP($C1535,'[1]Preços Unitários'!$B$7:$H$507,5,1))</f>
        <v/>
      </c>
      <c r="H1535" s="116" t="str">
        <f>IF($C1535="","",VLOOKUP($C1535,'[1]Preços Unitários'!$B$7:$H$507,7,1))</f>
        <v/>
      </c>
      <c r="I1535" s="117"/>
      <c r="J1535" s="118" t="str">
        <f t="shared" si="108"/>
        <v/>
      </c>
      <c r="K1535" s="347"/>
      <c r="L1535" s="353"/>
    </row>
    <row r="1536" spans="2:12" ht="15.75" thickBot="1" x14ac:dyDescent="0.3">
      <c r="B1536" s="121"/>
      <c r="C1536" s="122"/>
      <c r="D1536" s="122"/>
      <c r="E1536" s="122"/>
      <c r="F1536" s="123" t="str">
        <f>IF($C1536="","",VLOOKUP($C1536,'[1]Preços Unitários'!$B$7:$H$507,4,1))</f>
        <v/>
      </c>
      <c r="G1536" s="123" t="str">
        <f>IF($C1536="","",VLOOKUP($C1536,'[1]Preços Unitários'!$B$7:$H$507,5,1))</f>
        <v/>
      </c>
      <c r="H1536" s="124" t="str">
        <f>IF($C1536="","",VLOOKUP($C1536,'[1]Preços Unitários'!$B$7:$H$507,7,1))</f>
        <v/>
      </c>
      <c r="I1536" s="125"/>
      <c r="J1536" s="126" t="str">
        <f t="shared" si="108"/>
        <v/>
      </c>
      <c r="K1536" s="348"/>
      <c r="L1536" s="354"/>
    </row>
    <row r="1537" spans="2:12" ht="15.75" thickBot="1" x14ac:dyDescent="0.3">
      <c r="C1537" s="127"/>
      <c r="D1537" s="127"/>
      <c r="E1537" s="127"/>
      <c r="H1537" s="128"/>
      <c r="I1537" s="129"/>
      <c r="J1537" s="128"/>
    </row>
    <row r="1538" spans="2:12" x14ac:dyDescent="0.25">
      <c r="B1538" s="133" t="s">
        <v>920</v>
      </c>
      <c r="C1538" s="96"/>
      <c r="D1538" s="96"/>
      <c r="E1538" s="96"/>
      <c r="F1538" s="97" t="s">
        <v>93</v>
      </c>
      <c r="G1538" s="142" t="s">
        <v>137</v>
      </c>
      <c r="H1538" s="99" t="s">
        <v>131</v>
      </c>
      <c r="I1538" s="100">
        <v>1</v>
      </c>
      <c r="J1538" s="101">
        <f>ROUND(IF(SUM(J1540:J1550)="","",IF(H1538="NOTURNO",(SUM(J1540:J1550))*1.25,SUM(J1540:J1550))),2)</f>
        <v>521.76</v>
      </c>
      <c r="K1538" s="102" t="s">
        <v>1771</v>
      </c>
      <c r="L1538" s="103" t="s">
        <v>1772</v>
      </c>
    </row>
    <row r="1539" spans="2:12" ht="27" x14ac:dyDescent="0.25">
      <c r="B1539" s="104"/>
      <c r="C1539" s="105" t="s">
        <v>1773</v>
      </c>
      <c r="D1539" s="105"/>
      <c r="E1539" s="105"/>
      <c r="F1539" s="106" t="s">
        <v>1776</v>
      </c>
      <c r="G1539" s="107" t="s">
        <v>1777</v>
      </c>
      <c r="H1539" s="108" t="s">
        <v>1778</v>
      </c>
      <c r="I1539" s="109"/>
      <c r="J1539" s="110"/>
      <c r="K1539" s="111"/>
      <c r="L1539" s="112"/>
    </row>
    <row r="1540" spans="2:12" x14ac:dyDescent="0.25">
      <c r="B1540" s="113"/>
      <c r="C1540" s="119"/>
      <c r="D1540" s="119"/>
      <c r="E1540" s="119"/>
      <c r="F1540" s="115" t="str">
        <f>IF($C1540="","",VLOOKUP($C1540,'[1]Preços Unitários'!$B$7:$H$507,4,1))</f>
        <v/>
      </c>
      <c r="G1540" s="115" t="str">
        <f>IF($C1540="","",VLOOKUP($C1540,'[1]Preços Unitários'!$B$7:$H$507,5,1))</f>
        <v/>
      </c>
      <c r="H1540" s="116" t="str">
        <f>IF($C1540="","",VLOOKUP($C1540,'[1]Preços Unitários'!$B$7:$H$507,7,1))</f>
        <v/>
      </c>
      <c r="I1540" s="117"/>
      <c r="J1540" s="118" t="str">
        <f t="shared" ref="J1540:J1551" si="109">IF(H1540="","",I1540*H1540)</f>
        <v/>
      </c>
      <c r="K1540" s="346" t="s">
        <v>2000</v>
      </c>
      <c r="L1540" s="352" t="s">
        <v>2001</v>
      </c>
    </row>
    <row r="1541" spans="2:12" x14ac:dyDescent="0.25">
      <c r="B1541" s="113"/>
      <c r="C1541" s="114" t="s">
        <v>1989</v>
      </c>
      <c r="D1541" s="114">
        <f>VLOOKUP(C1541,'[1]Preços Unitários'!$B$7:$E$413,2,TRUE)</f>
        <v>41936</v>
      </c>
      <c r="E1541" s="114" t="str">
        <f>VLOOKUP(C1541,'[1]Preços Unitários'!$B$7:$F$413,3,TRUE)</f>
        <v>SINAPI</v>
      </c>
      <c r="F1541" s="115" t="str">
        <f>IF($C1541="","",VLOOKUP($C1541,'[1]Preços Unitários'!$B$7:$H$507,4,1))</f>
        <v>TUBO PVC 150mm JEI</v>
      </c>
      <c r="G1541" s="115" t="str">
        <f>IF($C1541="","",VLOOKUP($C1541,'[1]Preços Unitários'!$B$7:$H$507,5,1))</f>
        <v>m</v>
      </c>
      <c r="H1541" s="116">
        <f>IF($C1541="","",VLOOKUP($C1541,'[1]Preços Unitários'!$B$7:$H$507,7,1))</f>
        <v>85.105846105407352</v>
      </c>
      <c r="I1541" s="117">
        <v>1</v>
      </c>
      <c r="J1541" s="118">
        <f t="shared" si="109"/>
        <v>85.105846105407352</v>
      </c>
      <c r="K1541" s="347"/>
      <c r="L1541" s="353"/>
    </row>
    <row r="1542" spans="2:12" x14ac:dyDescent="0.25">
      <c r="B1542" s="113"/>
      <c r="C1542" s="114" t="s">
        <v>2012</v>
      </c>
      <c r="D1542" s="114" t="str">
        <f>VLOOKUP(C1542,'[1]Preços Unitários'!$B$7:$E$413,2,TRUE)</f>
        <v>01.05.02</v>
      </c>
      <c r="E1542" s="114" t="str">
        <f>VLOOKUP(C1542,'[1]Preços Unitários'!$B$7:$F$413,3,TRUE)</f>
        <v>EMASA</v>
      </c>
      <c r="F1542" s="115" t="str">
        <f>IF($C1542="","",VLOOKUP($C1542,'[1]Preços Unitários'!$B$7:$H$507,4,1))</f>
        <v>LUVA PVC 150mm JEI</v>
      </c>
      <c r="G1542" s="115" t="str">
        <f>IF($C1542="","",VLOOKUP($C1542,'[1]Preços Unitários'!$B$7:$H$507,5,1))</f>
        <v xml:space="preserve">un </v>
      </c>
      <c r="H1542" s="116">
        <f>IF($C1542="","",VLOOKUP($C1542,'[1]Preços Unitários'!$B$7:$H$507,7,1))</f>
        <v>48.850200022418257</v>
      </c>
      <c r="I1542" s="117">
        <v>2</v>
      </c>
      <c r="J1542" s="118">
        <f t="shared" si="109"/>
        <v>97.700400044836513</v>
      </c>
      <c r="K1542" s="347"/>
      <c r="L1542" s="353"/>
    </row>
    <row r="1543" spans="2:12" x14ac:dyDescent="0.25">
      <c r="B1543" s="113"/>
      <c r="C1543" s="141" t="s">
        <v>1988</v>
      </c>
      <c r="D1543" s="141">
        <f>VLOOKUP(C1543,'[1]Preços Unitários'!$B$7:$E$413,2,TRUE)</f>
        <v>90504</v>
      </c>
      <c r="E1543" s="141" t="str">
        <f>VLOOKUP(C1543,'[1]Preços Unitários'!$B$7:$F$413,3,TRUE)</f>
        <v>CASAN</v>
      </c>
      <c r="F1543" s="115" t="str">
        <f>IF($C1543="","",VLOOKUP($C1543,'[1]Preços Unitários'!$B$7:$H$507,4,1))</f>
        <v>ASSENTAMENTO DE TUBOS E CONEXÕES EM PVC, RPVC, PVC DEFºFº, PRFV, J.E., ATÉ DN 150 MM</v>
      </c>
      <c r="G1543" s="115" t="str">
        <f>IF($C1543="","",VLOOKUP($C1543,'[1]Preços Unitários'!$B$7:$H$507,5,1))</f>
        <v>m</v>
      </c>
      <c r="H1543" s="116">
        <f>IF($C1543="","",VLOOKUP($C1543,'[1]Preços Unitários'!$B$7:$H$507,7,1))</f>
        <v>2.1918275081683531</v>
      </c>
      <c r="I1543" s="117">
        <v>1</v>
      </c>
      <c r="J1543" s="118">
        <f t="shared" si="109"/>
        <v>2.1918275081683531</v>
      </c>
      <c r="K1543" s="347"/>
      <c r="L1543" s="353"/>
    </row>
    <row r="1544" spans="2:12" x14ac:dyDescent="0.25">
      <c r="B1544" s="113"/>
      <c r="C1544" s="141" t="s">
        <v>2005</v>
      </c>
      <c r="D1544" s="141">
        <f>VLOOKUP(C1544,'[1]Preços Unitários'!$B$7:$E$413,2,TRUE)</f>
        <v>92106</v>
      </c>
      <c r="E1544" s="141" t="str">
        <f>VLOOKUP(C1544,'[1]Preços Unitários'!$B$7:$F$413,3,TRUE)</f>
        <v>SINAPI</v>
      </c>
      <c r="F1544" s="115" t="str">
        <f>IF($C1544="","",VLOOKUP($C1544,'[1]Preços Unitários'!$B$7:$H$507,4,1))</f>
        <v>LOCAÇÃO SERVIÇO AUTOVÁCUO E HIDROJATO COMBINADO</v>
      </c>
      <c r="G1544" s="115" t="str">
        <f>IF($C1544="","",VLOOKUP($C1544,'[1]Preços Unitários'!$B$7:$H$507,5,1))</f>
        <v>h</v>
      </c>
      <c r="H1544" s="116">
        <f>IF($C1544="","",VLOOKUP($C1544,'[1]Preços Unitários'!$B$7:$H$507,7,1))</f>
        <v>416.90800847131794</v>
      </c>
      <c r="I1544" s="117">
        <v>0.75</v>
      </c>
      <c r="J1544" s="118">
        <f t="shared" si="109"/>
        <v>312.68100635348844</v>
      </c>
      <c r="K1544" s="347"/>
      <c r="L1544" s="353"/>
    </row>
    <row r="1545" spans="2:12" x14ac:dyDescent="0.25">
      <c r="B1545" s="113"/>
      <c r="C1545" s="114" t="s">
        <v>1990</v>
      </c>
      <c r="D1545" s="114">
        <f>VLOOKUP(C1545,'[1]Preços Unitários'!$B$7:$E$413,2,TRUE)</f>
        <v>30207</v>
      </c>
      <c r="E1545" s="114" t="str">
        <f>VLOOKUP(C1545,'[1]Preços Unitários'!$B$7:$F$413,3,TRUE)</f>
        <v>CASAN</v>
      </c>
      <c r="F1545" s="115" t="str">
        <f>IF($C1545="","",VLOOKUP($C1545,'[1]Preços Unitários'!$B$7:$H$507,4,1))</f>
        <v>SINALIZAÇÃO DE TRÂNSITO, COM PLACAS</v>
      </c>
      <c r="G1545" s="115" t="str">
        <f>IF($C1545="","",VLOOKUP($C1545,'[1]Preços Unitários'!$B$7:$H$507,5,1))</f>
        <v>m²</v>
      </c>
      <c r="H1545" s="116">
        <f>IF($C1545="","",VLOOKUP($C1545,'[1]Preços Unitários'!$B$7:$H$507,7,1))</f>
        <v>12.042597729538622</v>
      </c>
      <c r="I1545" s="117">
        <v>2</v>
      </c>
      <c r="J1545" s="118">
        <f t="shared" si="109"/>
        <v>24.085195459077244</v>
      </c>
      <c r="K1545" s="347"/>
      <c r="L1545" s="353"/>
    </row>
    <row r="1546" spans="2:12" x14ac:dyDescent="0.25">
      <c r="B1546" s="113"/>
      <c r="C1546" s="119"/>
      <c r="D1546" s="119"/>
      <c r="E1546" s="119"/>
      <c r="F1546" s="115" t="str">
        <f>IF($C1546="","",VLOOKUP($C1546,'[1]Preços Unitários'!$B$7:$H$507,4,1))</f>
        <v/>
      </c>
      <c r="G1546" s="115" t="str">
        <f>IF($C1546="","",VLOOKUP($C1546,'[1]Preços Unitários'!$B$7:$H$507,5,1))</f>
        <v/>
      </c>
      <c r="H1546" s="116" t="str">
        <f>IF($C1546="","",VLOOKUP($C1546,'[1]Preços Unitários'!$B$7:$H$507,7,1))</f>
        <v/>
      </c>
      <c r="I1546" s="117"/>
      <c r="J1546" s="118" t="str">
        <f t="shared" si="109"/>
        <v/>
      </c>
      <c r="K1546" s="347"/>
      <c r="L1546" s="353"/>
    </row>
    <row r="1547" spans="2:12" x14ac:dyDescent="0.25">
      <c r="B1547" s="113"/>
      <c r="C1547" s="119"/>
      <c r="D1547" s="119"/>
      <c r="E1547" s="119"/>
      <c r="F1547" s="115" t="str">
        <f>IF($C1547="","",VLOOKUP($C1547,'[1]Preços Unitários'!$B$7:$H$507,4,1))</f>
        <v/>
      </c>
      <c r="G1547" s="115" t="str">
        <f>IF($C1547="","",VLOOKUP($C1547,'[1]Preços Unitários'!$B$7:$H$507,5,1))</f>
        <v/>
      </c>
      <c r="H1547" s="116" t="str">
        <f>IF($C1547="","",VLOOKUP($C1547,'[1]Preços Unitários'!$B$7:$H$507,7,1))</f>
        <v/>
      </c>
      <c r="I1547" s="117"/>
      <c r="J1547" s="118" t="str">
        <f t="shared" si="109"/>
        <v/>
      </c>
      <c r="K1547" s="347"/>
      <c r="L1547" s="353"/>
    </row>
    <row r="1548" spans="2:12" x14ac:dyDescent="0.25">
      <c r="B1548" s="113"/>
      <c r="C1548" s="119"/>
      <c r="D1548" s="119"/>
      <c r="E1548" s="119"/>
      <c r="F1548" s="115"/>
      <c r="G1548" s="115"/>
      <c r="H1548" s="116"/>
      <c r="I1548" s="117"/>
      <c r="J1548" s="118"/>
      <c r="K1548" s="347"/>
      <c r="L1548" s="353"/>
    </row>
    <row r="1549" spans="2:12" x14ac:dyDescent="0.25">
      <c r="B1549" s="113"/>
      <c r="C1549" s="119"/>
      <c r="D1549" s="119"/>
      <c r="E1549" s="119"/>
      <c r="F1549" s="115" t="str">
        <f>IF($C1549="","",VLOOKUP($C1549,'[1]Preços Unitários'!$B$7:$H$507,4,1))</f>
        <v/>
      </c>
      <c r="G1549" s="115" t="str">
        <f>IF($C1549="","",VLOOKUP($C1549,'[1]Preços Unitários'!$B$7:$H$507,5,1))</f>
        <v/>
      </c>
      <c r="H1549" s="116" t="str">
        <f>IF($C1549="","",VLOOKUP($C1549,'[1]Preços Unitários'!$B$7:$H$507,7,1))</f>
        <v/>
      </c>
      <c r="I1549" s="120"/>
      <c r="J1549" s="118" t="str">
        <f t="shared" si="109"/>
        <v/>
      </c>
      <c r="K1549" s="347"/>
      <c r="L1549" s="353"/>
    </row>
    <row r="1550" spans="2:12" x14ac:dyDescent="0.25">
      <c r="B1550" s="113"/>
      <c r="C1550" s="119"/>
      <c r="D1550" s="119"/>
      <c r="E1550" s="119"/>
      <c r="F1550" s="115" t="str">
        <f>IF($C1550="","",VLOOKUP($C1550,'[1]Preços Unitários'!$B$7:$H$507,4,1))</f>
        <v/>
      </c>
      <c r="G1550" s="115" t="str">
        <f>IF($C1550="","",VLOOKUP($C1550,'[1]Preços Unitários'!$B$7:$H$507,5,1))</f>
        <v/>
      </c>
      <c r="H1550" s="116" t="str">
        <f>IF($C1550="","",VLOOKUP($C1550,'[1]Preços Unitários'!$B$7:$H$507,7,1))</f>
        <v/>
      </c>
      <c r="I1550" s="120"/>
      <c r="J1550" s="118" t="str">
        <f t="shared" si="109"/>
        <v/>
      </c>
      <c r="K1550" s="347"/>
      <c r="L1550" s="353"/>
    </row>
    <row r="1551" spans="2:12" ht="15.75" thickBot="1" x14ac:dyDescent="0.3">
      <c r="B1551" s="121"/>
      <c r="C1551" s="122"/>
      <c r="D1551" s="122"/>
      <c r="E1551" s="122"/>
      <c r="F1551" s="123" t="str">
        <f>IF($C1551="","",VLOOKUP($C1551,'[1]Preços Unitários'!$B$7:$H$507,4,1))</f>
        <v/>
      </c>
      <c r="G1551" s="123" t="str">
        <f>IF($C1551="","",VLOOKUP($C1551,'[1]Preços Unitários'!$B$7:$H$507,5,1))</f>
        <v/>
      </c>
      <c r="H1551" s="124" t="str">
        <f>IF($C1551="","",VLOOKUP($C1551,'[1]Preços Unitários'!$B$7:$H$507,7,1))</f>
        <v/>
      </c>
      <c r="I1551" s="125"/>
      <c r="J1551" s="126" t="str">
        <f t="shared" si="109"/>
        <v/>
      </c>
      <c r="K1551" s="348"/>
      <c r="L1551" s="354"/>
    </row>
    <row r="1552" spans="2:12" ht="15.75" thickBot="1" x14ac:dyDescent="0.3">
      <c r="C1552" s="127"/>
      <c r="D1552" s="127"/>
      <c r="E1552" s="127"/>
      <c r="H1552" s="128"/>
      <c r="I1552" s="129"/>
      <c r="J1552" s="128"/>
    </row>
    <row r="1553" spans="2:12" x14ac:dyDescent="0.25">
      <c r="B1553" s="133" t="s">
        <v>921</v>
      </c>
      <c r="C1553" s="96"/>
      <c r="D1553" s="96"/>
      <c r="E1553" s="96"/>
      <c r="F1553" s="97" t="s">
        <v>93</v>
      </c>
      <c r="G1553" s="98" t="s">
        <v>141</v>
      </c>
      <c r="H1553" s="135" t="s">
        <v>132</v>
      </c>
      <c r="I1553" s="100">
        <v>1</v>
      </c>
      <c r="J1553" s="101">
        <f>ROUND(IF(SUM(J1555:J1565)="","",IF(H1553="NOTURNO",(SUM(J1555:J1565))*1.25,SUM(J1555:J1565))),2)</f>
        <v>662.6</v>
      </c>
      <c r="K1553" s="102" t="s">
        <v>1771</v>
      </c>
      <c r="L1553" s="103" t="s">
        <v>1772</v>
      </c>
    </row>
    <row r="1554" spans="2:12" ht="27" x14ac:dyDescent="0.25">
      <c r="B1554" s="104"/>
      <c r="C1554" s="105" t="s">
        <v>1773</v>
      </c>
      <c r="D1554" s="105"/>
      <c r="E1554" s="105"/>
      <c r="F1554" s="106" t="s">
        <v>1776</v>
      </c>
      <c r="G1554" s="107" t="s">
        <v>1777</v>
      </c>
      <c r="H1554" s="108" t="s">
        <v>1778</v>
      </c>
      <c r="I1554" s="109"/>
      <c r="J1554" s="110"/>
      <c r="K1554" s="111"/>
      <c r="L1554" s="112"/>
    </row>
    <row r="1555" spans="2:12" x14ac:dyDescent="0.25">
      <c r="B1555" s="113"/>
      <c r="C1555" s="119"/>
      <c r="D1555" s="119"/>
      <c r="E1555" s="119"/>
      <c r="F1555" s="115" t="str">
        <f>IF($C1555="","",VLOOKUP($C1555,'[1]Preços Unitários'!$B$7:$H$507,4,1))</f>
        <v/>
      </c>
      <c r="G1555" s="115" t="str">
        <f>IF($C1555="","",VLOOKUP($C1555,'[1]Preços Unitários'!$B$7:$H$507,5,1))</f>
        <v/>
      </c>
      <c r="H1555" s="116" t="str">
        <f>IF($C1555="","",VLOOKUP($C1555,'[1]Preços Unitários'!$B$7:$H$507,7,1))</f>
        <v/>
      </c>
      <c r="I1555" s="117"/>
      <c r="J1555" s="118" t="str">
        <f t="shared" ref="J1555:J1566" si="110">IF(H1555="","",I1555*H1555)</f>
        <v/>
      </c>
      <c r="K1555" s="346" t="s">
        <v>2000</v>
      </c>
      <c r="L1555" s="352" t="s">
        <v>2001</v>
      </c>
    </row>
    <row r="1556" spans="2:12" x14ac:dyDescent="0.25">
      <c r="B1556" s="113"/>
      <c r="C1556" s="114" t="s">
        <v>1989</v>
      </c>
      <c r="D1556" s="114">
        <f>VLOOKUP(C1556,'[1]Preços Unitários'!$B$7:$E$413,2,TRUE)</f>
        <v>41936</v>
      </c>
      <c r="E1556" s="114" t="str">
        <f>VLOOKUP(C1556,'[1]Preços Unitários'!$B$7:$F$413,3,TRUE)</f>
        <v>SINAPI</v>
      </c>
      <c r="F1556" s="115" t="str">
        <f>IF($C1556="","",VLOOKUP($C1556,'[1]Preços Unitários'!$B$7:$H$507,4,1))</f>
        <v>TUBO PVC 150mm JEI</v>
      </c>
      <c r="G1556" s="115" t="str">
        <f>IF($C1556="","",VLOOKUP($C1556,'[1]Preços Unitários'!$B$7:$H$507,5,1))</f>
        <v>m</v>
      </c>
      <c r="H1556" s="116">
        <f>IF($C1556="","",VLOOKUP($C1556,'[1]Preços Unitários'!$B$7:$H$507,7,1))</f>
        <v>85.105846105407352</v>
      </c>
      <c r="I1556" s="117">
        <v>1</v>
      </c>
      <c r="J1556" s="118">
        <f t="shared" si="110"/>
        <v>85.105846105407352</v>
      </c>
      <c r="K1556" s="347"/>
      <c r="L1556" s="353"/>
    </row>
    <row r="1557" spans="2:12" x14ac:dyDescent="0.25">
      <c r="B1557" s="113"/>
      <c r="C1557" s="114" t="s">
        <v>2012</v>
      </c>
      <c r="D1557" s="114" t="str">
        <f>VLOOKUP(C1557,'[1]Preços Unitários'!$B$7:$E$413,2,TRUE)</f>
        <v>01.05.02</v>
      </c>
      <c r="E1557" s="114" t="str">
        <f>VLOOKUP(C1557,'[1]Preços Unitários'!$B$7:$F$413,3,TRUE)</f>
        <v>EMASA</v>
      </c>
      <c r="F1557" s="115" t="str">
        <f>IF($C1557="","",VLOOKUP($C1557,'[1]Preços Unitários'!$B$7:$H$507,4,1))</f>
        <v>LUVA PVC 150mm JEI</v>
      </c>
      <c r="G1557" s="115" t="str">
        <f>IF($C1557="","",VLOOKUP($C1557,'[1]Preços Unitários'!$B$7:$H$507,5,1))</f>
        <v xml:space="preserve">un </v>
      </c>
      <c r="H1557" s="116">
        <f>IF($C1557="","",VLOOKUP($C1557,'[1]Preços Unitários'!$B$7:$H$507,7,1))</f>
        <v>48.850200022418257</v>
      </c>
      <c r="I1557" s="117">
        <v>2</v>
      </c>
      <c r="J1557" s="118">
        <f t="shared" si="110"/>
        <v>97.700400044836513</v>
      </c>
      <c r="K1557" s="347"/>
      <c r="L1557" s="353"/>
    </row>
    <row r="1558" spans="2:12" x14ac:dyDescent="0.25">
      <c r="B1558" s="113"/>
      <c r="C1558" s="141" t="s">
        <v>1988</v>
      </c>
      <c r="D1558" s="141">
        <f>VLOOKUP(C1558,'[1]Preços Unitários'!$B$7:$E$413,2,TRUE)</f>
        <v>90504</v>
      </c>
      <c r="E1558" s="141" t="str">
        <f>VLOOKUP(C1558,'[1]Preços Unitários'!$B$7:$F$413,3,TRUE)</f>
        <v>CASAN</v>
      </c>
      <c r="F1558" s="115" t="str">
        <f>IF($C1558="","",VLOOKUP($C1558,'[1]Preços Unitários'!$B$7:$H$507,4,1))</f>
        <v>ASSENTAMENTO DE TUBOS E CONEXÕES EM PVC, RPVC, PVC DEFºFº, PRFV, J.E., ATÉ DN 150 MM</v>
      </c>
      <c r="G1558" s="115" t="str">
        <f>IF($C1558="","",VLOOKUP($C1558,'[1]Preços Unitários'!$B$7:$H$507,5,1))</f>
        <v>m</v>
      </c>
      <c r="H1558" s="116">
        <f>IF($C1558="","",VLOOKUP($C1558,'[1]Preços Unitários'!$B$7:$H$507,7,1))</f>
        <v>2.1918275081683531</v>
      </c>
      <c r="I1558" s="117">
        <v>1</v>
      </c>
      <c r="J1558" s="118">
        <f t="shared" si="110"/>
        <v>2.1918275081683531</v>
      </c>
      <c r="K1558" s="347"/>
      <c r="L1558" s="353"/>
    </row>
    <row r="1559" spans="2:12" x14ac:dyDescent="0.25">
      <c r="B1559" s="113"/>
      <c r="C1559" s="141" t="s">
        <v>2005</v>
      </c>
      <c r="D1559" s="141">
        <f>VLOOKUP(C1559,'[1]Preços Unitários'!$B$7:$E$413,2,TRUE)</f>
        <v>92106</v>
      </c>
      <c r="E1559" s="141" t="str">
        <f>VLOOKUP(C1559,'[1]Preços Unitários'!$B$7:$F$413,3,TRUE)</f>
        <v>SINAPI</v>
      </c>
      <c r="F1559" s="115" t="str">
        <f>IF($C1559="","",VLOOKUP($C1559,'[1]Preços Unitários'!$B$7:$H$507,4,1))</f>
        <v>LOCAÇÃO SERVIÇO AUTOVÁCUO E HIDROJATO COMBINADO</v>
      </c>
      <c r="G1559" s="115" t="str">
        <f>IF($C1559="","",VLOOKUP($C1559,'[1]Preços Unitários'!$B$7:$H$507,5,1))</f>
        <v>h</v>
      </c>
      <c r="H1559" s="116">
        <f>IF($C1559="","",VLOOKUP($C1559,'[1]Preços Unitários'!$B$7:$H$507,7,1))</f>
        <v>416.90800847131794</v>
      </c>
      <c r="I1559" s="117">
        <v>0.75</v>
      </c>
      <c r="J1559" s="118">
        <f t="shared" si="110"/>
        <v>312.68100635348844</v>
      </c>
      <c r="K1559" s="347"/>
      <c r="L1559" s="353"/>
    </row>
    <row r="1560" spans="2:12" x14ac:dyDescent="0.25">
      <c r="B1560" s="113"/>
      <c r="C1560" s="114" t="s">
        <v>1990</v>
      </c>
      <c r="D1560" s="114">
        <f>VLOOKUP(C1560,'[1]Preços Unitários'!$B$7:$E$413,2,TRUE)</f>
        <v>30207</v>
      </c>
      <c r="E1560" s="114" t="str">
        <f>VLOOKUP(C1560,'[1]Preços Unitários'!$B$7:$F$413,3,TRUE)</f>
        <v>CASAN</v>
      </c>
      <c r="F1560" s="115" t="str">
        <f>IF($C1560="","",VLOOKUP($C1560,'[1]Preços Unitários'!$B$7:$H$507,4,1))</f>
        <v>SINALIZAÇÃO DE TRÂNSITO, COM PLACAS</v>
      </c>
      <c r="G1560" s="115" t="str">
        <f>IF($C1560="","",VLOOKUP($C1560,'[1]Preços Unitários'!$B$7:$H$507,5,1))</f>
        <v>m²</v>
      </c>
      <c r="H1560" s="116">
        <f>IF($C1560="","",VLOOKUP($C1560,'[1]Preços Unitários'!$B$7:$H$507,7,1))</f>
        <v>12.042597729538622</v>
      </c>
      <c r="I1560" s="117">
        <v>2</v>
      </c>
      <c r="J1560" s="118">
        <f t="shared" si="110"/>
        <v>24.085195459077244</v>
      </c>
      <c r="K1560" s="347"/>
      <c r="L1560" s="353"/>
    </row>
    <row r="1561" spans="2:12" x14ac:dyDescent="0.25">
      <c r="B1561" s="113"/>
      <c r="C1561" s="114" t="s">
        <v>1999</v>
      </c>
      <c r="D1561" s="114">
        <f>VLOOKUP(C1561,'[1]Preços Unitários'!$B$7:$E$413,2,TRUE)</f>
        <v>30206</v>
      </c>
      <c r="E1561" s="114" t="str">
        <f>VLOOKUP(C1561,'[1]Preços Unitários'!$B$7:$F$413,3,TRUE)</f>
        <v>CASAN</v>
      </c>
      <c r="F1561" s="115" t="str">
        <f>IF($C1561="","",VLOOKUP($C1561,'[1]Preços Unitários'!$B$7:$H$507,4,1))</f>
        <v>SINALIZAÇÃO DE TRÂNSITO NOTURNA</v>
      </c>
      <c r="G1561" s="115" t="str">
        <f>IF($C1561="","",VLOOKUP($C1561,'[1]Preços Unitários'!$B$7:$H$507,5,1))</f>
        <v>m</v>
      </c>
      <c r="H1561" s="116">
        <f>IF($C1561="","",VLOOKUP($C1561,'[1]Preços Unitários'!$B$7:$H$507,7,1))</f>
        <v>4.1594908393649428</v>
      </c>
      <c r="I1561" s="117">
        <v>2</v>
      </c>
      <c r="J1561" s="118">
        <f t="shared" si="110"/>
        <v>8.3189816787298856</v>
      </c>
      <c r="K1561" s="347"/>
      <c r="L1561" s="353"/>
    </row>
    <row r="1562" spans="2:12" x14ac:dyDescent="0.25">
      <c r="B1562" s="113"/>
      <c r="C1562" s="119"/>
      <c r="D1562" s="119"/>
      <c r="E1562" s="119"/>
      <c r="F1562" s="115" t="str">
        <f>IF($C1562="","",VLOOKUP($C1562,'[1]Preços Unitários'!$B$7:$H$507,4,1))</f>
        <v/>
      </c>
      <c r="G1562" s="115" t="str">
        <f>IF($C1562="","",VLOOKUP($C1562,'[1]Preços Unitários'!$B$7:$H$507,5,1))</f>
        <v/>
      </c>
      <c r="H1562" s="116" t="str">
        <f>IF($C1562="","",VLOOKUP($C1562,'[1]Preços Unitários'!$B$7:$H$507,7,1))</f>
        <v/>
      </c>
      <c r="I1562" s="117"/>
      <c r="J1562" s="118" t="str">
        <f t="shared" si="110"/>
        <v/>
      </c>
      <c r="K1562" s="347"/>
      <c r="L1562" s="353"/>
    </row>
    <row r="1563" spans="2:12" x14ac:dyDescent="0.25">
      <c r="B1563" s="113"/>
      <c r="C1563" s="119"/>
      <c r="D1563" s="119"/>
      <c r="E1563" s="119"/>
      <c r="F1563" s="115"/>
      <c r="G1563" s="115"/>
      <c r="H1563" s="116"/>
      <c r="I1563" s="117"/>
      <c r="J1563" s="118"/>
      <c r="K1563" s="347"/>
      <c r="L1563" s="353"/>
    </row>
    <row r="1564" spans="2:12" x14ac:dyDescent="0.25">
      <c r="B1564" s="113"/>
      <c r="C1564" s="119"/>
      <c r="D1564" s="119"/>
      <c r="E1564" s="119"/>
      <c r="F1564" s="115" t="str">
        <f>IF($C1564="","",VLOOKUP($C1564,'[1]Preços Unitários'!$B$7:$H$507,4,1))</f>
        <v/>
      </c>
      <c r="G1564" s="115" t="str">
        <f>IF($C1564="","",VLOOKUP($C1564,'[1]Preços Unitários'!$B$7:$H$507,5,1))</f>
        <v/>
      </c>
      <c r="H1564" s="116" t="str">
        <f>IF($C1564="","",VLOOKUP($C1564,'[1]Preços Unitários'!$B$7:$H$507,7,1))</f>
        <v/>
      </c>
      <c r="I1564" s="120"/>
      <c r="J1564" s="118" t="str">
        <f t="shared" si="110"/>
        <v/>
      </c>
      <c r="K1564" s="347"/>
      <c r="L1564" s="353"/>
    </row>
    <row r="1565" spans="2:12" x14ac:dyDescent="0.25">
      <c r="B1565" s="113"/>
      <c r="C1565" s="119"/>
      <c r="D1565" s="119"/>
      <c r="E1565" s="119"/>
      <c r="F1565" s="115" t="str">
        <f>IF($C1565="","",VLOOKUP($C1565,'[1]Preços Unitários'!$B$7:$H$507,4,1))</f>
        <v/>
      </c>
      <c r="G1565" s="115" t="str">
        <f>IF($C1565="","",VLOOKUP($C1565,'[1]Preços Unitários'!$B$7:$H$507,5,1))</f>
        <v/>
      </c>
      <c r="H1565" s="116" t="str">
        <f>IF($C1565="","",VLOOKUP($C1565,'[1]Preços Unitários'!$B$7:$H$507,7,1))</f>
        <v/>
      </c>
      <c r="I1565" s="120"/>
      <c r="J1565" s="118" t="str">
        <f t="shared" si="110"/>
        <v/>
      </c>
      <c r="K1565" s="347"/>
      <c r="L1565" s="353"/>
    </row>
    <row r="1566" spans="2:12" ht="15.75" thickBot="1" x14ac:dyDescent="0.3">
      <c r="B1566" s="121"/>
      <c r="C1566" s="122"/>
      <c r="D1566" s="122"/>
      <c r="E1566" s="122"/>
      <c r="F1566" s="123" t="str">
        <f>IF($C1566="","",VLOOKUP($C1566,'[1]Preços Unitários'!$B$7:$H$507,4,1))</f>
        <v/>
      </c>
      <c r="G1566" s="123" t="str">
        <f>IF($C1566="","",VLOOKUP($C1566,'[1]Preços Unitários'!$B$7:$H$507,5,1))</f>
        <v/>
      </c>
      <c r="H1566" s="124" t="str">
        <f>IF($C1566="","",VLOOKUP($C1566,'[1]Preços Unitários'!$B$7:$H$507,7,1))</f>
        <v/>
      </c>
      <c r="I1566" s="125"/>
      <c r="J1566" s="126" t="str">
        <f t="shared" si="110"/>
        <v/>
      </c>
      <c r="K1566" s="348"/>
      <c r="L1566" s="354"/>
    </row>
    <row r="1567" spans="2:12" ht="15.75" thickBot="1" x14ac:dyDescent="0.3">
      <c r="C1567" s="127"/>
      <c r="D1567" s="127"/>
      <c r="E1567" s="127"/>
      <c r="H1567" s="128"/>
      <c r="I1567" s="129"/>
      <c r="J1567" s="128"/>
    </row>
    <row r="1568" spans="2:12" ht="25.5" x14ac:dyDescent="0.25">
      <c r="B1568" s="133" t="s">
        <v>922</v>
      </c>
      <c r="C1568" s="96"/>
      <c r="D1568" s="96"/>
      <c r="E1568" s="96"/>
      <c r="F1568" s="97" t="s">
        <v>94</v>
      </c>
      <c r="G1568" s="142" t="s">
        <v>137</v>
      </c>
      <c r="H1568" s="99" t="s">
        <v>131</v>
      </c>
      <c r="I1568" s="100">
        <v>1</v>
      </c>
      <c r="J1568" s="101">
        <f>ROUND(IF(SUM(J1570:J1579)="","",IF(H1568="NOTURNO",(SUM(J1570:J1579))*1.25,SUM(J1570:J1579))),2)</f>
        <v>1190.21</v>
      </c>
      <c r="K1568" s="102" t="s">
        <v>1771</v>
      </c>
      <c r="L1568" s="103" t="s">
        <v>1772</v>
      </c>
    </row>
    <row r="1569" spans="2:12" ht="27" x14ac:dyDescent="0.25">
      <c r="B1569" s="104"/>
      <c r="C1569" s="105" t="s">
        <v>1773</v>
      </c>
      <c r="D1569" s="105"/>
      <c r="E1569" s="105"/>
      <c r="F1569" s="106" t="s">
        <v>1776</v>
      </c>
      <c r="G1569" s="107" t="s">
        <v>1777</v>
      </c>
      <c r="H1569" s="108" t="s">
        <v>1778</v>
      </c>
      <c r="I1569" s="109"/>
      <c r="J1569" s="110"/>
      <c r="K1569" s="111"/>
      <c r="L1569" s="112"/>
    </row>
    <row r="1570" spans="2:12" x14ac:dyDescent="0.25">
      <c r="B1570" s="113"/>
      <c r="C1570" s="119"/>
      <c r="D1570" s="119"/>
      <c r="E1570" s="119"/>
      <c r="F1570" s="115" t="str">
        <f>IF($C1570="","",VLOOKUP($C1570,'[1]Preços Unitários'!$B$7:$H$507,4,1))</f>
        <v/>
      </c>
      <c r="G1570" s="115" t="str">
        <f>IF($C1570="","",VLOOKUP($C1570,'[1]Preços Unitários'!$B$7:$H$507,5,1))</f>
        <v/>
      </c>
      <c r="H1570" s="116" t="str">
        <f>IF($C1570="","",VLOOKUP($C1570,'[1]Preços Unitários'!$B$7:$H$507,7,1))</f>
        <v/>
      </c>
      <c r="I1570" s="117"/>
      <c r="J1570" s="118" t="str">
        <f t="shared" ref="J1570:J1580" si="111">IF(H1570="","",I1570*H1570)</f>
        <v/>
      </c>
      <c r="K1570" s="346" t="s">
        <v>2000</v>
      </c>
      <c r="L1570" s="352" t="s">
        <v>2001</v>
      </c>
    </row>
    <row r="1571" spans="2:12" x14ac:dyDescent="0.25">
      <c r="B1571" s="113"/>
      <c r="C1571" s="114" t="s">
        <v>2013</v>
      </c>
      <c r="D1571" s="114">
        <f>VLOOKUP(C1571,'[1]Preços Unitários'!$B$7:$E$413,2,TRUE)</f>
        <v>41932</v>
      </c>
      <c r="E1571" s="114" t="str">
        <f>VLOOKUP(C1571,'[1]Preços Unitários'!$B$7:$F$413,3,TRUE)</f>
        <v>SINAPI</v>
      </c>
      <c r="F1571" s="115" t="str">
        <f>IF($C1571="","",VLOOKUP($C1571,'[1]Preços Unitários'!$B$7:$H$507,4,1))</f>
        <v>TUBO PVC 300mm JEI</v>
      </c>
      <c r="G1571" s="115" t="str">
        <f>IF($C1571="","",VLOOKUP($C1571,'[1]Preços Unitários'!$B$7:$H$507,5,1))</f>
        <v>m</v>
      </c>
      <c r="H1571" s="116">
        <f>IF($C1571="","",VLOOKUP($C1571,'[1]Preços Unitários'!$B$7:$H$507,7,1))</f>
        <v>348.44546703194595</v>
      </c>
      <c r="I1571" s="117">
        <v>1</v>
      </c>
      <c r="J1571" s="118">
        <f t="shared" si="111"/>
        <v>348.44546703194595</v>
      </c>
      <c r="K1571" s="347"/>
      <c r="L1571" s="353"/>
    </row>
    <row r="1572" spans="2:12" x14ac:dyDescent="0.25">
      <c r="B1572" s="113"/>
      <c r="C1572" s="114" t="s">
        <v>2014</v>
      </c>
      <c r="D1572" s="114" t="str">
        <f>VLOOKUP(C1572,'[1]Preços Unitários'!$B$7:$E$413,2,TRUE)</f>
        <v>PF-001082</v>
      </c>
      <c r="E1572" s="114" t="str">
        <f>VLOOKUP(C1572,'[1]Preços Unitários'!$B$7:$F$413,3,TRUE)</f>
        <v>Loja Merc</v>
      </c>
      <c r="F1572" s="115" t="str">
        <f>IF($C1572="","",VLOOKUP($C1572,'[1]Preços Unitários'!$B$7:$H$507,4,1))</f>
        <v>LUVA PVC 300mm JEI</v>
      </c>
      <c r="G1572" s="115" t="str">
        <f>IF($C1572="","",VLOOKUP($C1572,'[1]Preços Unitários'!$B$7:$H$507,5,1))</f>
        <v xml:space="preserve">un </v>
      </c>
      <c r="H1572" s="116">
        <f>IF($C1572="","",VLOOKUP($C1572,'[1]Preços Unitários'!$B$7:$H$507,7,1))</f>
        <v>198.98932189226772</v>
      </c>
      <c r="I1572" s="117">
        <v>2</v>
      </c>
      <c r="J1572" s="118">
        <f t="shared" si="111"/>
        <v>397.97864378453545</v>
      </c>
      <c r="K1572" s="347"/>
      <c r="L1572" s="353"/>
    </row>
    <row r="1573" spans="2:12" x14ac:dyDescent="0.25">
      <c r="B1573" s="113"/>
      <c r="C1573" s="141" t="s">
        <v>2015</v>
      </c>
      <c r="D1573" s="141">
        <f>VLOOKUP(C1573,'[1]Preços Unitários'!$B$7:$E$413,2,TRUE)</f>
        <v>90507</v>
      </c>
      <c r="E1573" s="141" t="str">
        <f>VLOOKUP(C1573,'[1]Preços Unitários'!$B$7:$F$413,3,TRUE)</f>
        <v>CASAN</v>
      </c>
      <c r="F1573" s="115" t="str">
        <f>IF($C1573="","",VLOOKUP($C1573,'[1]Preços Unitários'!$B$7:$H$507,4,1))</f>
        <v>ASSENTAMENTO DE TUBOS E CONEXÕES EM PVC, RPVC, PVC DEFºFº, PRFV, J.E., ATÉ DN 300 MM</v>
      </c>
      <c r="G1573" s="115" t="str">
        <f>IF($C1573="","",VLOOKUP($C1573,'[1]Preços Unitários'!$B$7:$H$507,5,1))</f>
        <v>m</v>
      </c>
      <c r="H1573" s="116">
        <f>IF($C1573="","",VLOOKUP($C1573,'[1]Preços Unitários'!$B$7:$H$507,7,1))</f>
        <v>2.7895986467597225</v>
      </c>
      <c r="I1573" s="117">
        <v>1</v>
      </c>
      <c r="J1573" s="118">
        <f t="shared" si="111"/>
        <v>2.7895986467597225</v>
      </c>
      <c r="K1573" s="347"/>
      <c r="L1573" s="353"/>
    </row>
    <row r="1574" spans="2:12" x14ac:dyDescent="0.25">
      <c r="B1574" s="113"/>
      <c r="C1574" s="141" t="s">
        <v>2005</v>
      </c>
      <c r="D1574" s="141">
        <f>VLOOKUP(C1574,'[1]Preços Unitários'!$B$7:$E$413,2,TRUE)</f>
        <v>92106</v>
      </c>
      <c r="E1574" s="141" t="str">
        <f>VLOOKUP(C1574,'[1]Preços Unitários'!$B$7:$F$413,3,TRUE)</f>
        <v>SINAPI</v>
      </c>
      <c r="F1574" s="115" t="str">
        <f>IF($C1574="","",VLOOKUP($C1574,'[1]Preços Unitários'!$B$7:$H$507,4,1))</f>
        <v>LOCAÇÃO SERVIÇO AUTOVÁCUO E HIDROJATO COMBINADO</v>
      </c>
      <c r="G1574" s="115" t="str">
        <f>IF($C1574="","",VLOOKUP($C1574,'[1]Preços Unitários'!$B$7:$H$507,5,1))</f>
        <v>h</v>
      </c>
      <c r="H1574" s="116">
        <f>IF($C1574="","",VLOOKUP($C1574,'[1]Preços Unitários'!$B$7:$H$507,7,1))</f>
        <v>416.90800847131794</v>
      </c>
      <c r="I1574" s="117">
        <v>1</v>
      </c>
      <c r="J1574" s="118">
        <f t="shared" si="111"/>
        <v>416.90800847131794</v>
      </c>
      <c r="K1574" s="347"/>
      <c r="L1574" s="353"/>
    </row>
    <row r="1575" spans="2:12" x14ac:dyDescent="0.25">
      <c r="B1575" s="113"/>
      <c r="C1575" s="114" t="s">
        <v>1990</v>
      </c>
      <c r="D1575" s="114">
        <f>VLOOKUP(C1575,'[1]Preços Unitários'!$B$7:$E$413,2,TRUE)</f>
        <v>30207</v>
      </c>
      <c r="E1575" s="114" t="str">
        <f>VLOOKUP(C1575,'[1]Preços Unitários'!$B$7:$F$413,3,TRUE)</f>
        <v>CASAN</v>
      </c>
      <c r="F1575" s="115" t="str">
        <f>IF($C1575="","",VLOOKUP($C1575,'[1]Preços Unitários'!$B$7:$H$507,4,1))</f>
        <v>SINALIZAÇÃO DE TRÂNSITO, COM PLACAS</v>
      </c>
      <c r="G1575" s="115" t="str">
        <f>IF($C1575="","",VLOOKUP($C1575,'[1]Preços Unitários'!$B$7:$H$507,5,1))</f>
        <v>m²</v>
      </c>
      <c r="H1575" s="116">
        <f>IF($C1575="","",VLOOKUP($C1575,'[1]Preços Unitários'!$B$7:$H$507,7,1))</f>
        <v>12.042597729538622</v>
      </c>
      <c r="I1575" s="117">
        <v>2</v>
      </c>
      <c r="J1575" s="118">
        <f t="shared" si="111"/>
        <v>24.085195459077244</v>
      </c>
      <c r="K1575" s="347"/>
      <c r="L1575" s="353"/>
    </row>
    <row r="1576" spans="2:12" x14ac:dyDescent="0.25">
      <c r="B1576" s="113"/>
      <c r="C1576" s="119"/>
      <c r="D1576" s="119"/>
      <c r="E1576" s="119"/>
      <c r="F1576" s="115" t="str">
        <f>IF($C1576="","",VLOOKUP($C1576,'[1]Preços Unitários'!$B$7:$H$507,4,1))</f>
        <v/>
      </c>
      <c r="G1576" s="115" t="str">
        <f>IF($C1576="","",VLOOKUP($C1576,'[1]Preços Unitários'!$B$7:$H$507,5,1))</f>
        <v/>
      </c>
      <c r="H1576" s="116" t="str">
        <f>IF($C1576="","",VLOOKUP($C1576,'[1]Preços Unitários'!$B$7:$H$507,7,1))</f>
        <v/>
      </c>
      <c r="I1576" s="117"/>
      <c r="J1576" s="118" t="str">
        <f t="shared" si="111"/>
        <v/>
      </c>
      <c r="K1576" s="347"/>
      <c r="L1576" s="353"/>
    </row>
    <row r="1577" spans="2:12" x14ac:dyDescent="0.25">
      <c r="B1577" s="113"/>
      <c r="C1577" s="119"/>
      <c r="D1577" s="119"/>
      <c r="E1577" s="119"/>
      <c r="F1577" s="115" t="str">
        <f>IF($C1577="","",VLOOKUP($C1577,'[1]Preços Unitários'!$B$7:$H$507,4,1))</f>
        <v/>
      </c>
      <c r="G1577" s="115" t="str">
        <f>IF($C1577="","",VLOOKUP($C1577,'[1]Preços Unitários'!$B$7:$H$507,5,1))</f>
        <v/>
      </c>
      <c r="H1577" s="116" t="str">
        <f>IF($C1577="","",VLOOKUP($C1577,'[1]Preços Unitários'!$B$7:$H$507,7,1))</f>
        <v/>
      </c>
      <c r="I1577" s="117"/>
      <c r="J1577" s="118" t="str">
        <f t="shared" si="111"/>
        <v/>
      </c>
      <c r="K1577" s="347"/>
      <c r="L1577" s="353"/>
    </row>
    <row r="1578" spans="2:12" x14ac:dyDescent="0.25">
      <c r="B1578" s="113"/>
      <c r="C1578" s="119"/>
      <c r="D1578" s="119"/>
      <c r="E1578" s="119"/>
      <c r="F1578" s="115" t="str">
        <f>IF($C1578="","",VLOOKUP($C1578,'[1]Preços Unitários'!$B$7:$H$507,4,1))</f>
        <v/>
      </c>
      <c r="G1578" s="115" t="str">
        <f>IF($C1578="","",VLOOKUP($C1578,'[1]Preços Unitários'!$B$7:$H$507,5,1))</f>
        <v/>
      </c>
      <c r="H1578" s="116" t="str">
        <f>IF($C1578="","",VLOOKUP($C1578,'[1]Preços Unitários'!$B$7:$H$507,7,1))</f>
        <v/>
      </c>
      <c r="I1578" s="120"/>
      <c r="J1578" s="118" t="str">
        <f t="shared" si="111"/>
        <v/>
      </c>
      <c r="K1578" s="347"/>
      <c r="L1578" s="353"/>
    </row>
    <row r="1579" spans="2:12" x14ac:dyDescent="0.25">
      <c r="B1579" s="113"/>
      <c r="C1579" s="119"/>
      <c r="D1579" s="119"/>
      <c r="E1579" s="119"/>
      <c r="F1579" s="115" t="str">
        <f>IF($C1579="","",VLOOKUP($C1579,'[1]Preços Unitários'!$B$7:$H$507,4,1))</f>
        <v/>
      </c>
      <c r="G1579" s="115" t="str">
        <f>IF($C1579="","",VLOOKUP($C1579,'[1]Preços Unitários'!$B$7:$H$507,5,1))</f>
        <v/>
      </c>
      <c r="H1579" s="116" t="str">
        <f>IF($C1579="","",VLOOKUP($C1579,'[1]Preços Unitários'!$B$7:$H$507,7,1))</f>
        <v/>
      </c>
      <c r="I1579" s="120"/>
      <c r="J1579" s="118" t="str">
        <f t="shared" si="111"/>
        <v/>
      </c>
      <c r="K1579" s="347"/>
      <c r="L1579" s="353"/>
    </row>
    <row r="1580" spans="2:12" ht="15.75" thickBot="1" x14ac:dyDescent="0.3">
      <c r="B1580" s="121"/>
      <c r="C1580" s="122"/>
      <c r="D1580" s="122"/>
      <c r="E1580" s="122"/>
      <c r="F1580" s="123" t="str">
        <f>IF($C1580="","",VLOOKUP($C1580,'[1]Preços Unitários'!$B$7:$H$507,4,1))</f>
        <v/>
      </c>
      <c r="G1580" s="123" t="str">
        <f>IF($C1580="","",VLOOKUP($C1580,'[1]Preços Unitários'!$B$7:$H$507,5,1))</f>
        <v/>
      </c>
      <c r="H1580" s="124" t="str">
        <f>IF($C1580="","",VLOOKUP($C1580,'[1]Preços Unitários'!$B$7:$H$507,7,1))</f>
        <v/>
      </c>
      <c r="I1580" s="125"/>
      <c r="J1580" s="126" t="str">
        <f t="shared" si="111"/>
        <v/>
      </c>
      <c r="K1580" s="348"/>
      <c r="L1580" s="354"/>
    </row>
    <row r="1581" spans="2:12" ht="15.75" thickBot="1" x14ac:dyDescent="0.3">
      <c r="C1581" s="127"/>
      <c r="D1581" s="127"/>
      <c r="E1581" s="127"/>
      <c r="H1581" s="128"/>
      <c r="I1581" s="129"/>
      <c r="J1581" s="128"/>
    </row>
    <row r="1582" spans="2:12" ht="25.5" x14ac:dyDescent="0.25">
      <c r="B1582" s="133" t="s">
        <v>923</v>
      </c>
      <c r="C1582" s="96"/>
      <c r="D1582" s="96"/>
      <c r="E1582" s="96"/>
      <c r="F1582" s="97" t="s">
        <v>94</v>
      </c>
      <c r="G1582" s="98" t="s">
        <v>141</v>
      </c>
      <c r="H1582" s="135" t="s">
        <v>132</v>
      </c>
      <c r="I1582" s="100">
        <v>1</v>
      </c>
      <c r="J1582" s="101">
        <f>ROUND(IF(SUM(J1584:J1593)="","",IF(H1582="NOTURNO",(SUM(J1584:J1593))*1.25,SUM(J1584:J1593))),2)</f>
        <v>1498.16</v>
      </c>
      <c r="K1582" s="102" t="s">
        <v>1771</v>
      </c>
      <c r="L1582" s="103" t="s">
        <v>1772</v>
      </c>
    </row>
    <row r="1583" spans="2:12" ht="27" x14ac:dyDescent="0.25">
      <c r="B1583" s="104"/>
      <c r="C1583" s="105" t="s">
        <v>1773</v>
      </c>
      <c r="D1583" s="105"/>
      <c r="E1583" s="105"/>
      <c r="F1583" s="106" t="s">
        <v>1776</v>
      </c>
      <c r="G1583" s="107" t="s">
        <v>1777</v>
      </c>
      <c r="H1583" s="108" t="s">
        <v>1778</v>
      </c>
      <c r="I1583" s="109"/>
      <c r="J1583" s="110"/>
      <c r="K1583" s="111"/>
      <c r="L1583" s="112"/>
    </row>
    <row r="1584" spans="2:12" x14ac:dyDescent="0.25">
      <c r="B1584" s="113"/>
      <c r="C1584" s="119"/>
      <c r="D1584" s="119"/>
      <c r="E1584" s="119"/>
      <c r="F1584" s="115" t="str">
        <f>IF($C1584="","",VLOOKUP($C1584,'[1]Preços Unitários'!$B$7:$H$507,4,1))</f>
        <v/>
      </c>
      <c r="G1584" s="115" t="str">
        <f>IF($C1584="","",VLOOKUP($C1584,'[1]Preços Unitários'!$B$7:$H$507,5,1))</f>
        <v/>
      </c>
      <c r="H1584" s="116" t="str">
        <f>IF($C1584="","",VLOOKUP($C1584,'[1]Preços Unitários'!$B$7:$H$507,7,1))</f>
        <v/>
      </c>
      <c r="I1584" s="117"/>
      <c r="J1584" s="118" t="str">
        <f t="shared" ref="J1584:J1594" si="112">IF(H1584="","",I1584*H1584)</f>
        <v/>
      </c>
      <c r="K1584" s="346" t="s">
        <v>2000</v>
      </c>
      <c r="L1584" s="352" t="s">
        <v>2001</v>
      </c>
    </row>
    <row r="1585" spans="2:12" x14ac:dyDescent="0.25">
      <c r="B1585" s="113"/>
      <c r="C1585" s="114" t="s">
        <v>2013</v>
      </c>
      <c r="D1585" s="114">
        <f>VLOOKUP(C1585,'[1]Preços Unitários'!$B$7:$E$413,2,TRUE)</f>
        <v>41932</v>
      </c>
      <c r="E1585" s="114" t="str">
        <f>VLOOKUP(C1585,'[1]Preços Unitários'!$B$7:$F$413,3,TRUE)</f>
        <v>SINAPI</v>
      </c>
      <c r="F1585" s="115" t="str">
        <f>IF($C1585="","",VLOOKUP($C1585,'[1]Preços Unitários'!$B$7:$H$507,4,1))</f>
        <v>TUBO PVC 300mm JEI</v>
      </c>
      <c r="G1585" s="115" t="str">
        <f>IF($C1585="","",VLOOKUP($C1585,'[1]Preços Unitários'!$B$7:$H$507,5,1))</f>
        <v>m</v>
      </c>
      <c r="H1585" s="116">
        <f>IF($C1585="","",VLOOKUP($C1585,'[1]Preços Unitários'!$B$7:$H$507,7,1))</f>
        <v>348.44546703194595</v>
      </c>
      <c r="I1585" s="117">
        <v>1</v>
      </c>
      <c r="J1585" s="118">
        <f t="shared" si="112"/>
        <v>348.44546703194595</v>
      </c>
      <c r="K1585" s="347"/>
      <c r="L1585" s="353"/>
    </row>
    <row r="1586" spans="2:12" x14ac:dyDescent="0.25">
      <c r="B1586" s="113"/>
      <c r="C1586" s="114" t="s">
        <v>2014</v>
      </c>
      <c r="D1586" s="114" t="str">
        <f>VLOOKUP(C1586,'[1]Preços Unitários'!$B$7:$E$413,2,TRUE)</f>
        <v>PF-001082</v>
      </c>
      <c r="E1586" s="114" t="str">
        <f>VLOOKUP(C1586,'[1]Preços Unitários'!$B$7:$F$413,3,TRUE)</f>
        <v>Loja Merc</v>
      </c>
      <c r="F1586" s="115" t="str">
        <f>IF($C1586="","",VLOOKUP($C1586,'[1]Preços Unitários'!$B$7:$H$507,4,1))</f>
        <v>LUVA PVC 300mm JEI</v>
      </c>
      <c r="G1586" s="115" t="str">
        <f>IF($C1586="","",VLOOKUP($C1586,'[1]Preços Unitários'!$B$7:$H$507,5,1))</f>
        <v xml:space="preserve">un </v>
      </c>
      <c r="H1586" s="116">
        <f>IF($C1586="","",VLOOKUP($C1586,'[1]Preços Unitários'!$B$7:$H$507,7,1))</f>
        <v>198.98932189226772</v>
      </c>
      <c r="I1586" s="117">
        <v>2</v>
      </c>
      <c r="J1586" s="118">
        <f t="shared" si="112"/>
        <v>397.97864378453545</v>
      </c>
      <c r="K1586" s="347"/>
      <c r="L1586" s="353"/>
    </row>
    <row r="1587" spans="2:12" x14ac:dyDescent="0.25">
      <c r="B1587" s="113"/>
      <c r="C1587" s="141" t="s">
        <v>2015</v>
      </c>
      <c r="D1587" s="141">
        <f>VLOOKUP(C1587,'[1]Preços Unitários'!$B$7:$E$413,2,TRUE)</f>
        <v>90507</v>
      </c>
      <c r="E1587" s="141" t="str">
        <f>VLOOKUP(C1587,'[1]Preços Unitários'!$B$7:$F$413,3,TRUE)</f>
        <v>CASAN</v>
      </c>
      <c r="F1587" s="115" t="str">
        <f>IF($C1587="","",VLOOKUP($C1587,'[1]Preços Unitários'!$B$7:$H$507,4,1))</f>
        <v>ASSENTAMENTO DE TUBOS E CONEXÕES EM PVC, RPVC, PVC DEFºFº, PRFV, J.E., ATÉ DN 300 MM</v>
      </c>
      <c r="G1587" s="115" t="str">
        <f>IF($C1587="","",VLOOKUP($C1587,'[1]Preços Unitários'!$B$7:$H$507,5,1))</f>
        <v>m</v>
      </c>
      <c r="H1587" s="116">
        <f>IF($C1587="","",VLOOKUP($C1587,'[1]Preços Unitários'!$B$7:$H$507,7,1))</f>
        <v>2.7895986467597225</v>
      </c>
      <c r="I1587" s="117">
        <v>1</v>
      </c>
      <c r="J1587" s="118">
        <f t="shared" si="112"/>
        <v>2.7895986467597225</v>
      </c>
      <c r="K1587" s="347"/>
      <c r="L1587" s="353"/>
    </row>
    <row r="1588" spans="2:12" x14ac:dyDescent="0.25">
      <c r="B1588" s="113"/>
      <c r="C1588" s="141" t="s">
        <v>2005</v>
      </c>
      <c r="D1588" s="141">
        <f>VLOOKUP(C1588,'[1]Preços Unitários'!$B$7:$E$413,2,TRUE)</f>
        <v>92106</v>
      </c>
      <c r="E1588" s="141" t="str">
        <f>VLOOKUP(C1588,'[1]Preços Unitários'!$B$7:$F$413,3,TRUE)</f>
        <v>SINAPI</v>
      </c>
      <c r="F1588" s="115" t="str">
        <f>IF($C1588="","",VLOOKUP($C1588,'[1]Preços Unitários'!$B$7:$H$507,4,1))</f>
        <v>LOCAÇÃO SERVIÇO AUTOVÁCUO E HIDROJATO COMBINADO</v>
      </c>
      <c r="G1588" s="115" t="str">
        <f>IF($C1588="","",VLOOKUP($C1588,'[1]Preços Unitários'!$B$7:$H$507,5,1))</f>
        <v>h</v>
      </c>
      <c r="H1588" s="116">
        <f>IF($C1588="","",VLOOKUP($C1588,'[1]Preços Unitários'!$B$7:$H$507,7,1))</f>
        <v>416.90800847131794</v>
      </c>
      <c r="I1588" s="117">
        <v>1</v>
      </c>
      <c r="J1588" s="118">
        <f t="shared" si="112"/>
        <v>416.90800847131794</v>
      </c>
      <c r="K1588" s="347"/>
      <c r="L1588" s="353"/>
    </row>
    <row r="1589" spans="2:12" x14ac:dyDescent="0.25">
      <c r="B1589" s="113"/>
      <c r="C1589" s="114" t="s">
        <v>1990</v>
      </c>
      <c r="D1589" s="114">
        <f>VLOOKUP(C1589,'[1]Preços Unitários'!$B$7:$E$413,2,TRUE)</f>
        <v>30207</v>
      </c>
      <c r="E1589" s="114" t="str">
        <f>VLOOKUP(C1589,'[1]Preços Unitários'!$B$7:$F$413,3,TRUE)</f>
        <v>CASAN</v>
      </c>
      <c r="F1589" s="115" t="str">
        <f>IF($C1589="","",VLOOKUP($C1589,'[1]Preços Unitários'!$B$7:$H$507,4,1))</f>
        <v>SINALIZAÇÃO DE TRÂNSITO, COM PLACAS</v>
      </c>
      <c r="G1589" s="115" t="str">
        <f>IF($C1589="","",VLOOKUP($C1589,'[1]Preços Unitários'!$B$7:$H$507,5,1))</f>
        <v>m²</v>
      </c>
      <c r="H1589" s="116">
        <f>IF($C1589="","",VLOOKUP($C1589,'[1]Preços Unitários'!$B$7:$H$507,7,1))</f>
        <v>12.042597729538622</v>
      </c>
      <c r="I1589" s="117">
        <v>2</v>
      </c>
      <c r="J1589" s="118">
        <f t="shared" si="112"/>
        <v>24.085195459077244</v>
      </c>
      <c r="K1589" s="347"/>
      <c r="L1589" s="353"/>
    </row>
    <row r="1590" spans="2:12" x14ac:dyDescent="0.25">
      <c r="B1590" s="113"/>
      <c r="C1590" s="114" t="s">
        <v>1999</v>
      </c>
      <c r="D1590" s="114">
        <f>VLOOKUP(C1590,'[1]Preços Unitários'!$B$7:$E$413,2,TRUE)</f>
        <v>30206</v>
      </c>
      <c r="E1590" s="114" t="str">
        <f>VLOOKUP(C1590,'[1]Preços Unitários'!$B$7:$F$413,3,TRUE)</f>
        <v>CASAN</v>
      </c>
      <c r="F1590" s="115" t="str">
        <f>IF($C1590="","",VLOOKUP($C1590,'[1]Preços Unitários'!$B$7:$H$507,4,1))</f>
        <v>SINALIZAÇÃO DE TRÂNSITO NOTURNA</v>
      </c>
      <c r="G1590" s="115" t="str">
        <f>IF($C1590="","",VLOOKUP($C1590,'[1]Preços Unitários'!$B$7:$H$507,5,1))</f>
        <v>m</v>
      </c>
      <c r="H1590" s="116">
        <f>IF($C1590="","",VLOOKUP($C1590,'[1]Preços Unitários'!$B$7:$H$507,7,1))</f>
        <v>4.1594908393649428</v>
      </c>
      <c r="I1590" s="117">
        <v>2</v>
      </c>
      <c r="J1590" s="118">
        <f t="shared" si="112"/>
        <v>8.3189816787298856</v>
      </c>
      <c r="K1590" s="347"/>
      <c r="L1590" s="353"/>
    </row>
    <row r="1591" spans="2:12" x14ac:dyDescent="0.25">
      <c r="B1591" s="113"/>
      <c r="C1591" s="119"/>
      <c r="D1591" s="119"/>
      <c r="E1591" s="119"/>
      <c r="F1591" s="115" t="str">
        <f>IF($C1591="","",VLOOKUP($C1591,'[1]Preços Unitários'!$B$7:$H$507,4,1))</f>
        <v/>
      </c>
      <c r="G1591" s="115" t="str">
        <f>IF($C1591="","",VLOOKUP($C1591,'[1]Preços Unitários'!$B$7:$H$507,5,1))</f>
        <v/>
      </c>
      <c r="H1591" s="116" t="str">
        <f>IF($C1591="","",VLOOKUP($C1591,'[1]Preços Unitários'!$B$7:$H$507,7,1))</f>
        <v/>
      </c>
      <c r="I1591" s="117"/>
      <c r="J1591" s="118" t="str">
        <f t="shared" si="112"/>
        <v/>
      </c>
      <c r="K1591" s="347"/>
      <c r="L1591" s="353"/>
    </row>
    <row r="1592" spans="2:12" x14ac:dyDescent="0.25">
      <c r="B1592" s="113"/>
      <c r="C1592" s="119"/>
      <c r="D1592" s="119"/>
      <c r="E1592" s="119"/>
      <c r="F1592" s="115" t="str">
        <f>IF($C1592="","",VLOOKUP($C1592,'[1]Preços Unitários'!$B$7:$H$507,4,1))</f>
        <v/>
      </c>
      <c r="G1592" s="115" t="str">
        <f>IF($C1592="","",VLOOKUP($C1592,'[1]Preços Unitários'!$B$7:$H$507,5,1))</f>
        <v/>
      </c>
      <c r="H1592" s="116" t="str">
        <f>IF($C1592="","",VLOOKUP($C1592,'[1]Preços Unitários'!$B$7:$H$507,7,1))</f>
        <v/>
      </c>
      <c r="I1592" s="120"/>
      <c r="J1592" s="118" t="str">
        <f t="shared" si="112"/>
        <v/>
      </c>
      <c r="K1592" s="347"/>
      <c r="L1592" s="353"/>
    </row>
    <row r="1593" spans="2:12" x14ac:dyDescent="0.25">
      <c r="B1593" s="113"/>
      <c r="C1593" s="119"/>
      <c r="D1593" s="119"/>
      <c r="E1593" s="119"/>
      <c r="F1593" s="115" t="str">
        <f>IF($C1593="","",VLOOKUP($C1593,'[1]Preços Unitários'!$B$7:$H$507,4,1))</f>
        <v/>
      </c>
      <c r="G1593" s="115" t="str">
        <f>IF($C1593="","",VLOOKUP($C1593,'[1]Preços Unitários'!$B$7:$H$507,5,1))</f>
        <v/>
      </c>
      <c r="H1593" s="116" t="str">
        <f>IF($C1593="","",VLOOKUP($C1593,'[1]Preços Unitários'!$B$7:$H$507,7,1))</f>
        <v/>
      </c>
      <c r="I1593" s="120"/>
      <c r="J1593" s="118" t="str">
        <f t="shared" si="112"/>
        <v/>
      </c>
      <c r="K1593" s="347"/>
      <c r="L1593" s="353"/>
    </row>
    <row r="1594" spans="2:12" ht="15.75" thickBot="1" x14ac:dyDescent="0.3">
      <c r="B1594" s="121"/>
      <c r="C1594" s="122"/>
      <c r="D1594" s="122"/>
      <c r="E1594" s="122"/>
      <c r="F1594" s="123" t="str">
        <f>IF($C1594="","",VLOOKUP($C1594,'[1]Preços Unitários'!$B$7:$H$507,4,1))</f>
        <v/>
      </c>
      <c r="G1594" s="123" t="str">
        <f>IF($C1594="","",VLOOKUP($C1594,'[1]Preços Unitários'!$B$7:$H$507,5,1))</f>
        <v/>
      </c>
      <c r="H1594" s="124" t="str">
        <f>IF($C1594="","",VLOOKUP($C1594,'[1]Preços Unitários'!$B$7:$H$507,7,1))</f>
        <v/>
      </c>
      <c r="I1594" s="125"/>
      <c r="J1594" s="126" t="str">
        <f t="shared" si="112"/>
        <v/>
      </c>
      <c r="K1594" s="348"/>
      <c r="L1594" s="354"/>
    </row>
    <row r="1595" spans="2:12" ht="15.75" thickBot="1" x14ac:dyDescent="0.3">
      <c r="C1595" s="127"/>
      <c r="D1595" s="127"/>
      <c r="E1595" s="127"/>
      <c r="H1595" s="128"/>
      <c r="I1595" s="129"/>
      <c r="J1595" s="128"/>
    </row>
    <row r="1596" spans="2:12" x14ac:dyDescent="0.25">
      <c r="B1596" s="133" t="s">
        <v>924</v>
      </c>
      <c r="C1596" s="96"/>
      <c r="D1596" s="96"/>
      <c r="E1596" s="96"/>
      <c r="F1596" s="97" t="s">
        <v>95</v>
      </c>
      <c r="G1596" s="98" t="s">
        <v>141</v>
      </c>
      <c r="H1596" s="99" t="s">
        <v>131</v>
      </c>
      <c r="I1596" s="100">
        <v>1</v>
      </c>
      <c r="J1596" s="101">
        <f>ROUND(IF(SUM(J1598:J1607)="","",IF(H1596="NOTURNO",(SUM(J1598:J1607))*1.25,SUM(J1598:J1607))),2)</f>
        <v>588.97</v>
      </c>
      <c r="K1596" s="102" t="s">
        <v>1771</v>
      </c>
      <c r="L1596" s="103" t="s">
        <v>1772</v>
      </c>
    </row>
    <row r="1597" spans="2:12" ht="27" x14ac:dyDescent="0.25">
      <c r="B1597" s="104"/>
      <c r="C1597" s="105" t="s">
        <v>1773</v>
      </c>
      <c r="D1597" s="105"/>
      <c r="E1597" s="105"/>
      <c r="F1597" s="106" t="s">
        <v>1776</v>
      </c>
      <c r="G1597" s="107" t="s">
        <v>1777</v>
      </c>
      <c r="H1597" s="108" t="s">
        <v>1778</v>
      </c>
      <c r="I1597" s="109"/>
      <c r="J1597" s="110"/>
      <c r="K1597" s="111"/>
      <c r="L1597" s="112"/>
    </row>
    <row r="1598" spans="2:12" x14ac:dyDescent="0.25">
      <c r="B1598" s="113"/>
      <c r="C1598" s="119"/>
      <c r="D1598" s="119"/>
      <c r="E1598" s="119"/>
      <c r="F1598" s="115" t="str">
        <f>IF($C1598="","",VLOOKUP($C1598,'[1]Preços Unitários'!$B$7:$H$507,4,1))</f>
        <v/>
      </c>
      <c r="G1598" s="115" t="str">
        <f>IF($C1598="","",VLOOKUP($C1598,'[1]Preços Unitários'!$B$7:$H$507,5,1))</f>
        <v/>
      </c>
      <c r="H1598" s="116" t="str">
        <f>IF($C1598="","",VLOOKUP($C1598,'[1]Preços Unitários'!$B$7:$H$507,7,1))</f>
        <v/>
      </c>
      <c r="I1598" s="117"/>
      <c r="J1598" s="118" t="str">
        <f t="shared" ref="J1598:J1608" si="113">IF(H1598="","",I1598*H1598)</f>
        <v/>
      </c>
      <c r="K1598" s="346" t="s">
        <v>2000</v>
      </c>
      <c r="L1598" s="352" t="s">
        <v>2001</v>
      </c>
    </row>
    <row r="1599" spans="2:12" x14ac:dyDescent="0.25">
      <c r="B1599" s="113"/>
      <c r="C1599" s="114" t="s">
        <v>2016</v>
      </c>
      <c r="D1599" s="114">
        <f>VLOOKUP(C1599,'[1]Preços Unitários'!$B$7:$E$413,2,TRUE)</f>
        <v>9825</v>
      </c>
      <c r="E1599" s="114" t="str">
        <f>VLOOKUP(C1599,'[1]Preços Unitários'!$B$7:$F$413,3,TRUE)</f>
        <v>Corr Plastic</v>
      </c>
      <c r="F1599" s="115" t="str">
        <f>IF($C1599="","",VLOOKUP($C1599,'[1]Preços Unitários'!$B$7:$H$507,4,1))</f>
        <v>TUBO DEFOFO PVC 100mm JEI</v>
      </c>
      <c r="G1599" s="115" t="str">
        <f>IF($C1599="","",VLOOKUP($C1599,'[1]Preços Unitários'!$B$7:$H$507,5,1))</f>
        <v>m</v>
      </c>
      <c r="H1599" s="116">
        <f>IF($C1599="","",VLOOKUP($C1599,'[1]Preços Unitários'!$B$7:$H$507,7,1))</f>
        <v>43.833986749974045</v>
      </c>
      <c r="I1599" s="117">
        <v>1</v>
      </c>
      <c r="J1599" s="118">
        <f t="shared" si="113"/>
        <v>43.833986749974045</v>
      </c>
      <c r="K1599" s="347"/>
      <c r="L1599" s="353"/>
    </row>
    <row r="1600" spans="2:12" x14ac:dyDescent="0.25">
      <c r="B1600" s="113"/>
      <c r="C1600" s="114" t="s">
        <v>2017</v>
      </c>
      <c r="D1600" s="114">
        <f>VLOOKUP(C1600,'[1]Preços Unitários'!$B$7:$E$413,2,TRUE)</f>
        <v>3840</v>
      </c>
      <c r="E1600" s="114" t="str">
        <f>VLOOKUP(C1600,'[1]Preços Unitários'!$B$7:$F$413,3,TRUE)</f>
        <v>SINAPI</v>
      </c>
      <c r="F1600" s="115" t="str">
        <f>IF($C1600="","",VLOOKUP($C1600,'[1]Preços Unitários'!$B$7:$H$507,4,1))</f>
        <v>LUVA DE CORRER DEFOFO PVC 100 JEI</v>
      </c>
      <c r="G1600" s="115" t="str">
        <f>IF($C1600="","",VLOOKUP($C1600,'[1]Preços Unitários'!$B$7:$H$507,5,1))</f>
        <v xml:space="preserve">un </v>
      </c>
      <c r="H1600" s="116">
        <f>IF($C1600="","",VLOOKUP($C1600,'[1]Preços Unitários'!$B$7:$H$507,7,1))</f>
        <v>51.142223625365844</v>
      </c>
      <c r="I1600" s="117">
        <v>2</v>
      </c>
      <c r="J1600" s="118">
        <f t="shared" si="113"/>
        <v>102.28444725073169</v>
      </c>
      <c r="K1600" s="347"/>
      <c r="L1600" s="353"/>
    </row>
    <row r="1601" spans="2:12" x14ac:dyDescent="0.25">
      <c r="B1601" s="113"/>
      <c r="C1601" s="141" t="s">
        <v>2018</v>
      </c>
      <c r="D1601" s="141">
        <f>VLOOKUP(C1601,'[1]Preços Unitários'!$B$7:$E$413,2,TRUE)</f>
        <v>90503</v>
      </c>
      <c r="E1601" s="141" t="str">
        <f>VLOOKUP(C1601,'[1]Preços Unitários'!$B$7:$F$413,3,TRUE)</f>
        <v>CASAN</v>
      </c>
      <c r="F1601" s="115" t="str">
        <f>IF($C1601="","",VLOOKUP($C1601,'[1]Preços Unitários'!$B$7:$H$507,4,1))</f>
        <v>ASSENTAMENTO DE TUBOS E CONEXÕES EM PVC, RPVC, PVC DEFºFº, PRFV, J.E., ATÉ DN 100 MM</v>
      </c>
      <c r="G1601" s="115" t="str">
        <f>IF($C1601="","",VLOOKUP($C1601,'[1]Preços Unitários'!$B$7:$H$507,5,1))</f>
        <v>m</v>
      </c>
      <c r="H1601" s="116">
        <f>IF($C1601="","",VLOOKUP($C1601,'[1]Preços Unitários'!$B$7:$H$507,7,1))</f>
        <v>1.8555812427107081</v>
      </c>
      <c r="I1601" s="117">
        <v>1</v>
      </c>
      <c r="J1601" s="118">
        <f t="shared" si="113"/>
        <v>1.8555812427107081</v>
      </c>
      <c r="K1601" s="347"/>
      <c r="L1601" s="353"/>
    </row>
    <row r="1602" spans="2:12" x14ac:dyDescent="0.25">
      <c r="B1602" s="113"/>
      <c r="C1602" s="141" t="s">
        <v>2005</v>
      </c>
      <c r="D1602" s="141">
        <f>VLOOKUP(C1602,'[1]Preços Unitários'!$B$7:$E$413,2,TRUE)</f>
        <v>92106</v>
      </c>
      <c r="E1602" s="141" t="str">
        <f>VLOOKUP(C1602,'[1]Preços Unitários'!$B$7:$F$413,3,TRUE)</f>
        <v>SINAPI</v>
      </c>
      <c r="F1602" s="115" t="str">
        <f>IF($C1602="","",VLOOKUP($C1602,'[1]Preços Unitários'!$B$7:$H$507,4,1))</f>
        <v>LOCAÇÃO SERVIÇO AUTOVÁCUO E HIDROJATO COMBINADO</v>
      </c>
      <c r="G1602" s="115" t="str">
        <f>IF($C1602="","",VLOOKUP($C1602,'[1]Preços Unitários'!$B$7:$H$507,5,1))</f>
        <v>h</v>
      </c>
      <c r="H1602" s="116">
        <f>IF($C1602="","",VLOOKUP($C1602,'[1]Preços Unitários'!$B$7:$H$507,7,1))</f>
        <v>416.90800847131794</v>
      </c>
      <c r="I1602" s="117">
        <v>1</v>
      </c>
      <c r="J1602" s="118">
        <f t="shared" si="113"/>
        <v>416.90800847131794</v>
      </c>
      <c r="K1602" s="347"/>
      <c r="L1602" s="353"/>
    </row>
    <row r="1603" spans="2:12" x14ac:dyDescent="0.25">
      <c r="B1603" s="113"/>
      <c r="C1603" s="114" t="s">
        <v>1990</v>
      </c>
      <c r="D1603" s="114">
        <f>VLOOKUP(C1603,'[1]Preços Unitários'!$B$7:$E$413,2,TRUE)</f>
        <v>30207</v>
      </c>
      <c r="E1603" s="114" t="str">
        <f>VLOOKUP(C1603,'[1]Preços Unitários'!$B$7:$F$413,3,TRUE)</f>
        <v>CASAN</v>
      </c>
      <c r="F1603" s="115" t="str">
        <f>IF($C1603="","",VLOOKUP($C1603,'[1]Preços Unitários'!$B$7:$H$507,4,1))</f>
        <v>SINALIZAÇÃO DE TRÂNSITO, COM PLACAS</v>
      </c>
      <c r="G1603" s="115" t="str">
        <f>IF($C1603="","",VLOOKUP($C1603,'[1]Preços Unitários'!$B$7:$H$507,5,1))</f>
        <v>m²</v>
      </c>
      <c r="H1603" s="116">
        <f>IF($C1603="","",VLOOKUP($C1603,'[1]Preços Unitários'!$B$7:$H$507,7,1))</f>
        <v>12.042597729538622</v>
      </c>
      <c r="I1603" s="117">
        <v>2</v>
      </c>
      <c r="J1603" s="118">
        <f t="shared" si="113"/>
        <v>24.085195459077244</v>
      </c>
      <c r="K1603" s="347"/>
      <c r="L1603" s="353"/>
    </row>
    <row r="1604" spans="2:12" x14ac:dyDescent="0.25">
      <c r="B1604" s="113"/>
      <c r="C1604" s="119"/>
      <c r="D1604" s="119"/>
      <c r="E1604" s="119"/>
      <c r="F1604" s="115" t="str">
        <f>IF($C1604="","",VLOOKUP($C1604,'[1]Preços Unitários'!$B$7:$H$507,4,1))</f>
        <v/>
      </c>
      <c r="G1604" s="115" t="str">
        <f>IF($C1604="","",VLOOKUP($C1604,'[1]Preços Unitários'!$B$7:$H$507,5,1))</f>
        <v/>
      </c>
      <c r="H1604" s="116" t="str">
        <f>IF($C1604="","",VLOOKUP($C1604,'[1]Preços Unitários'!$B$7:$H$507,7,1))</f>
        <v/>
      </c>
      <c r="I1604" s="117"/>
      <c r="J1604" s="118" t="str">
        <f t="shared" si="113"/>
        <v/>
      </c>
      <c r="K1604" s="347"/>
      <c r="L1604" s="353"/>
    </row>
    <row r="1605" spans="2:12" x14ac:dyDescent="0.25">
      <c r="B1605" s="113"/>
      <c r="C1605" s="119"/>
      <c r="D1605" s="119"/>
      <c r="E1605" s="119"/>
      <c r="F1605" s="115" t="str">
        <f>IF($C1605="","",VLOOKUP($C1605,'[1]Preços Unitários'!$B$7:$H$507,4,1))</f>
        <v/>
      </c>
      <c r="G1605" s="115" t="str">
        <f>IF($C1605="","",VLOOKUP($C1605,'[1]Preços Unitários'!$B$7:$H$507,5,1))</f>
        <v/>
      </c>
      <c r="H1605" s="116" t="str">
        <f>IF($C1605="","",VLOOKUP($C1605,'[1]Preços Unitários'!$B$7:$H$507,7,1))</f>
        <v/>
      </c>
      <c r="I1605" s="117"/>
      <c r="J1605" s="118" t="str">
        <f t="shared" si="113"/>
        <v/>
      </c>
      <c r="K1605" s="347"/>
      <c r="L1605" s="353"/>
    </row>
    <row r="1606" spans="2:12" x14ac:dyDescent="0.25">
      <c r="B1606" s="113"/>
      <c r="C1606" s="119"/>
      <c r="D1606" s="119"/>
      <c r="E1606" s="119"/>
      <c r="F1606" s="115" t="str">
        <f>IF($C1606="","",VLOOKUP($C1606,'[1]Preços Unitários'!$B$7:$H$507,4,1))</f>
        <v/>
      </c>
      <c r="G1606" s="115" t="str">
        <f>IF($C1606="","",VLOOKUP($C1606,'[1]Preços Unitários'!$B$7:$H$507,5,1))</f>
        <v/>
      </c>
      <c r="H1606" s="116" t="str">
        <f>IF($C1606="","",VLOOKUP($C1606,'[1]Preços Unitários'!$B$7:$H$507,7,1))</f>
        <v/>
      </c>
      <c r="I1606" s="120"/>
      <c r="J1606" s="118" t="str">
        <f t="shared" si="113"/>
        <v/>
      </c>
      <c r="K1606" s="347"/>
      <c r="L1606" s="353"/>
    </row>
    <row r="1607" spans="2:12" x14ac:dyDescent="0.25">
      <c r="B1607" s="113"/>
      <c r="C1607" s="119"/>
      <c r="D1607" s="119"/>
      <c r="E1607" s="119"/>
      <c r="F1607" s="115" t="str">
        <f>IF($C1607="","",VLOOKUP($C1607,'[1]Preços Unitários'!$B$7:$H$507,4,1))</f>
        <v/>
      </c>
      <c r="G1607" s="115" t="str">
        <f>IF($C1607="","",VLOOKUP($C1607,'[1]Preços Unitários'!$B$7:$H$507,5,1))</f>
        <v/>
      </c>
      <c r="H1607" s="116" t="str">
        <f>IF($C1607="","",VLOOKUP($C1607,'[1]Preços Unitários'!$B$7:$H$507,7,1))</f>
        <v/>
      </c>
      <c r="I1607" s="120"/>
      <c r="J1607" s="118" t="str">
        <f t="shared" si="113"/>
        <v/>
      </c>
      <c r="K1607" s="347"/>
      <c r="L1607" s="353"/>
    </row>
    <row r="1608" spans="2:12" ht="15.75" thickBot="1" x14ac:dyDescent="0.3">
      <c r="B1608" s="121"/>
      <c r="C1608" s="122"/>
      <c r="D1608" s="122"/>
      <c r="E1608" s="122"/>
      <c r="F1608" s="123" t="str">
        <f>IF($C1608="","",VLOOKUP($C1608,'[1]Preços Unitários'!$B$7:$H$507,4,1))</f>
        <v/>
      </c>
      <c r="G1608" s="123" t="str">
        <f>IF($C1608="","",VLOOKUP($C1608,'[1]Preços Unitários'!$B$7:$H$507,5,1))</f>
        <v/>
      </c>
      <c r="H1608" s="124" t="str">
        <f>IF($C1608="","",VLOOKUP($C1608,'[1]Preços Unitários'!$B$7:$H$507,7,1))</f>
        <v/>
      </c>
      <c r="I1608" s="125"/>
      <c r="J1608" s="126" t="str">
        <f t="shared" si="113"/>
        <v/>
      </c>
      <c r="K1608" s="348"/>
      <c r="L1608" s="354"/>
    </row>
    <row r="1609" spans="2:12" ht="15.75" thickBot="1" x14ac:dyDescent="0.3">
      <c r="C1609" s="127"/>
      <c r="D1609" s="127"/>
      <c r="E1609" s="127"/>
      <c r="H1609" s="128"/>
      <c r="I1609" s="129"/>
      <c r="J1609" s="128"/>
    </row>
    <row r="1610" spans="2:12" x14ac:dyDescent="0.25">
      <c r="B1610" s="133" t="s">
        <v>925</v>
      </c>
      <c r="C1610" s="96"/>
      <c r="D1610" s="96"/>
      <c r="E1610" s="96"/>
      <c r="F1610" s="97" t="s">
        <v>95</v>
      </c>
      <c r="G1610" s="98" t="s">
        <v>141</v>
      </c>
      <c r="H1610" s="135" t="s">
        <v>132</v>
      </c>
      <c r="I1610" s="100">
        <v>1</v>
      </c>
      <c r="J1610" s="101">
        <f>ROUND(IF(SUM(J1612:J1621)="","",IF(H1610="NOTURNO",(SUM(J1612:J1621))*1.25,SUM(J1612:J1621))),2)</f>
        <v>746.61</v>
      </c>
      <c r="K1610" s="102" t="s">
        <v>1771</v>
      </c>
      <c r="L1610" s="103" t="s">
        <v>1772</v>
      </c>
    </row>
    <row r="1611" spans="2:12" ht="27" x14ac:dyDescent="0.25">
      <c r="B1611" s="104"/>
      <c r="C1611" s="105" t="s">
        <v>1773</v>
      </c>
      <c r="D1611" s="105"/>
      <c r="E1611" s="105"/>
      <c r="F1611" s="106" t="s">
        <v>1776</v>
      </c>
      <c r="G1611" s="107" t="s">
        <v>1777</v>
      </c>
      <c r="H1611" s="108" t="s">
        <v>1778</v>
      </c>
      <c r="I1611" s="109"/>
      <c r="J1611" s="110"/>
      <c r="K1611" s="111"/>
      <c r="L1611" s="112"/>
    </row>
    <row r="1612" spans="2:12" x14ac:dyDescent="0.25">
      <c r="B1612" s="113"/>
      <c r="C1612" s="119"/>
      <c r="D1612" s="119"/>
      <c r="E1612" s="119"/>
      <c r="F1612" s="115" t="str">
        <f>IF($C1612="","",VLOOKUP($C1612,'[1]Preços Unitários'!$B$7:$H$507,4,1))</f>
        <v/>
      </c>
      <c r="G1612" s="115" t="str">
        <f>IF($C1612="","",VLOOKUP($C1612,'[1]Preços Unitários'!$B$7:$H$507,5,1))</f>
        <v/>
      </c>
      <c r="H1612" s="116" t="str">
        <f>IF($C1612="","",VLOOKUP($C1612,'[1]Preços Unitários'!$B$7:$H$507,7,1))</f>
        <v/>
      </c>
      <c r="I1612" s="117"/>
      <c r="J1612" s="118" t="str">
        <f t="shared" ref="J1612:J1622" si="114">IF(H1612="","",I1612*H1612)</f>
        <v/>
      </c>
      <c r="K1612" s="346" t="s">
        <v>2000</v>
      </c>
      <c r="L1612" s="352" t="s">
        <v>2001</v>
      </c>
    </row>
    <row r="1613" spans="2:12" x14ac:dyDescent="0.25">
      <c r="B1613" s="113"/>
      <c r="C1613" s="114" t="s">
        <v>2016</v>
      </c>
      <c r="D1613" s="114">
        <f>VLOOKUP(C1613,'[1]Preços Unitários'!$B$7:$E$413,2,TRUE)</f>
        <v>9825</v>
      </c>
      <c r="E1613" s="114" t="str">
        <f>VLOOKUP(C1613,'[1]Preços Unitários'!$B$7:$F$413,3,TRUE)</f>
        <v>Corr Plastic</v>
      </c>
      <c r="F1613" s="115" t="str">
        <f>IF($C1613="","",VLOOKUP($C1613,'[1]Preços Unitários'!$B$7:$H$507,4,1))</f>
        <v>TUBO DEFOFO PVC 100mm JEI</v>
      </c>
      <c r="G1613" s="115" t="str">
        <f>IF($C1613="","",VLOOKUP($C1613,'[1]Preços Unitários'!$B$7:$H$507,5,1))</f>
        <v>m</v>
      </c>
      <c r="H1613" s="116">
        <f>IF($C1613="","",VLOOKUP($C1613,'[1]Preços Unitários'!$B$7:$H$507,7,1))</f>
        <v>43.833986749974045</v>
      </c>
      <c r="I1613" s="117">
        <v>1</v>
      </c>
      <c r="J1613" s="118">
        <f t="shared" si="114"/>
        <v>43.833986749974045</v>
      </c>
      <c r="K1613" s="347"/>
      <c r="L1613" s="353"/>
    </row>
    <row r="1614" spans="2:12" x14ac:dyDescent="0.25">
      <c r="B1614" s="113"/>
      <c r="C1614" s="114" t="s">
        <v>2017</v>
      </c>
      <c r="D1614" s="114">
        <f>VLOOKUP(C1614,'[1]Preços Unitários'!$B$7:$E$413,2,TRUE)</f>
        <v>3840</v>
      </c>
      <c r="E1614" s="114" t="str">
        <f>VLOOKUP(C1614,'[1]Preços Unitários'!$B$7:$F$413,3,TRUE)</f>
        <v>SINAPI</v>
      </c>
      <c r="F1614" s="115" t="str">
        <f>IF($C1614="","",VLOOKUP($C1614,'[1]Preços Unitários'!$B$7:$H$507,4,1))</f>
        <v>LUVA DE CORRER DEFOFO PVC 100 JEI</v>
      </c>
      <c r="G1614" s="115" t="str">
        <f>IF($C1614="","",VLOOKUP($C1614,'[1]Preços Unitários'!$B$7:$H$507,5,1))</f>
        <v xml:space="preserve">un </v>
      </c>
      <c r="H1614" s="116">
        <f>IF($C1614="","",VLOOKUP($C1614,'[1]Preços Unitários'!$B$7:$H$507,7,1))</f>
        <v>51.142223625365844</v>
      </c>
      <c r="I1614" s="117">
        <v>2</v>
      </c>
      <c r="J1614" s="118">
        <f t="shared" si="114"/>
        <v>102.28444725073169</v>
      </c>
      <c r="K1614" s="347"/>
      <c r="L1614" s="353"/>
    </row>
    <row r="1615" spans="2:12" x14ac:dyDescent="0.25">
      <c r="B1615" s="113"/>
      <c r="C1615" s="141" t="s">
        <v>2018</v>
      </c>
      <c r="D1615" s="141">
        <f>VLOOKUP(C1615,'[1]Preços Unitários'!$B$7:$E$413,2,TRUE)</f>
        <v>90503</v>
      </c>
      <c r="E1615" s="141" t="str">
        <f>VLOOKUP(C1615,'[1]Preços Unitários'!$B$7:$F$413,3,TRUE)</f>
        <v>CASAN</v>
      </c>
      <c r="F1615" s="115" t="str">
        <f>IF($C1615="","",VLOOKUP($C1615,'[1]Preços Unitários'!$B$7:$H$507,4,1))</f>
        <v>ASSENTAMENTO DE TUBOS E CONEXÕES EM PVC, RPVC, PVC DEFºFº, PRFV, J.E., ATÉ DN 100 MM</v>
      </c>
      <c r="G1615" s="115" t="str">
        <f>IF($C1615="","",VLOOKUP($C1615,'[1]Preços Unitários'!$B$7:$H$507,5,1))</f>
        <v>m</v>
      </c>
      <c r="H1615" s="116">
        <f>IF($C1615="","",VLOOKUP($C1615,'[1]Preços Unitários'!$B$7:$H$507,7,1))</f>
        <v>1.8555812427107081</v>
      </c>
      <c r="I1615" s="117">
        <v>1</v>
      </c>
      <c r="J1615" s="118">
        <f t="shared" si="114"/>
        <v>1.8555812427107081</v>
      </c>
      <c r="K1615" s="347"/>
      <c r="L1615" s="353"/>
    </row>
    <row r="1616" spans="2:12" x14ac:dyDescent="0.25">
      <c r="B1616" s="113"/>
      <c r="C1616" s="141" t="s">
        <v>2005</v>
      </c>
      <c r="D1616" s="141">
        <f>VLOOKUP(C1616,'[1]Preços Unitários'!$B$7:$E$413,2,TRUE)</f>
        <v>92106</v>
      </c>
      <c r="E1616" s="141" t="str">
        <f>VLOOKUP(C1616,'[1]Preços Unitários'!$B$7:$F$413,3,TRUE)</f>
        <v>SINAPI</v>
      </c>
      <c r="F1616" s="115" t="str">
        <f>IF($C1616="","",VLOOKUP($C1616,'[1]Preços Unitários'!$B$7:$H$507,4,1))</f>
        <v>LOCAÇÃO SERVIÇO AUTOVÁCUO E HIDROJATO COMBINADO</v>
      </c>
      <c r="G1616" s="115" t="str">
        <f>IF($C1616="","",VLOOKUP($C1616,'[1]Preços Unitários'!$B$7:$H$507,5,1))</f>
        <v>h</v>
      </c>
      <c r="H1616" s="116">
        <f>IF($C1616="","",VLOOKUP($C1616,'[1]Preços Unitários'!$B$7:$H$507,7,1))</f>
        <v>416.90800847131794</v>
      </c>
      <c r="I1616" s="117">
        <v>1</v>
      </c>
      <c r="J1616" s="118">
        <f t="shared" si="114"/>
        <v>416.90800847131794</v>
      </c>
      <c r="K1616" s="347"/>
      <c r="L1616" s="353"/>
    </row>
    <row r="1617" spans="2:12" x14ac:dyDescent="0.25">
      <c r="B1617" s="113"/>
      <c r="C1617" s="114" t="s">
        <v>1990</v>
      </c>
      <c r="D1617" s="114">
        <f>VLOOKUP(C1617,'[1]Preços Unitários'!$B$7:$E$413,2,TRUE)</f>
        <v>30207</v>
      </c>
      <c r="E1617" s="114" t="str">
        <f>VLOOKUP(C1617,'[1]Preços Unitários'!$B$7:$F$413,3,TRUE)</f>
        <v>CASAN</v>
      </c>
      <c r="F1617" s="115" t="str">
        <f>IF($C1617="","",VLOOKUP($C1617,'[1]Preços Unitários'!$B$7:$H$507,4,1))</f>
        <v>SINALIZAÇÃO DE TRÂNSITO, COM PLACAS</v>
      </c>
      <c r="G1617" s="115" t="str">
        <f>IF($C1617="","",VLOOKUP($C1617,'[1]Preços Unitários'!$B$7:$H$507,5,1))</f>
        <v>m²</v>
      </c>
      <c r="H1617" s="116">
        <f>IF($C1617="","",VLOOKUP($C1617,'[1]Preços Unitários'!$B$7:$H$507,7,1))</f>
        <v>12.042597729538622</v>
      </c>
      <c r="I1617" s="117">
        <v>2</v>
      </c>
      <c r="J1617" s="118">
        <f t="shared" si="114"/>
        <v>24.085195459077244</v>
      </c>
      <c r="K1617" s="347"/>
      <c r="L1617" s="353"/>
    </row>
    <row r="1618" spans="2:12" x14ac:dyDescent="0.25">
      <c r="B1618" s="113"/>
      <c r="C1618" s="114" t="s">
        <v>1999</v>
      </c>
      <c r="D1618" s="114">
        <f>VLOOKUP(C1618,'[1]Preços Unitários'!$B$7:$E$413,2,TRUE)</f>
        <v>30206</v>
      </c>
      <c r="E1618" s="114" t="str">
        <f>VLOOKUP(C1618,'[1]Preços Unitários'!$B$7:$F$413,3,TRUE)</f>
        <v>CASAN</v>
      </c>
      <c r="F1618" s="115" t="str">
        <f>IF($C1618="","",VLOOKUP($C1618,'[1]Preços Unitários'!$B$7:$H$507,4,1))</f>
        <v>SINALIZAÇÃO DE TRÂNSITO NOTURNA</v>
      </c>
      <c r="G1618" s="115" t="str">
        <f>IF($C1618="","",VLOOKUP($C1618,'[1]Preços Unitários'!$B$7:$H$507,5,1))</f>
        <v>m</v>
      </c>
      <c r="H1618" s="116">
        <f>IF($C1618="","",VLOOKUP($C1618,'[1]Preços Unitários'!$B$7:$H$507,7,1))</f>
        <v>4.1594908393649428</v>
      </c>
      <c r="I1618" s="117">
        <v>2</v>
      </c>
      <c r="J1618" s="118">
        <f t="shared" si="114"/>
        <v>8.3189816787298856</v>
      </c>
      <c r="K1618" s="347"/>
      <c r="L1618" s="353"/>
    </row>
    <row r="1619" spans="2:12" x14ac:dyDescent="0.25">
      <c r="B1619" s="113"/>
      <c r="C1619" s="119"/>
      <c r="D1619" s="119"/>
      <c r="E1619" s="119"/>
      <c r="F1619" s="115" t="str">
        <f>IF($C1619="","",VLOOKUP($C1619,'[1]Preços Unitários'!$B$7:$H$507,4,1))</f>
        <v/>
      </c>
      <c r="G1619" s="115" t="str">
        <f>IF($C1619="","",VLOOKUP($C1619,'[1]Preços Unitários'!$B$7:$H$507,5,1))</f>
        <v/>
      </c>
      <c r="H1619" s="116" t="str">
        <f>IF($C1619="","",VLOOKUP($C1619,'[1]Preços Unitários'!$B$7:$H$507,7,1))</f>
        <v/>
      </c>
      <c r="I1619" s="117"/>
      <c r="J1619" s="118" t="str">
        <f t="shared" si="114"/>
        <v/>
      </c>
      <c r="K1619" s="347"/>
      <c r="L1619" s="353"/>
    </row>
    <row r="1620" spans="2:12" x14ac:dyDescent="0.25">
      <c r="B1620" s="113"/>
      <c r="C1620" s="119"/>
      <c r="D1620" s="119"/>
      <c r="E1620" s="119"/>
      <c r="F1620" s="115" t="str">
        <f>IF($C1620="","",VLOOKUP($C1620,'[1]Preços Unitários'!$B$7:$H$507,4,1))</f>
        <v/>
      </c>
      <c r="G1620" s="115" t="str">
        <f>IF($C1620="","",VLOOKUP($C1620,'[1]Preços Unitários'!$B$7:$H$507,5,1))</f>
        <v/>
      </c>
      <c r="H1620" s="116" t="str">
        <f>IF($C1620="","",VLOOKUP($C1620,'[1]Preços Unitários'!$B$7:$H$507,7,1))</f>
        <v/>
      </c>
      <c r="I1620" s="120"/>
      <c r="J1620" s="118" t="str">
        <f t="shared" si="114"/>
        <v/>
      </c>
      <c r="K1620" s="347"/>
      <c r="L1620" s="353"/>
    </row>
    <row r="1621" spans="2:12" x14ac:dyDescent="0.25">
      <c r="B1621" s="113"/>
      <c r="C1621" s="119"/>
      <c r="D1621" s="119"/>
      <c r="E1621" s="119"/>
      <c r="F1621" s="115" t="str">
        <f>IF($C1621="","",VLOOKUP($C1621,'[1]Preços Unitários'!$B$7:$H$507,4,1))</f>
        <v/>
      </c>
      <c r="G1621" s="115" t="str">
        <f>IF($C1621="","",VLOOKUP($C1621,'[1]Preços Unitários'!$B$7:$H$507,5,1))</f>
        <v/>
      </c>
      <c r="H1621" s="116" t="str">
        <f>IF($C1621="","",VLOOKUP($C1621,'[1]Preços Unitários'!$B$7:$H$507,7,1))</f>
        <v/>
      </c>
      <c r="I1621" s="120"/>
      <c r="J1621" s="118" t="str">
        <f t="shared" si="114"/>
        <v/>
      </c>
      <c r="K1621" s="347"/>
      <c r="L1621" s="353"/>
    </row>
    <row r="1622" spans="2:12" ht="15.75" thickBot="1" x14ac:dyDescent="0.3">
      <c r="B1622" s="121"/>
      <c r="C1622" s="122"/>
      <c r="D1622" s="122"/>
      <c r="E1622" s="122"/>
      <c r="F1622" s="123" t="str">
        <f>IF($C1622="","",VLOOKUP($C1622,'[1]Preços Unitários'!$B$7:$H$507,4,1))</f>
        <v/>
      </c>
      <c r="G1622" s="123" t="str">
        <f>IF($C1622="","",VLOOKUP($C1622,'[1]Preços Unitários'!$B$7:$H$507,5,1))</f>
        <v/>
      </c>
      <c r="H1622" s="124" t="str">
        <f>IF($C1622="","",VLOOKUP($C1622,'[1]Preços Unitários'!$B$7:$H$507,7,1))</f>
        <v/>
      </c>
      <c r="I1622" s="125"/>
      <c r="J1622" s="126" t="str">
        <f t="shared" si="114"/>
        <v/>
      </c>
      <c r="K1622" s="348"/>
      <c r="L1622" s="354"/>
    </row>
    <row r="1623" spans="2:12" ht="15.75" thickBot="1" x14ac:dyDescent="0.3">
      <c r="C1623" s="127"/>
      <c r="D1623" s="127"/>
      <c r="E1623" s="127"/>
      <c r="H1623" s="128"/>
      <c r="I1623" s="129"/>
      <c r="J1623" s="128"/>
    </row>
    <row r="1624" spans="2:12" x14ac:dyDescent="0.25">
      <c r="B1624" s="133" t="s">
        <v>926</v>
      </c>
      <c r="C1624" s="96"/>
      <c r="D1624" s="96"/>
      <c r="E1624" s="96"/>
      <c r="F1624" s="97" t="s">
        <v>96</v>
      </c>
      <c r="G1624" s="98" t="s">
        <v>141</v>
      </c>
      <c r="H1624" s="99" t="s">
        <v>131</v>
      </c>
      <c r="I1624" s="100">
        <v>1</v>
      </c>
      <c r="J1624" s="101">
        <f>ROUND(IF(SUM(J1626:J1636)="","",IF(H1624="NOTURNO",(SUM(J1626:J1636))*1.25,SUM(J1626:J1636))),2)</f>
        <v>984.21</v>
      </c>
      <c r="K1624" s="102" t="s">
        <v>1771</v>
      </c>
      <c r="L1624" s="103" t="s">
        <v>1772</v>
      </c>
    </row>
    <row r="1625" spans="2:12" ht="27" x14ac:dyDescent="0.25">
      <c r="B1625" s="104"/>
      <c r="C1625" s="105" t="s">
        <v>1773</v>
      </c>
      <c r="D1625" s="105"/>
      <c r="E1625" s="105"/>
      <c r="F1625" s="106" t="s">
        <v>1776</v>
      </c>
      <c r="G1625" s="107" t="s">
        <v>1777</v>
      </c>
      <c r="H1625" s="108" t="s">
        <v>1778</v>
      </c>
      <c r="I1625" s="109"/>
      <c r="J1625" s="110"/>
      <c r="K1625" s="111"/>
      <c r="L1625" s="112"/>
    </row>
    <row r="1626" spans="2:12" x14ac:dyDescent="0.25">
      <c r="B1626" s="113"/>
      <c r="C1626" s="119"/>
      <c r="D1626" s="119"/>
      <c r="E1626" s="119"/>
      <c r="F1626" s="115" t="str">
        <f>IF($C1626="","",VLOOKUP($C1626,'[1]Preços Unitários'!$B$7:$H$507,4,1))</f>
        <v/>
      </c>
      <c r="G1626" s="115" t="str">
        <f>IF($C1626="","",VLOOKUP($C1626,'[1]Preços Unitários'!$B$7:$H$507,5,1))</f>
        <v/>
      </c>
      <c r="H1626" s="116" t="str">
        <f>IF($C1626="","",VLOOKUP($C1626,'[1]Preços Unitários'!$B$7:$H$507,7,1))</f>
        <v/>
      </c>
      <c r="I1626" s="117"/>
      <c r="J1626" s="118" t="str">
        <f t="shared" ref="J1626:J1637" si="115">IF(H1626="","",I1626*H1626)</f>
        <v/>
      </c>
      <c r="K1626" s="346" t="s">
        <v>2000</v>
      </c>
      <c r="L1626" s="352" t="s">
        <v>2001</v>
      </c>
    </row>
    <row r="1627" spans="2:12" x14ac:dyDescent="0.25">
      <c r="B1627" s="113"/>
      <c r="C1627" s="114" t="s">
        <v>2019</v>
      </c>
      <c r="D1627" s="114">
        <f>VLOOKUP(C1627,'[1]Preços Unitários'!$B$7:$E$413,2,TRUE)</f>
        <v>9829</v>
      </c>
      <c r="E1627" s="114" t="str">
        <f>VLOOKUP(C1627,'[1]Preços Unitários'!$B$7:$F$413,3,TRUE)</f>
        <v>Corr Plastic</v>
      </c>
      <c r="F1627" s="115" t="str">
        <f>IF($C1627="","",VLOOKUP($C1627,'[1]Preços Unitários'!$B$7:$H$507,4,1))</f>
        <v>TUBO DEFOFO PVC 200mm JEI</v>
      </c>
      <c r="G1627" s="115" t="str">
        <f>IF($C1627="","",VLOOKUP($C1627,'[1]Preços Unitários'!$B$7:$H$507,5,1))</f>
        <v>m</v>
      </c>
      <c r="H1627" s="116">
        <f>IF($C1627="","",VLOOKUP($C1627,'[1]Preços Unitários'!$B$7:$H$507,7,1))</f>
        <v>138.1889584046497</v>
      </c>
      <c r="I1627" s="117">
        <v>1</v>
      </c>
      <c r="J1627" s="118">
        <f t="shared" si="115"/>
        <v>138.1889584046497</v>
      </c>
      <c r="K1627" s="347"/>
      <c r="L1627" s="353"/>
    </row>
    <row r="1628" spans="2:12" x14ac:dyDescent="0.25">
      <c r="B1628" s="113"/>
      <c r="C1628" s="114" t="s">
        <v>2020</v>
      </c>
      <c r="D1628" s="114">
        <f>VLOOKUP(C1628,'[1]Preços Unitários'!$B$7:$E$413,2,TRUE)</f>
        <v>3844</v>
      </c>
      <c r="E1628" s="114" t="str">
        <f>VLOOKUP(C1628,'[1]Preços Unitários'!$B$7:$F$413,3,TRUE)</f>
        <v>SINAPI</v>
      </c>
      <c r="F1628" s="115" t="str">
        <f>IF($C1628="","",VLOOKUP($C1628,'[1]Preços Unitários'!$B$7:$H$507,4,1))</f>
        <v>LUVA DE CORRER DEFOFO PVC 200 JEI</v>
      </c>
      <c r="G1628" s="115" t="str">
        <f>IF($C1628="","",VLOOKUP($C1628,'[1]Preços Unitários'!$B$7:$H$507,5,1))</f>
        <v xml:space="preserve">un </v>
      </c>
      <c r="H1628" s="116">
        <f>IF($C1628="","",VLOOKUP($C1628,'[1]Preços Unitários'!$B$7:$H$507,7,1))</f>
        <v>201.33922487912815</v>
      </c>
      <c r="I1628" s="117">
        <v>2</v>
      </c>
      <c r="J1628" s="118">
        <f t="shared" si="115"/>
        <v>402.67844975825631</v>
      </c>
      <c r="K1628" s="347"/>
      <c r="L1628" s="353"/>
    </row>
    <row r="1629" spans="2:12" x14ac:dyDescent="0.25">
      <c r="B1629" s="113"/>
      <c r="C1629" s="141" t="s">
        <v>2021</v>
      </c>
      <c r="D1629" s="141">
        <f>VLOOKUP(C1629,'[1]Preços Unitários'!$B$7:$E$413,2,TRUE)</f>
        <v>90505</v>
      </c>
      <c r="E1629" s="141" t="str">
        <f>VLOOKUP(C1629,'[1]Preços Unitários'!$B$7:$F$413,3,TRUE)</f>
        <v>CASAN</v>
      </c>
      <c r="F1629" s="115" t="str">
        <f>IF($C1629="","",VLOOKUP($C1629,'[1]Preços Unitários'!$B$7:$H$507,4,1))</f>
        <v>ASSENTAMENTO DE TUBOS E CONEXÕES EM PVC, RPVC, PVC DEFºFº, PRFV, J.E., ATÉ DN 200 MM</v>
      </c>
      <c r="G1629" s="115" t="str">
        <f>IF($C1629="","",VLOOKUP($C1629,'[1]Preços Unitários'!$B$7:$H$507,5,1))</f>
        <v>m</v>
      </c>
      <c r="H1629" s="116">
        <f>IF($C1629="","",VLOOKUP($C1629,'[1]Preços Unitários'!$B$7:$H$507,7,1))</f>
        <v>2.3537238582035158</v>
      </c>
      <c r="I1629" s="117">
        <v>1</v>
      </c>
      <c r="J1629" s="118">
        <f t="shared" si="115"/>
        <v>2.3537238582035158</v>
      </c>
      <c r="K1629" s="347"/>
      <c r="L1629" s="353"/>
    </row>
    <row r="1630" spans="2:12" x14ac:dyDescent="0.25">
      <c r="B1630" s="113"/>
      <c r="C1630" s="141" t="s">
        <v>2005</v>
      </c>
      <c r="D1630" s="141">
        <f>VLOOKUP(C1630,'[1]Preços Unitários'!$B$7:$E$413,2,TRUE)</f>
        <v>92106</v>
      </c>
      <c r="E1630" s="141" t="str">
        <f>VLOOKUP(C1630,'[1]Preços Unitários'!$B$7:$F$413,3,TRUE)</f>
        <v>SINAPI</v>
      </c>
      <c r="F1630" s="115" t="str">
        <f>IF($C1630="","",VLOOKUP($C1630,'[1]Preços Unitários'!$B$7:$H$507,4,1))</f>
        <v>LOCAÇÃO SERVIÇO AUTOVÁCUO E HIDROJATO COMBINADO</v>
      </c>
      <c r="G1630" s="115" t="str">
        <f>IF($C1630="","",VLOOKUP($C1630,'[1]Preços Unitários'!$B$7:$H$507,5,1))</f>
        <v>h</v>
      </c>
      <c r="H1630" s="116">
        <f>IF($C1630="","",VLOOKUP($C1630,'[1]Preços Unitários'!$B$7:$H$507,7,1))</f>
        <v>416.90800847131794</v>
      </c>
      <c r="I1630" s="117">
        <v>1</v>
      </c>
      <c r="J1630" s="118">
        <f t="shared" si="115"/>
        <v>416.90800847131794</v>
      </c>
      <c r="K1630" s="347"/>
      <c r="L1630" s="353"/>
    </row>
    <row r="1631" spans="2:12" x14ac:dyDescent="0.25">
      <c r="B1631" s="113"/>
      <c r="C1631" s="114" t="s">
        <v>1990</v>
      </c>
      <c r="D1631" s="114">
        <f>VLOOKUP(C1631,'[1]Preços Unitários'!$B$7:$E$413,2,TRUE)</f>
        <v>30207</v>
      </c>
      <c r="E1631" s="114" t="str">
        <f>VLOOKUP(C1631,'[1]Preços Unitários'!$B$7:$F$413,3,TRUE)</f>
        <v>CASAN</v>
      </c>
      <c r="F1631" s="115" t="str">
        <f>IF($C1631="","",VLOOKUP($C1631,'[1]Preços Unitários'!$B$7:$H$507,4,1))</f>
        <v>SINALIZAÇÃO DE TRÂNSITO, COM PLACAS</v>
      </c>
      <c r="G1631" s="115" t="str">
        <f>IF($C1631="","",VLOOKUP($C1631,'[1]Preços Unitários'!$B$7:$H$507,5,1))</f>
        <v>m²</v>
      </c>
      <c r="H1631" s="116">
        <f>IF($C1631="","",VLOOKUP($C1631,'[1]Preços Unitários'!$B$7:$H$507,7,1))</f>
        <v>12.042597729538622</v>
      </c>
      <c r="I1631" s="117">
        <v>2</v>
      </c>
      <c r="J1631" s="118">
        <f t="shared" si="115"/>
        <v>24.085195459077244</v>
      </c>
      <c r="K1631" s="347"/>
      <c r="L1631" s="353"/>
    </row>
    <row r="1632" spans="2:12" x14ac:dyDescent="0.25">
      <c r="B1632" s="113"/>
      <c r="C1632" s="119"/>
      <c r="D1632" s="119"/>
      <c r="E1632" s="119"/>
      <c r="F1632" s="115" t="str">
        <f>IF($C1632="","",VLOOKUP($C1632,'[1]Preços Unitários'!$B$7:$H$507,4,1))</f>
        <v/>
      </c>
      <c r="G1632" s="115" t="str">
        <f>IF($C1632="","",VLOOKUP($C1632,'[1]Preços Unitários'!$B$7:$H$507,5,1))</f>
        <v/>
      </c>
      <c r="H1632" s="116" t="str">
        <f>IF($C1632="","",VLOOKUP($C1632,'[1]Preços Unitários'!$B$7:$H$507,7,1))</f>
        <v/>
      </c>
      <c r="I1632" s="117"/>
      <c r="J1632" s="118" t="str">
        <f t="shared" si="115"/>
        <v/>
      </c>
      <c r="K1632" s="347"/>
      <c r="L1632" s="353"/>
    </row>
    <row r="1633" spans="2:12" x14ac:dyDescent="0.25">
      <c r="B1633" s="113"/>
      <c r="C1633" s="119"/>
      <c r="D1633" s="119"/>
      <c r="E1633" s="119"/>
      <c r="F1633" s="115" t="str">
        <f>IF($C1633="","",VLOOKUP($C1633,'[1]Preços Unitários'!$B$7:$H$507,4,1))</f>
        <v/>
      </c>
      <c r="G1633" s="115" t="str">
        <f>IF($C1633="","",VLOOKUP($C1633,'[1]Preços Unitários'!$B$7:$H$507,5,1))</f>
        <v/>
      </c>
      <c r="H1633" s="116" t="str">
        <f>IF($C1633="","",VLOOKUP($C1633,'[1]Preços Unitários'!$B$7:$H$507,7,1))</f>
        <v/>
      </c>
      <c r="I1633" s="117"/>
      <c r="J1633" s="118" t="str">
        <f t="shared" si="115"/>
        <v/>
      </c>
      <c r="K1633" s="347"/>
      <c r="L1633" s="353"/>
    </row>
    <row r="1634" spans="2:12" x14ac:dyDescent="0.25">
      <c r="B1634" s="113"/>
      <c r="C1634" s="119"/>
      <c r="D1634" s="119"/>
      <c r="E1634" s="119"/>
      <c r="F1634" s="115"/>
      <c r="G1634" s="115"/>
      <c r="H1634" s="116"/>
      <c r="I1634" s="117"/>
      <c r="J1634" s="118"/>
      <c r="K1634" s="347"/>
      <c r="L1634" s="353"/>
    </row>
    <row r="1635" spans="2:12" x14ac:dyDescent="0.25">
      <c r="B1635" s="113"/>
      <c r="C1635" s="119"/>
      <c r="D1635" s="119"/>
      <c r="E1635" s="119"/>
      <c r="F1635" s="115" t="str">
        <f>IF($C1635="","",VLOOKUP($C1635,'[1]Preços Unitários'!$B$7:$H$507,4,1))</f>
        <v/>
      </c>
      <c r="G1635" s="115" t="str">
        <f>IF($C1635="","",VLOOKUP($C1635,'[1]Preços Unitários'!$B$7:$H$507,5,1))</f>
        <v/>
      </c>
      <c r="H1635" s="116" t="str">
        <f>IF($C1635="","",VLOOKUP($C1635,'[1]Preços Unitários'!$B$7:$H$507,7,1))</f>
        <v/>
      </c>
      <c r="I1635" s="120"/>
      <c r="J1635" s="118" t="str">
        <f t="shared" si="115"/>
        <v/>
      </c>
      <c r="K1635" s="347"/>
      <c r="L1635" s="353"/>
    </row>
    <row r="1636" spans="2:12" x14ac:dyDescent="0.25">
      <c r="B1636" s="113"/>
      <c r="C1636" s="119"/>
      <c r="D1636" s="119"/>
      <c r="E1636" s="119"/>
      <c r="F1636" s="115" t="str">
        <f>IF($C1636="","",VLOOKUP($C1636,'[1]Preços Unitários'!$B$7:$H$507,4,1))</f>
        <v/>
      </c>
      <c r="G1636" s="115" t="str">
        <f>IF($C1636="","",VLOOKUP($C1636,'[1]Preços Unitários'!$B$7:$H$507,5,1))</f>
        <v/>
      </c>
      <c r="H1636" s="116" t="str">
        <f>IF($C1636="","",VLOOKUP($C1636,'[1]Preços Unitários'!$B$7:$H$507,7,1))</f>
        <v/>
      </c>
      <c r="I1636" s="120"/>
      <c r="J1636" s="118" t="str">
        <f t="shared" si="115"/>
        <v/>
      </c>
      <c r="K1636" s="347"/>
      <c r="L1636" s="353"/>
    </row>
    <row r="1637" spans="2:12" ht="15.75" thickBot="1" x14ac:dyDescent="0.3">
      <c r="B1637" s="121"/>
      <c r="C1637" s="122"/>
      <c r="D1637" s="122"/>
      <c r="E1637" s="122"/>
      <c r="F1637" s="123" t="str">
        <f>IF($C1637="","",VLOOKUP($C1637,'[1]Preços Unitários'!$B$7:$H$507,4,1))</f>
        <v/>
      </c>
      <c r="G1637" s="123" t="str">
        <f>IF($C1637="","",VLOOKUP($C1637,'[1]Preços Unitários'!$B$7:$H$507,5,1))</f>
        <v/>
      </c>
      <c r="H1637" s="124" t="str">
        <f>IF($C1637="","",VLOOKUP($C1637,'[1]Preços Unitários'!$B$7:$H$507,7,1))</f>
        <v/>
      </c>
      <c r="I1637" s="125"/>
      <c r="J1637" s="126" t="str">
        <f t="shared" si="115"/>
        <v/>
      </c>
      <c r="K1637" s="348"/>
      <c r="L1637" s="354"/>
    </row>
    <row r="1638" spans="2:12" ht="15.75" thickBot="1" x14ac:dyDescent="0.3">
      <c r="C1638" s="127"/>
      <c r="D1638" s="127"/>
      <c r="E1638" s="127"/>
      <c r="H1638" s="128"/>
      <c r="I1638" s="129"/>
      <c r="J1638" s="128"/>
    </row>
    <row r="1639" spans="2:12" x14ac:dyDescent="0.25">
      <c r="B1639" s="133" t="s">
        <v>927</v>
      </c>
      <c r="C1639" s="96"/>
      <c r="D1639" s="96"/>
      <c r="E1639" s="96"/>
      <c r="F1639" s="97" t="s">
        <v>96</v>
      </c>
      <c r="G1639" s="98" t="s">
        <v>141</v>
      </c>
      <c r="H1639" s="135" t="s">
        <v>132</v>
      </c>
      <c r="I1639" s="100">
        <v>1</v>
      </c>
      <c r="J1639" s="101">
        <f>ROUND(IF(SUM(J1641:J1651)="","",IF(H1639="NOTURNO",(SUM(J1641:J1651))*1.25,SUM(J1641:J1651))),2)</f>
        <v>1240.67</v>
      </c>
      <c r="K1639" s="102" t="s">
        <v>1771</v>
      </c>
      <c r="L1639" s="103" t="s">
        <v>1772</v>
      </c>
    </row>
    <row r="1640" spans="2:12" ht="27" x14ac:dyDescent="0.25">
      <c r="B1640" s="104"/>
      <c r="C1640" s="105" t="s">
        <v>1773</v>
      </c>
      <c r="D1640" s="105"/>
      <c r="E1640" s="105"/>
      <c r="F1640" s="106" t="s">
        <v>1776</v>
      </c>
      <c r="G1640" s="107" t="s">
        <v>1777</v>
      </c>
      <c r="H1640" s="108" t="s">
        <v>1778</v>
      </c>
      <c r="I1640" s="109"/>
      <c r="J1640" s="110"/>
      <c r="K1640" s="111"/>
      <c r="L1640" s="112"/>
    </row>
    <row r="1641" spans="2:12" x14ac:dyDescent="0.25">
      <c r="B1641" s="113"/>
      <c r="C1641" s="119"/>
      <c r="D1641" s="119"/>
      <c r="E1641" s="119"/>
      <c r="F1641" s="115" t="str">
        <f>IF($C1641="","",VLOOKUP($C1641,'[1]Preços Unitários'!$B$7:$H$507,4,1))</f>
        <v/>
      </c>
      <c r="G1641" s="115" t="str">
        <f>IF($C1641="","",VLOOKUP($C1641,'[1]Preços Unitários'!$B$7:$H$507,5,1))</f>
        <v/>
      </c>
      <c r="H1641" s="116" t="str">
        <f>IF($C1641="","",VLOOKUP($C1641,'[1]Preços Unitários'!$B$7:$H$507,7,1))</f>
        <v/>
      </c>
      <c r="I1641" s="117"/>
      <c r="J1641" s="118" t="str">
        <f t="shared" ref="J1641:J1652" si="116">IF(H1641="","",I1641*H1641)</f>
        <v/>
      </c>
      <c r="K1641" s="346" t="s">
        <v>2000</v>
      </c>
      <c r="L1641" s="352" t="s">
        <v>2001</v>
      </c>
    </row>
    <row r="1642" spans="2:12" x14ac:dyDescent="0.25">
      <c r="B1642" s="113"/>
      <c r="C1642" s="114" t="s">
        <v>2019</v>
      </c>
      <c r="D1642" s="114">
        <f>VLOOKUP(C1642,'[1]Preços Unitários'!$B$7:$E$413,2,TRUE)</f>
        <v>9829</v>
      </c>
      <c r="E1642" s="114" t="str">
        <f>VLOOKUP(C1642,'[1]Preços Unitários'!$B$7:$F$413,3,TRUE)</f>
        <v>Corr Plastic</v>
      </c>
      <c r="F1642" s="115" t="str">
        <f>IF($C1642="","",VLOOKUP($C1642,'[1]Preços Unitários'!$B$7:$H$507,4,1))</f>
        <v>TUBO DEFOFO PVC 200mm JEI</v>
      </c>
      <c r="G1642" s="115" t="str">
        <f>IF($C1642="","",VLOOKUP($C1642,'[1]Preços Unitários'!$B$7:$H$507,5,1))</f>
        <v>m</v>
      </c>
      <c r="H1642" s="116">
        <f>IF($C1642="","",VLOOKUP($C1642,'[1]Preços Unitários'!$B$7:$H$507,7,1))</f>
        <v>138.1889584046497</v>
      </c>
      <c r="I1642" s="117">
        <v>1</v>
      </c>
      <c r="J1642" s="118">
        <f t="shared" si="116"/>
        <v>138.1889584046497</v>
      </c>
      <c r="K1642" s="347"/>
      <c r="L1642" s="353"/>
    </row>
    <row r="1643" spans="2:12" x14ac:dyDescent="0.25">
      <c r="B1643" s="113"/>
      <c r="C1643" s="114" t="s">
        <v>2020</v>
      </c>
      <c r="D1643" s="114">
        <f>VLOOKUP(C1643,'[1]Preços Unitários'!$B$7:$E$413,2,TRUE)</f>
        <v>3844</v>
      </c>
      <c r="E1643" s="114" t="str">
        <f>VLOOKUP(C1643,'[1]Preços Unitários'!$B$7:$F$413,3,TRUE)</f>
        <v>SINAPI</v>
      </c>
      <c r="F1643" s="115" t="str">
        <f>IF($C1643="","",VLOOKUP($C1643,'[1]Preços Unitários'!$B$7:$H$507,4,1))</f>
        <v>LUVA DE CORRER DEFOFO PVC 200 JEI</v>
      </c>
      <c r="G1643" s="115" t="str">
        <f>IF($C1643="","",VLOOKUP($C1643,'[1]Preços Unitários'!$B$7:$H$507,5,1))</f>
        <v xml:space="preserve">un </v>
      </c>
      <c r="H1643" s="116">
        <f>IF($C1643="","",VLOOKUP($C1643,'[1]Preços Unitários'!$B$7:$H$507,7,1))</f>
        <v>201.33922487912815</v>
      </c>
      <c r="I1643" s="117">
        <v>2</v>
      </c>
      <c r="J1643" s="118">
        <f t="shared" si="116"/>
        <v>402.67844975825631</v>
      </c>
      <c r="K1643" s="347"/>
      <c r="L1643" s="353"/>
    </row>
    <row r="1644" spans="2:12" x14ac:dyDescent="0.25">
      <c r="B1644" s="113"/>
      <c r="C1644" s="141" t="s">
        <v>2021</v>
      </c>
      <c r="D1644" s="141">
        <f>VLOOKUP(C1644,'[1]Preços Unitários'!$B$7:$E$413,2,TRUE)</f>
        <v>90505</v>
      </c>
      <c r="E1644" s="141" t="str">
        <f>VLOOKUP(C1644,'[1]Preços Unitários'!$B$7:$F$413,3,TRUE)</f>
        <v>CASAN</v>
      </c>
      <c r="F1644" s="115" t="str">
        <f>IF($C1644="","",VLOOKUP($C1644,'[1]Preços Unitários'!$B$7:$H$507,4,1))</f>
        <v>ASSENTAMENTO DE TUBOS E CONEXÕES EM PVC, RPVC, PVC DEFºFº, PRFV, J.E., ATÉ DN 200 MM</v>
      </c>
      <c r="G1644" s="115" t="str">
        <f>IF($C1644="","",VLOOKUP($C1644,'[1]Preços Unitários'!$B$7:$H$507,5,1))</f>
        <v>m</v>
      </c>
      <c r="H1644" s="116">
        <f>IF($C1644="","",VLOOKUP($C1644,'[1]Preços Unitários'!$B$7:$H$507,7,1))</f>
        <v>2.3537238582035158</v>
      </c>
      <c r="I1644" s="117">
        <v>1</v>
      </c>
      <c r="J1644" s="118">
        <f t="shared" si="116"/>
        <v>2.3537238582035158</v>
      </c>
      <c r="K1644" s="347"/>
      <c r="L1644" s="353"/>
    </row>
    <row r="1645" spans="2:12" x14ac:dyDescent="0.25">
      <c r="B1645" s="113"/>
      <c r="C1645" s="141" t="s">
        <v>2005</v>
      </c>
      <c r="D1645" s="141">
        <f>VLOOKUP(C1645,'[1]Preços Unitários'!$B$7:$E$413,2,TRUE)</f>
        <v>92106</v>
      </c>
      <c r="E1645" s="141" t="str">
        <f>VLOOKUP(C1645,'[1]Preços Unitários'!$B$7:$F$413,3,TRUE)</f>
        <v>SINAPI</v>
      </c>
      <c r="F1645" s="115" t="str">
        <f>IF($C1645="","",VLOOKUP($C1645,'[1]Preços Unitários'!$B$7:$H$507,4,1))</f>
        <v>LOCAÇÃO SERVIÇO AUTOVÁCUO E HIDROJATO COMBINADO</v>
      </c>
      <c r="G1645" s="115" t="str">
        <f>IF($C1645="","",VLOOKUP($C1645,'[1]Preços Unitários'!$B$7:$H$507,5,1))</f>
        <v>h</v>
      </c>
      <c r="H1645" s="116">
        <f>IF($C1645="","",VLOOKUP($C1645,'[1]Preços Unitários'!$B$7:$H$507,7,1))</f>
        <v>416.90800847131794</v>
      </c>
      <c r="I1645" s="117">
        <v>1</v>
      </c>
      <c r="J1645" s="118">
        <f t="shared" si="116"/>
        <v>416.90800847131794</v>
      </c>
      <c r="K1645" s="347"/>
      <c r="L1645" s="353"/>
    </row>
    <row r="1646" spans="2:12" x14ac:dyDescent="0.25">
      <c r="B1646" s="113"/>
      <c r="C1646" s="114" t="s">
        <v>1990</v>
      </c>
      <c r="D1646" s="114">
        <f>VLOOKUP(C1646,'[1]Preços Unitários'!$B$7:$E$413,2,TRUE)</f>
        <v>30207</v>
      </c>
      <c r="E1646" s="114" t="str">
        <f>VLOOKUP(C1646,'[1]Preços Unitários'!$B$7:$F$413,3,TRUE)</f>
        <v>CASAN</v>
      </c>
      <c r="F1646" s="115" t="str">
        <f>IF($C1646="","",VLOOKUP($C1646,'[1]Preços Unitários'!$B$7:$H$507,4,1))</f>
        <v>SINALIZAÇÃO DE TRÂNSITO, COM PLACAS</v>
      </c>
      <c r="G1646" s="115" t="str">
        <f>IF($C1646="","",VLOOKUP($C1646,'[1]Preços Unitários'!$B$7:$H$507,5,1))</f>
        <v>m²</v>
      </c>
      <c r="H1646" s="116">
        <f>IF($C1646="","",VLOOKUP($C1646,'[1]Preços Unitários'!$B$7:$H$507,7,1))</f>
        <v>12.042597729538622</v>
      </c>
      <c r="I1646" s="117">
        <v>2</v>
      </c>
      <c r="J1646" s="118">
        <f t="shared" si="116"/>
        <v>24.085195459077244</v>
      </c>
      <c r="K1646" s="347"/>
      <c r="L1646" s="353"/>
    </row>
    <row r="1647" spans="2:12" x14ac:dyDescent="0.25">
      <c r="B1647" s="113"/>
      <c r="C1647" s="114" t="s">
        <v>1999</v>
      </c>
      <c r="D1647" s="114">
        <f>VLOOKUP(C1647,'[1]Preços Unitários'!$B$7:$E$413,2,TRUE)</f>
        <v>30206</v>
      </c>
      <c r="E1647" s="114" t="str">
        <f>VLOOKUP(C1647,'[1]Preços Unitários'!$B$7:$F$413,3,TRUE)</f>
        <v>CASAN</v>
      </c>
      <c r="F1647" s="115" t="str">
        <f>IF($C1647="","",VLOOKUP($C1647,'[1]Preços Unitários'!$B$7:$H$507,4,1))</f>
        <v>SINALIZAÇÃO DE TRÂNSITO NOTURNA</v>
      </c>
      <c r="G1647" s="115" t="str">
        <f>IF($C1647="","",VLOOKUP($C1647,'[1]Preços Unitários'!$B$7:$H$507,5,1))</f>
        <v>m</v>
      </c>
      <c r="H1647" s="116">
        <f>IF($C1647="","",VLOOKUP($C1647,'[1]Preços Unitários'!$B$7:$H$507,7,1))</f>
        <v>4.1594908393649428</v>
      </c>
      <c r="I1647" s="117">
        <v>2</v>
      </c>
      <c r="J1647" s="118">
        <f t="shared" si="116"/>
        <v>8.3189816787298856</v>
      </c>
      <c r="K1647" s="347"/>
      <c r="L1647" s="353"/>
    </row>
    <row r="1648" spans="2:12" x14ac:dyDescent="0.25">
      <c r="B1648" s="113"/>
      <c r="C1648" s="119"/>
      <c r="D1648" s="119"/>
      <c r="E1648" s="119"/>
      <c r="F1648" s="115" t="str">
        <f>IF($C1648="","",VLOOKUP($C1648,'[1]Preços Unitários'!$B$7:$H$507,4,1))</f>
        <v/>
      </c>
      <c r="G1648" s="115" t="str">
        <f>IF($C1648="","",VLOOKUP($C1648,'[1]Preços Unitários'!$B$7:$H$507,5,1))</f>
        <v/>
      </c>
      <c r="H1648" s="116" t="str">
        <f>IF($C1648="","",VLOOKUP($C1648,'[1]Preços Unitários'!$B$7:$H$507,7,1))</f>
        <v/>
      </c>
      <c r="I1648" s="117"/>
      <c r="J1648" s="118" t="str">
        <f t="shared" si="116"/>
        <v/>
      </c>
      <c r="K1648" s="347"/>
      <c r="L1648" s="353"/>
    </row>
    <row r="1649" spans="2:12" x14ac:dyDescent="0.25">
      <c r="B1649" s="113"/>
      <c r="C1649" s="119"/>
      <c r="D1649" s="119"/>
      <c r="E1649" s="119"/>
      <c r="F1649" s="115" t="str">
        <f>IF($C1649="","",VLOOKUP($C1649,'[1]Preços Unitários'!$B$7:$H$507,4,1))</f>
        <v/>
      </c>
      <c r="G1649" s="115" t="str">
        <f>IF($C1649="","",VLOOKUP($C1649,'[1]Preços Unitários'!$B$7:$H$507,5,1))</f>
        <v/>
      </c>
      <c r="H1649" s="116" t="str">
        <f>IF($C1649="","",VLOOKUP($C1649,'[1]Preços Unitários'!$B$7:$H$507,7,1))</f>
        <v/>
      </c>
      <c r="I1649" s="120"/>
      <c r="J1649" s="118" t="str">
        <f t="shared" si="116"/>
        <v/>
      </c>
      <c r="K1649" s="347"/>
      <c r="L1649" s="353"/>
    </row>
    <row r="1650" spans="2:12" x14ac:dyDescent="0.25">
      <c r="B1650" s="113"/>
      <c r="C1650" s="119"/>
      <c r="D1650" s="119"/>
      <c r="E1650" s="119"/>
      <c r="F1650" s="115"/>
      <c r="G1650" s="115"/>
      <c r="H1650" s="116"/>
      <c r="I1650" s="120"/>
      <c r="J1650" s="118"/>
      <c r="K1650" s="347"/>
      <c r="L1650" s="353"/>
    </row>
    <row r="1651" spans="2:12" x14ac:dyDescent="0.25">
      <c r="B1651" s="113"/>
      <c r="C1651" s="119"/>
      <c r="D1651" s="119"/>
      <c r="E1651" s="119"/>
      <c r="F1651" s="115" t="str">
        <f>IF($C1651="","",VLOOKUP($C1651,'[1]Preços Unitários'!$B$7:$H$507,4,1))</f>
        <v/>
      </c>
      <c r="G1651" s="115" t="str">
        <f>IF($C1651="","",VLOOKUP($C1651,'[1]Preços Unitários'!$B$7:$H$507,5,1))</f>
        <v/>
      </c>
      <c r="H1651" s="116" t="str">
        <f>IF($C1651="","",VLOOKUP($C1651,'[1]Preços Unitários'!$B$7:$H$507,7,1))</f>
        <v/>
      </c>
      <c r="I1651" s="120"/>
      <c r="J1651" s="118" t="str">
        <f t="shared" si="116"/>
        <v/>
      </c>
      <c r="K1651" s="347"/>
      <c r="L1651" s="353"/>
    </row>
    <row r="1652" spans="2:12" ht="15.75" thickBot="1" x14ac:dyDescent="0.3">
      <c r="B1652" s="121"/>
      <c r="C1652" s="122"/>
      <c r="D1652" s="122"/>
      <c r="E1652" s="122"/>
      <c r="F1652" s="123" t="str">
        <f>IF($C1652="","",VLOOKUP($C1652,'[1]Preços Unitários'!$B$7:$H$507,4,1))</f>
        <v/>
      </c>
      <c r="G1652" s="123" t="str">
        <f>IF($C1652="","",VLOOKUP($C1652,'[1]Preços Unitários'!$B$7:$H$507,5,1))</f>
        <v/>
      </c>
      <c r="H1652" s="124" t="str">
        <f>IF($C1652="","",VLOOKUP($C1652,'[1]Preços Unitários'!$B$7:$H$507,7,1))</f>
        <v/>
      </c>
      <c r="I1652" s="125"/>
      <c r="J1652" s="126" t="str">
        <f t="shared" si="116"/>
        <v/>
      </c>
      <c r="K1652" s="348"/>
      <c r="L1652" s="354"/>
    </row>
    <row r="1653" spans="2:12" ht="15.75" thickBot="1" x14ac:dyDescent="0.3">
      <c r="C1653" s="127"/>
      <c r="D1653" s="127"/>
      <c r="E1653" s="127"/>
      <c r="H1653" s="128"/>
      <c r="I1653" s="129"/>
      <c r="J1653" s="128"/>
    </row>
    <row r="1654" spans="2:12" x14ac:dyDescent="0.25">
      <c r="B1654" s="133" t="s">
        <v>928</v>
      </c>
      <c r="C1654" s="96"/>
      <c r="D1654" s="96"/>
      <c r="E1654" s="96"/>
      <c r="F1654" s="97" t="s">
        <v>97</v>
      </c>
      <c r="G1654" s="98" t="s">
        <v>141</v>
      </c>
      <c r="H1654" s="99" t="s">
        <v>131</v>
      </c>
      <c r="I1654" s="100">
        <v>1</v>
      </c>
      <c r="J1654" s="101">
        <f>ROUND(IF(SUM(J1656:J1666)="","",IF(H1654="NOTURNO",(SUM(J1656:J1666))*1.25,SUM(J1656:J1666))),2)</f>
        <v>1900.82</v>
      </c>
      <c r="K1654" s="102" t="s">
        <v>1771</v>
      </c>
      <c r="L1654" s="103" t="s">
        <v>1772</v>
      </c>
    </row>
    <row r="1655" spans="2:12" ht="27" x14ac:dyDescent="0.25">
      <c r="B1655" s="104"/>
      <c r="C1655" s="105" t="s">
        <v>1773</v>
      </c>
      <c r="D1655" s="105"/>
      <c r="E1655" s="105"/>
      <c r="F1655" s="106" t="s">
        <v>1776</v>
      </c>
      <c r="G1655" s="107" t="s">
        <v>1777</v>
      </c>
      <c r="H1655" s="108" t="s">
        <v>1778</v>
      </c>
      <c r="I1655" s="109"/>
      <c r="J1655" s="110"/>
      <c r="K1655" s="111"/>
      <c r="L1655" s="112"/>
    </row>
    <row r="1656" spans="2:12" x14ac:dyDescent="0.25">
      <c r="B1656" s="113"/>
      <c r="C1656" s="119"/>
      <c r="D1656" s="119"/>
      <c r="E1656" s="119"/>
      <c r="F1656" s="115" t="str">
        <f>IF($C1656="","",VLOOKUP($C1656,'[1]Preços Unitários'!$B$7:$H$507,4,1))</f>
        <v/>
      </c>
      <c r="G1656" s="115" t="str">
        <f>IF($C1656="","",VLOOKUP($C1656,'[1]Preços Unitários'!$B$7:$H$507,5,1))</f>
        <v/>
      </c>
      <c r="H1656" s="116" t="str">
        <f>IF($C1656="","",VLOOKUP($C1656,'[1]Preços Unitários'!$B$7:$H$507,7,1))</f>
        <v/>
      </c>
      <c r="I1656" s="117"/>
      <c r="J1656" s="118" t="str">
        <f t="shared" ref="J1656:J1667" si="117">IF(H1656="","",I1656*H1656)</f>
        <v/>
      </c>
      <c r="K1656" s="346" t="s">
        <v>2000</v>
      </c>
      <c r="L1656" s="352" t="s">
        <v>2001</v>
      </c>
    </row>
    <row r="1657" spans="2:12" x14ac:dyDescent="0.25">
      <c r="B1657" s="113"/>
      <c r="C1657" s="114" t="s">
        <v>2022</v>
      </c>
      <c r="D1657" s="114">
        <f>VLOOKUP(C1657,'[1]Preços Unitários'!$B$7:$E$413,2,TRUE)</f>
        <v>9827</v>
      </c>
      <c r="E1657" s="114" t="str">
        <f>VLOOKUP(C1657,'[1]Preços Unitários'!$B$7:$F$413,3,TRUE)</f>
        <v>SINAPI</v>
      </c>
      <c r="F1657" s="115" t="str">
        <f>IF($C1657="","",VLOOKUP($C1657,'[1]Preços Unitários'!$B$7:$H$507,4,1))</f>
        <v>TUBO DEFOFO PVC 300mm JEI</v>
      </c>
      <c r="G1657" s="115" t="str">
        <f>IF($C1657="","",VLOOKUP($C1657,'[1]Preços Unitários'!$B$7:$H$507,5,1))</f>
        <v>m</v>
      </c>
      <c r="H1657" s="116">
        <f>IF($C1657="","",VLOOKUP($C1657,'[1]Preços Unitários'!$B$7:$H$507,7,1))</f>
        <v>450.3247585952879</v>
      </c>
      <c r="I1657" s="117">
        <v>1</v>
      </c>
      <c r="J1657" s="118">
        <f t="shared" si="117"/>
        <v>450.3247585952879</v>
      </c>
      <c r="K1657" s="347"/>
      <c r="L1657" s="353"/>
    </row>
    <row r="1658" spans="2:12" x14ac:dyDescent="0.25">
      <c r="B1658" s="113"/>
      <c r="C1658" s="114" t="s">
        <v>2023</v>
      </c>
      <c r="D1658" s="114">
        <f>VLOOKUP(C1658,'[1]Preços Unitários'!$B$7:$E$413,2,TRUE)</f>
        <v>3843</v>
      </c>
      <c r="E1658" s="114" t="str">
        <f>VLOOKUP(C1658,'[1]Preços Unitários'!$B$7:$F$413,3,TRUE)</f>
        <v>SINAPI</v>
      </c>
      <c r="F1658" s="115" t="str">
        <f>IF($C1658="","",VLOOKUP($C1658,'[1]Preços Unitários'!$B$7:$H$507,4,1))</f>
        <v>LUVA DE CORRER DEFOFO PVC 300 JEI</v>
      </c>
      <c r="G1658" s="115" t="str">
        <f>IF($C1658="","",VLOOKUP($C1658,'[1]Preços Unitários'!$B$7:$H$507,5,1))</f>
        <v xml:space="preserve">un </v>
      </c>
      <c r="H1658" s="116">
        <f>IF($C1658="","",VLOOKUP($C1658,'[1]Preços Unitários'!$B$7:$H$507,7,1))</f>
        <v>503.35385013621158</v>
      </c>
      <c r="I1658" s="117">
        <v>2</v>
      </c>
      <c r="J1658" s="118">
        <f t="shared" si="117"/>
        <v>1006.7077002724232</v>
      </c>
      <c r="K1658" s="347"/>
      <c r="L1658" s="353"/>
    </row>
    <row r="1659" spans="2:12" x14ac:dyDescent="0.25">
      <c r="B1659" s="113"/>
      <c r="C1659" s="141" t="s">
        <v>2015</v>
      </c>
      <c r="D1659" s="141">
        <f>VLOOKUP(C1659,'[1]Preços Unitários'!$B$7:$E$413,2,TRUE)</f>
        <v>90507</v>
      </c>
      <c r="E1659" s="141" t="str">
        <f>VLOOKUP(C1659,'[1]Preços Unitários'!$B$7:$F$413,3,TRUE)</f>
        <v>CASAN</v>
      </c>
      <c r="F1659" s="115" t="str">
        <f>IF($C1659="","",VLOOKUP($C1659,'[1]Preços Unitários'!$B$7:$H$507,4,1))</f>
        <v>ASSENTAMENTO DE TUBOS E CONEXÕES EM PVC, RPVC, PVC DEFºFº, PRFV, J.E., ATÉ DN 300 MM</v>
      </c>
      <c r="G1659" s="115" t="str">
        <f>IF($C1659="","",VLOOKUP($C1659,'[1]Preços Unitários'!$B$7:$H$507,5,1))</f>
        <v>m</v>
      </c>
      <c r="H1659" s="116">
        <f>IF($C1659="","",VLOOKUP($C1659,'[1]Preços Unitários'!$B$7:$H$507,7,1))</f>
        <v>2.7895986467597225</v>
      </c>
      <c r="I1659" s="117">
        <v>1</v>
      </c>
      <c r="J1659" s="118">
        <f t="shared" si="117"/>
        <v>2.7895986467597225</v>
      </c>
      <c r="K1659" s="347"/>
      <c r="L1659" s="353"/>
    </row>
    <row r="1660" spans="2:12" x14ac:dyDescent="0.25">
      <c r="B1660" s="113"/>
      <c r="C1660" s="141" t="s">
        <v>2005</v>
      </c>
      <c r="D1660" s="141">
        <f>VLOOKUP(C1660,'[1]Preços Unitários'!$B$7:$E$413,2,TRUE)</f>
        <v>92106</v>
      </c>
      <c r="E1660" s="141" t="str">
        <f>VLOOKUP(C1660,'[1]Preços Unitários'!$B$7:$F$413,3,TRUE)</f>
        <v>SINAPI</v>
      </c>
      <c r="F1660" s="115" t="str">
        <f>IF($C1660="","",VLOOKUP($C1660,'[1]Preços Unitários'!$B$7:$H$507,4,1))</f>
        <v>LOCAÇÃO SERVIÇO AUTOVÁCUO E HIDROJATO COMBINADO</v>
      </c>
      <c r="G1660" s="115" t="str">
        <f>IF($C1660="","",VLOOKUP($C1660,'[1]Preços Unitários'!$B$7:$H$507,5,1))</f>
        <v>h</v>
      </c>
      <c r="H1660" s="116">
        <f>IF($C1660="","",VLOOKUP($C1660,'[1]Preços Unitários'!$B$7:$H$507,7,1))</f>
        <v>416.90800847131794</v>
      </c>
      <c r="I1660" s="117">
        <v>1</v>
      </c>
      <c r="J1660" s="118">
        <f t="shared" si="117"/>
        <v>416.90800847131794</v>
      </c>
      <c r="K1660" s="347"/>
      <c r="L1660" s="353"/>
    </row>
    <row r="1661" spans="2:12" x14ac:dyDescent="0.25">
      <c r="B1661" s="113"/>
      <c r="C1661" s="114" t="s">
        <v>1990</v>
      </c>
      <c r="D1661" s="114">
        <f>VLOOKUP(C1661,'[1]Preços Unitários'!$B$7:$E$413,2,TRUE)</f>
        <v>30207</v>
      </c>
      <c r="E1661" s="114" t="str">
        <f>VLOOKUP(C1661,'[1]Preços Unitários'!$B$7:$F$413,3,TRUE)</f>
        <v>CASAN</v>
      </c>
      <c r="F1661" s="115" t="str">
        <f>IF($C1661="","",VLOOKUP($C1661,'[1]Preços Unitários'!$B$7:$H$507,4,1))</f>
        <v>SINALIZAÇÃO DE TRÂNSITO, COM PLACAS</v>
      </c>
      <c r="G1661" s="115" t="str">
        <f>IF($C1661="","",VLOOKUP($C1661,'[1]Preços Unitários'!$B$7:$H$507,5,1))</f>
        <v>m²</v>
      </c>
      <c r="H1661" s="116">
        <f>IF($C1661="","",VLOOKUP($C1661,'[1]Preços Unitários'!$B$7:$H$507,7,1))</f>
        <v>12.042597729538622</v>
      </c>
      <c r="I1661" s="117">
        <v>2</v>
      </c>
      <c r="J1661" s="118">
        <f t="shared" si="117"/>
        <v>24.085195459077244</v>
      </c>
      <c r="K1661" s="347"/>
      <c r="L1661" s="353"/>
    </row>
    <row r="1662" spans="2:12" x14ac:dyDescent="0.25">
      <c r="B1662" s="113"/>
      <c r="C1662" s="119"/>
      <c r="D1662" s="119"/>
      <c r="E1662" s="119"/>
      <c r="F1662" s="115" t="str">
        <f>IF($C1662="","",VLOOKUP($C1662,'[1]Preços Unitários'!$B$7:$H$507,4,1))</f>
        <v/>
      </c>
      <c r="G1662" s="115" t="str">
        <f>IF($C1662="","",VLOOKUP($C1662,'[1]Preços Unitários'!$B$7:$H$507,5,1))</f>
        <v/>
      </c>
      <c r="H1662" s="116" t="str">
        <f>IF($C1662="","",VLOOKUP($C1662,'[1]Preços Unitários'!$B$7:$H$507,7,1))</f>
        <v/>
      </c>
      <c r="I1662" s="117"/>
      <c r="J1662" s="118" t="str">
        <f t="shared" si="117"/>
        <v/>
      </c>
      <c r="K1662" s="347"/>
      <c r="L1662" s="353"/>
    </row>
    <row r="1663" spans="2:12" x14ac:dyDescent="0.25">
      <c r="B1663" s="113"/>
      <c r="C1663" s="119"/>
      <c r="D1663" s="119"/>
      <c r="E1663" s="119"/>
      <c r="F1663" s="115" t="str">
        <f>IF($C1663="","",VLOOKUP($C1663,'[1]Preços Unitários'!$B$7:$H$507,4,1))</f>
        <v/>
      </c>
      <c r="G1663" s="115" t="str">
        <f>IF($C1663="","",VLOOKUP($C1663,'[1]Preços Unitários'!$B$7:$H$507,5,1))</f>
        <v/>
      </c>
      <c r="H1663" s="116" t="str">
        <f>IF($C1663="","",VLOOKUP($C1663,'[1]Preços Unitários'!$B$7:$H$507,7,1))</f>
        <v/>
      </c>
      <c r="I1663" s="117"/>
      <c r="J1663" s="118" t="str">
        <f t="shared" si="117"/>
        <v/>
      </c>
      <c r="K1663" s="347"/>
      <c r="L1663" s="353"/>
    </row>
    <row r="1664" spans="2:12" x14ac:dyDescent="0.25">
      <c r="B1664" s="113"/>
      <c r="C1664" s="119"/>
      <c r="D1664" s="119"/>
      <c r="E1664" s="119"/>
      <c r="F1664" s="115"/>
      <c r="G1664" s="115"/>
      <c r="H1664" s="116"/>
      <c r="I1664" s="117"/>
      <c r="J1664" s="118"/>
      <c r="K1664" s="347"/>
      <c r="L1664" s="353"/>
    </row>
    <row r="1665" spans="2:12" x14ac:dyDescent="0.25">
      <c r="B1665" s="113"/>
      <c r="C1665" s="119"/>
      <c r="D1665" s="119"/>
      <c r="E1665" s="119"/>
      <c r="F1665" s="115" t="str">
        <f>IF($C1665="","",VLOOKUP($C1665,'[1]Preços Unitários'!$B$7:$H$507,4,1))</f>
        <v/>
      </c>
      <c r="G1665" s="115" t="str">
        <f>IF($C1665="","",VLOOKUP($C1665,'[1]Preços Unitários'!$B$7:$H$507,5,1))</f>
        <v/>
      </c>
      <c r="H1665" s="116" t="str">
        <f>IF($C1665="","",VLOOKUP($C1665,'[1]Preços Unitários'!$B$7:$H$507,7,1))</f>
        <v/>
      </c>
      <c r="I1665" s="120"/>
      <c r="J1665" s="118" t="str">
        <f t="shared" si="117"/>
        <v/>
      </c>
      <c r="K1665" s="347"/>
      <c r="L1665" s="353"/>
    </row>
    <row r="1666" spans="2:12" x14ac:dyDescent="0.25">
      <c r="B1666" s="113"/>
      <c r="C1666" s="119"/>
      <c r="D1666" s="119"/>
      <c r="E1666" s="119"/>
      <c r="F1666" s="115" t="str">
        <f>IF($C1666="","",VLOOKUP($C1666,'[1]Preços Unitários'!$B$7:$H$507,4,1))</f>
        <v/>
      </c>
      <c r="G1666" s="115" t="str">
        <f>IF($C1666="","",VLOOKUP($C1666,'[1]Preços Unitários'!$B$7:$H$507,5,1))</f>
        <v/>
      </c>
      <c r="H1666" s="116" t="str">
        <f>IF($C1666="","",VLOOKUP($C1666,'[1]Preços Unitários'!$B$7:$H$507,7,1))</f>
        <v/>
      </c>
      <c r="I1666" s="120"/>
      <c r="J1666" s="118" t="str">
        <f t="shared" si="117"/>
        <v/>
      </c>
      <c r="K1666" s="347"/>
      <c r="L1666" s="353"/>
    </row>
    <row r="1667" spans="2:12" ht="15.75" thickBot="1" x14ac:dyDescent="0.3">
      <c r="B1667" s="121"/>
      <c r="C1667" s="122"/>
      <c r="D1667" s="122"/>
      <c r="E1667" s="122"/>
      <c r="F1667" s="123" t="str">
        <f>IF($C1667="","",VLOOKUP($C1667,'[1]Preços Unitários'!$B$7:$H$507,4,1))</f>
        <v/>
      </c>
      <c r="G1667" s="123" t="str">
        <f>IF($C1667="","",VLOOKUP($C1667,'[1]Preços Unitários'!$B$7:$H$507,5,1))</f>
        <v/>
      </c>
      <c r="H1667" s="124" t="str">
        <f>IF($C1667="","",VLOOKUP($C1667,'[1]Preços Unitários'!$B$7:$H$507,7,1))</f>
        <v/>
      </c>
      <c r="I1667" s="125"/>
      <c r="J1667" s="126" t="str">
        <f t="shared" si="117"/>
        <v/>
      </c>
      <c r="K1667" s="348"/>
      <c r="L1667" s="354"/>
    </row>
    <row r="1668" spans="2:12" ht="15.75" thickBot="1" x14ac:dyDescent="0.3">
      <c r="C1668" s="127"/>
      <c r="D1668" s="127"/>
      <c r="E1668" s="127"/>
      <c r="H1668" s="128"/>
      <c r="I1668" s="129"/>
      <c r="J1668" s="128"/>
    </row>
    <row r="1669" spans="2:12" x14ac:dyDescent="0.25">
      <c r="B1669" s="133" t="s">
        <v>929</v>
      </c>
      <c r="C1669" s="96"/>
      <c r="D1669" s="96"/>
      <c r="E1669" s="96"/>
      <c r="F1669" s="97" t="s">
        <v>97</v>
      </c>
      <c r="G1669" s="98" t="s">
        <v>141</v>
      </c>
      <c r="H1669" s="135" t="s">
        <v>132</v>
      </c>
      <c r="I1669" s="100">
        <v>1</v>
      </c>
      <c r="J1669" s="101">
        <f>ROUND(IF(SUM(J1671:J1681)="","",IF(H1669="NOTURNO",(SUM(J1671:J1681))*1.25,SUM(J1671:J1681))),2)</f>
        <v>2386.42</v>
      </c>
      <c r="K1669" s="102" t="s">
        <v>1771</v>
      </c>
      <c r="L1669" s="103" t="s">
        <v>1772</v>
      </c>
    </row>
    <row r="1670" spans="2:12" ht="27" x14ac:dyDescent="0.25">
      <c r="B1670" s="104"/>
      <c r="C1670" s="105" t="s">
        <v>1773</v>
      </c>
      <c r="D1670" s="105"/>
      <c r="E1670" s="105"/>
      <c r="F1670" s="106" t="s">
        <v>1776</v>
      </c>
      <c r="G1670" s="107" t="s">
        <v>1777</v>
      </c>
      <c r="H1670" s="108" t="s">
        <v>1778</v>
      </c>
      <c r="I1670" s="109"/>
      <c r="J1670" s="110"/>
      <c r="K1670" s="111"/>
      <c r="L1670" s="112"/>
    </row>
    <row r="1671" spans="2:12" x14ac:dyDescent="0.25">
      <c r="B1671" s="113"/>
      <c r="C1671" s="119"/>
      <c r="D1671" s="119"/>
      <c r="E1671" s="119"/>
      <c r="F1671" s="115" t="str">
        <f>IF($C1671="","",VLOOKUP($C1671,'[1]Preços Unitários'!$B$7:$H$507,4,1))</f>
        <v/>
      </c>
      <c r="G1671" s="115" t="str">
        <f>IF($C1671="","",VLOOKUP($C1671,'[1]Preços Unitários'!$B$7:$H$507,5,1))</f>
        <v/>
      </c>
      <c r="H1671" s="116" t="str">
        <f>IF($C1671="","",VLOOKUP($C1671,'[1]Preços Unitários'!$B$7:$H$507,7,1))</f>
        <v/>
      </c>
      <c r="I1671" s="117"/>
      <c r="J1671" s="118" t="str">
        <f t="shared" ref="J1671:J1682" si="118">IF(H1671="","",I1671*H1671)</f>
        <v/>
      </c>
      <c r="K1671" s="346" t="s">
        <v>2000</v>
      </c>
      <c r="L1671" s="352" t="s">
        <v>2001</v>
      </c>
    </row>
    <row r="1672" spans="2:12" x14ac:dyDescent="0.25">
      <c r="B1672" s="113"/>
      <c r="C1672" s="114" t="s">
        <v>2022</v>
      </c>
      <c r="D1672" s="114">
        <f>VLOOKUP(C1672,'[1]Preços Unitários'!$B$7:$E$413,2,TRUE)</f>
        <v>9827</v>
      </c>
      <c r="E1672" s="114" t="str">
        <f>VLOOKUP(C1672,'[1]Preços Unitários'!$B$7:$F$413,3,TRUE)</f>
        <v>SINAPI</v>
      </c>
      <c r="F1672" s="115" t="str">
        <f>IF($C1672="","",VLOOKUP($C1672,'[1]Preços Unitários'!$B$7:$H$507,4,1))</f>
        <v>TUBO DEFOFO PVC 300mm JEI</v>
      </c>
      <c r="G1672" s="115" t="str">
        <f>IF($C1672="","",VLOOKUP($C1672,'[1]Preços Unitários'!$B$7:$H$507,5,1))</f>
        <v>m</v>
      </c>
      <c r="H1672" s="116">
        <f>IF($C1672="","",VLOOKUP($C1672,'[1]Preços Unitários'!$B$7:$H$507,7,1))</f>
        <v>450.3247585952879</v>
      </c>
      <c r="I1672" s="117">
        <v>1</v>
      </c>
      <c r="J1672" s="118">
        <f t="shared" si="118"/>
        <v>450.3247585952879</v>
      </c>
      <c r="K1672" s="347"/>
      <c r="L1672" s="353"/>
    </row>
    <row r="1673" spans="2:12" x14ac:dyDescent="0.25">
      <c r="B1673" s="113"/>
      <c r="C1673" s="114" t="s">
        <v>2023</v>
      </c>
      <c r="D1673" s="114">
        <f>VLOOKUP(C1673,'[1]Preços Unitários'!$B$7:$E$413,2,TRUE)</f>
        <v>3843</v>
      </c>
      <c r="E1673" s="114" t="str">
        <f>VLOOKUP(C1673,'[1]Preços Unitários'!$B$7:$F$413,3,TRUE)</f>
        <v>SINAPI</v>
      </c>
      <c r="F1673" s="115" t="str">
        <f>IF($C1673="","",VLOOKUP($C1673,'[1]Preços Unitários'!$B$7:$H$507,4,1))</f>
        <v>LUVA DE CORRER DEFOFO PVC 300 JEI</v>
      </c>
      <c r="G1673" s="115" t="str">
        <f>IF($C1673="","",VLOOKUP($C1673,'[1]Preços Unitários'!$B$7:$H$507,5,1))</f>
        <v xml:space="preserve">un </v>
      </c>
      <c r="H1673" s="116">
        <f>IF($C1673="","",VLOOKUP($C1673,'[1]Preços Unitários'!$B$7:$H$507,7,1))</f>
        <v>503.35385013621158</v>
      </c>
      <c r="I1673" s="117">
        <v>2</v>
      </c>
      <c r="J1673" s="118">
        <f t="shared" si="118"/>
        <v>1006.7077002724232</v>
      </c>
      <c r="K1673" s="347"/>
      <c r="L1673" s="353"/>
    </row>
    <row r="1674" spans="2:12" x14ac:dyDescent="0.25">
      <c r="B1674" s="113"/>
      <c r="C1674" s="141" t="s">
        <v>2015</v>
      </c>
      <c r="D1674" s="141">
        <f>VLOOKUP(C1674,'[1]Preços Unitários'!$B$7:$E$413,2,TRUE)</f>
        <v>90507</v>
      </c>
      <c r="E1674" s="141" t="str">
        <f>VLOOKUP(C1674,'[1]Preços Unitários'!$B$7:$F$413,3,TRUE)</f>
        <v>CASAN</v>
      </c>
      <c r="F1674" s="115" t="str">
        <f>IF($C1674="","",VLOOKUP($C1674,'[1]Preços Unitários'!$B$7:$H$507,4,1))</f>
        <v>ASSENTAMENTO DE TUBOS E CONEXÕES EM PVC, RPVC, PVC DEFºFº, PRFV, J.E., ATÉ DN 300 MM</v>
      </c>
      <c r="G1674" s="115" t="str">
        <f>IF($C1674="","",VLOOKUP($C1674,'[1]Preços Unitários'!$B$7:$H$507,5,1))</f>
        <v>m</v>
      </c>
      <c r="H1674" s="116">
        <f>IF($C1674="","",VLOOKUP($C1674,'[1]Preços Unitários'!$B$7:$H$507,7,1))</f>
        <v>2.7895986467597225</v>
      </c>
      <c r="I1674" s="117">
        <v>1</v>
      </c>
      <c r="J1674" s="118">
        <f t="shared" si="118"/>
        <v>2.7895986467597225</v>
      </c>
      <c r="K1674" s="347"/>
      <c r="L1674" s="353"/>
    </row>
    <row r="1675" spans="2:12" x14ac:dyDescent="0.25">
      <c r="B1675" s="113"/>
      <c r="C1675" s="141" t="s">
        <v>2005</v>
      </c>
      <c r="D1675" s="141">
        <f>VLOOKUP(C1675,'[1]Preços Unitários'!$B$7:$E$413,2,TRUE)</f>
        <v>92106</v>
      </c>
      <c r="E1675" s="141" t="str">
        <f>VLOOKUP(C1675,'[1]Preços Unitários'!$B$7:$F$413,3,TRUE)</f>
        <v>SINAPI</v>
      </c>
      <c r="F1675" s="115" t="str">
        <f>IF($C1675="","",VLOOKUP($C1675,'[1]Preços Unitários'!$B$7:$H$507,4,1))</f>
        <v>LOCAÇÃO SERVIÇO AUTOVÁCUO E HIDROJATO COMBINADO</v>
      </c>
      <c r="G1675" s="115" t="str">
        <f>IF($C1675="","",VLOOKUP($C1675,'[1]Preços Unitários'!$B$7:$H$507,5,1))</f>
        <v>h</v>
      </c>
      <c r="H1675" s="116">
        <f>IF($C1675="","",VLOOKUP($C1675,'[1]Preços Unitários'!$B$7:$H$507,7,1))</f>
        <v>416.90800847131794</v>
      </c>
      <c r="I1675" s="117">
        <v>1</v>
      </c>
      <c r="J1675" s="118">
        <f t="shared" si="118"/>
        <v>416.90800847131794</v>
      </c>
      <c r="K1675" s="347"/>
      <c r="L1675" s="353"/>
    </row>
    <row r="1676" spans="2:12" x14ac:dyDescent="0.25">
      <c r="B1676" s="113"/>
      <c r="C1676" s="114" t="s">
        <v>1990</v>
      </c>
      <c r="D1676" s="114">
        <f>VLOOKUP(C1676,'[1]Preços Unitários'!$B$7:$E$413,2,TRUE)</f>
        <v>30207</v>
      </c>
      <c r="E1676" s="114" t="str">
        <f>VLOOKUP(C1676,'[1]Preços Unitários'!$B$7:$F$413,3,TRUE)</f>
        <v>CASAN</v>
      </c>
      <c r="F1676" s="115" t="str">
        <f>IF($C1676="","",VLOOKUP($C1676,'[1]Preços Unitários'!$B$7:$H$507,4,1))</f>
        <v>SINALIZAÇÃO DE TRÂNSITO, COM PLACAS</v>
      </c>
      <c r="G1676" s="115" t="str">
        <f>IF($C1676="","",VLOOKUP($C1676,'[1]Preços Unitários'!$B$7:$H$507,5,1))</f>
        <v>m²</v>
      </c>
      <c r="H1676" s="116">
        <f>IF($C1676="","",VLOOKUP($C1676,'[1]Preços Unitários'!$B$7:$H$507,7,1))</f>
        <v>12.042597729538622</v>
      </c>
      <c r="I1676" s="117">
        <v>2</v>
      </c>
      <c r="J1676" s="118">
        <f t="shared" si="118"/>
        <v>24.085195459077244</v>
      </c>
      <c r="K1676" s="347"/>
      <c r="L1676" s="353"/>
    </row>
    <row r="1677" spans="2:12" x14ac:dyDescent="0.25">
      <c r="B1677" s="113"/>
      <c r="C1677" s="114" t="s">
        <v>1999</v>
      </c>
      <c r="D1677" s="114">
        <f>VLOOKUP(C1677,'[1]Preços Unitários'!$B$7:$E$413,2,TRUE)</f>
        <v>30206</v>
      </c>
      <c r="E1677" s="114" t="str">
        <f>VLOOKUP(C1677,'[1]Preços Unitários'!$B$7:$F$413,3,TRUE)</f>
        <v>CASAN</v>
      </c>
      <c r="F1677" s="115" t="str">
        <f>IF($C1677="","",VLOOKUP($C1677,'[1]Preços Unitários'!$B$7:$H$507,4,1))</f>
        <v>SINALIZAÇÃO DE TRÂNSITO NOTURNA</v>
      </c>
      <c r="G1677" s="115" t="str">
        <f>IF($C1677="","",VLOOKUP($C1677,'[1]Preços Unitários'!$B$7:$H$507,5,1))</f>
        <v>m</v>
      </c>
      <c r="H1677" s="116">
        <f>IF($C1677="","",VLOOKUP($C1677,'[1]Preços Unitários'!$B$7:$H$507,7,1))</f>
        <v>4.1594908393649428</v>
      </c>
      <c r="I1677" s="117">
        <v>2</v>
      </c>
      <c r="J1677" s="118">
        <f t="shared" si="118"/>
        <v>8.3189816787298856</v>
      </c>
      <c r="K1677" s="347"/>
      <c r="L1677" s="353"/>
    </row>
    <row r="1678" spans="2:12" x14ac:dyDescent="0.25">
      <c r="B1678" s="113"/>
      <c r="C1678" s="119"/>
      <c r="D1678" s="119"/>
      <c r="E1678" s="119"/>
      <c r="F1678" s="115" t="str">
        <f>IF($C1678="","",VLOOKUP($C1678,'[1]Preços Unitários'!$B$7:$H$507,4,1))</f>
        <v/>
      </c>
      <c r="G1678" s="115" t="str">
        <f>IF($C1678="","",VLOOKUP($C1678,'[1]Preços Unitários'!$B$7:$H$507,5,1))</f>
        <v/>
      </c>
      <c r="H1678" s="116" t="str">
        <f>IF($C1678="","",VLOOKUP($C1678,'[1]Preços Unitários'!$B$7:$H$507,7,1))</f>
        <v/>
      </c>
      <c r="I1678" s="117"/>
      <c r="J1678" s="118" t="str">
        <f t="shared" si="118"/>
        <v/>
      </c>
      <c r="K1678" s="347"/>
      <c r="L1678" s="353"/>
    </row>
    <row r="1679" spans="2:12" x14ac:dyDescent="0.25">
      <c r="B1679" s="113"/>
      <c r="C1679" s="119"/>
      <c r="D1679" s="119"/>
      <c r="E1679" s="119"/>
      <c r="F1679" s="115" t="str">
        <f>IF($C1679="","",VLOOKUP($C1679,'[1]Preços Unitários'!$B$7:$H$507,4,1))</f>
        <v/>
      </c>
      <c r="G1679" s="115" t="str">
        <f>IF($C1679="","",VLOOKUP($C1679,'[1]Preços Unitários'!$B$7:$H$507,5,1))</f>
        <v/>
      </c>
      <c r="H1679" s="116" t="str">
        <f>IF($C1679="","",VLOOKUP($C1679,'[1]Preços Unitários'!$B$7:$H$507,7,1))</f>
        <v/>
      </c>
      <c r="I1679" s="120"/>
      <c r="J1679" s="118" t="str">
        <f t="shared" si="118"/>
        <v/>
      </c>
      <c r="K1679" s="347"/>
      <c r="L1679" s="353"/>
    </row>
    <row r="1680" spans="2:12" x14ac:dyDescent="0.25">
      <c r="B1680" s="113"/>
      <c r="C1680" s="119"/>
      <c r="D1680" s="119"/>
      <c r="E1680" s="119"/>
      <c r="F1680" s="115"/>
      <c r="G1680" s="115"/>
      <c r="H1680" s="116"/>
      <c r="I1680" s="120"/>
      <c r="J1680" s="118"/>
      <c r="K1680" s="347"/>
      <c r="L1680" s="353"/>
    </row>
    <row r="1681" spans="2:12" x14ac:dyDescent="0.25">
      <c r="B1681" s="113"/>
      <c r="C1681" s="119"/>
      <c r="D1681" s="119"/>
      <c r="E1681" s="119"/>
      <c r="F1681" s="115" t="str">
        <f>IF($C1681="","",VLOOKUP($C1681,'[1]Preços Unitários'!$B$7:$H$507,4,1))</f>
        <v/>
      </c>
      <c r="G1681" s="115" t="str">
        <f>IF($C1681="","",VLOOKUP($C1681,'[1]Preços Unitários'!$B$7:$H$507,5,1))</f>
        <v/>
      </c>
      <c r="H1681" s="116" t="str">
        <f>IF($C1681="","",VLOOKUP($C1681,'[1]Preços Unitários'!$B$7:$H$507,7,1))</f>
        <v/>
      </c>
      <c r="I1681" s="120"/>
      <c r="J1681" s="118" t="str">
        <f t="shared" si="118"/>
        <v/>
      </c>
      <c r="K1681" s="347"/>
      <c r="L1681" s="353"/>
    </row>
    <row r="1682" spans="2:12" ht="15.75" thickBot="1" x14ac:dyDescent="0.3">
      <c r="B1682" s="121"/>
      <c r="C1682" s="122"/>
      <c r="D1682" s="122"/>
      <c r="E1682" s="122"/>
      <c r="F1682" s="123" t="str">
        <f>IF($C1682="","",VLOOKUP($C1682,'[1]Preços Unitários'!$B$7:$H$507,4,1))</f>
        <v/>
      </c>
      <c r="G1682" s="123" t="str">
        <f>IF($C1682="","",VLOOKUP($C1682,'[1]Preços Unitários'!$B$7:$H$507,5,1))</f>
        <v/>
      </c>
      <c r="H1682" s="124" t="str">
        <f>IF($C1682="","",VLOOKUP($C1682,'[1]Preços Unitários'!$B$7:$H$507,7,1))</f>
        <v/>
      </c>
      <c r="I1682" s="125"/>
      <c r="J1682" s="126" t="str">
        <f t="shared" si="118"/>
        <v/>
      </c>
      <c r="K1682" s="348"/>
      <c r="L1682" s="354"/>
    </row>
    <row r="1683" spans="2:12" ht="15.75" thickBot="1" x14ac:dyDescent="0.3">
      <c r="C1683" s="127"/>
      <c r="D1683" s="127"/>
      <c r="E1683" s="127"/>
      <c r="H1683" s="128"/>
      <c r="I1683" s="129"/>
      <c r="J1683" s="128"/>
    </row>
    <row r="1684" spans="2:12" x14ac:dyDescent="0.25">
      <c r="B1684" s="133" t="s">
        <v>930</v>
      </c>
      <c r="C1684" s="96"/>
      <c r="D1684" s="96"/>
      <c r="E1684" s="96"/>
      <c r="F1684" s="97" t="s">
        <v>98</v>
      </c>
      <c r="G1684" s="98" t="s">
        <v>141</v>
      </c>
      <c r="H1684" s="99" t="s">
        <v>131</v>
      </c>
      <c r="I1684" s="100">
        <v>1</v>
      </c>
      <c r="J1684" s="101">
        <f>ROUND(IF(SUM(J1686:J1695)="","",IF(H1684="NOTURNO",(SUM(J1686:J1695))*1.25,SUM(J1686:J1695))),2)</f>
        <v>1450.9</v>
      </c>
      <c r="K1684" s="102" t="s">
        <v>1771</v>
      </c>
      <c r="L1684" s="103" t="s">
        <v>1772</v>
      </c>
    </row>
    <row r="1685" spans="2:12" ht="27" x14ac:dyDescent="0.25">
      <c r="B1685" s="104"/>
      <c r="C1685" s="105" t="s">
        <v>1773</v>
      </c>
      <c r="D1685" s="105"/>
      <c r="E1685" s="105"/>
      <c r="F1685" s="106" t="s">
        <v>1776</v>
      </c>
      <c r="G1685" s="107" t="s">
        <v>1777</v>
      </c>
      <c r="H1685" s="108" t="s">
        <v>1778</v>
      </c>
      <c r="I1685" s="109"/>
      <c r="J1685" s="110"/>
      <c r="K1685" s="111"/>
      <c r="L1685" s="112"/>
    </row>
    <row r="1686" spans="2:12" x14ac:dyDescent="0.25">
      <c r="B1686" s="113"/>
      <c r="C1686" s="119"/>
      <c r="D1686" s="119"/>
      <c r="E1686" s="119"/>
      <c r="F1686" s="115" t="str">
        <f>IF($C1686="","",VLOOKUP($C1686,'[1]Preços Unitários'!$B$7:$H$507,4,1))</f>
        <v/>
      </c>
      <c r="G1686" s="115" t="str">
        <f>IF($C1686="","",VLOOKUP($C1686,'[1]Preços Unitários'!$B$7:$H$507,5,1))</f>
        <v/>
      </c>
      <c r="H1686" s="116" t="str">
        <f>IF($C1686="","",VLOOKUP($C1686,'[1]Preços Unitários'!$B$7:$H$507,7,1))</f>
        <v/>
      </c>
      <c r="I1686" s="117"/>
      <c r="J1686" s="118" t="str">
        <f t="shared" ref="J1686:J1697" si="119">IF(H1686="","",I1686*H1686)</f>
        <v/>
      </c>
      <c r="K1686" s="346" t="s">
        <v>2000</v>
      </c>
      <c r="L1686" s="352" t="s">
        <v>2001</v>
      </c>
    </row>
    <row r="1687" spans="2:12" x14ac:dyDescent="0.25">
      <c r="B1687" s="113"/>
      <c r="C1687" s="114" t="s">
        <v>2024</v>
      </c>
      <c r="D1687" s="114">
        <f>VLOOKUP(C1687,'[1]Preços Unitários'!$B$7:$E$413,2,TRUE)</f>
        <v>10020001</v>
      </c>
      <c r="E1687" s="114" t="str">
        <f>VLOOKUP(C1687,'[1]Preços Unitários'!$B$7:$F$413,3,TRUE)</f>
        <v>MultiHidro</v>
      </c>
      <c r="F1687" s="115" t="str">
        <f>IF($C1687="","",VLOOKUP($C1687,'[1]Preços Unitários'!$B$7:$H$507,4,1))</f>
        <v>TUBO FOFO 100mm JEI</v>
      </c>
      <c r="G1687" s="115" t="str">
        <f>IF($C1687="","",VLOOKUP($C1687,'[1]Preços Unitários'!$B$7:$H$507,5,1))</f>
        <v>m</v>
      </c>
      <c r="H1687" s="116">
        <f>IF($C1687="","",VLOOKUP($C1687,'[1]Preços Unitários'!$B$7:$H$507,7,1))</f>
        <v>529.13332773098068</v>
      </c>
      <c r="I1687" s="117">
        <v>1</v>
      </c>
      <c r="J1687" s="118">
        <f t="shared" si="119"/>
        <v>529.13332773098068</v>
      </c>
      <c r="K1687" s="347"/>
      <c r="L1687" s="353"/>
    </row>
    <row r="1688" spans="2:12" x14ac:dyDescent="0.25">
      <c r="B1688" s="113"/>
      <c r="C1688" s="114" t="s">
        <v>2025</v>
      </c>
      <c r="D1688" s="114" t="str">
        <f>VLOOKUP(C1688,'[1]Preços Unitários'!$B$7:$E$413,2,TRUE)</f>
        <v>04</v>
      </c>
      <c r="E1688" s="114" t="str">
        <f>VLOOKUP(C1688,'[1]Preços Unitários'!$B$7:$F$413,3,TRUE)</f>
        <v>Hidramaco</v>
      </c>
      <c r="F1688" s="115" t="str">
        <f>IF($C1688="","",VLOOKUP($C1688,'[1]Preços Unitários'!$B$7:$H$507,4,1))</f>
        <v>LUVA JUNTA ELÁSTICA FOFO 100mm JEI</v>
      </c>
      <c r="G1688" s="115" t="str">
        <f>IF($C1688="","",VLOOKUP($C1688,'[1]Preços Unitários'!$B$7:$H$507,5,1))</f>
        <v xml:space="preserve">un </v>
      </c>
      <c r="H1688" s="116">
        <f>IF($C1688="","",VLOOKUP($C1688,'[1]Preços Unitários'!$B$7:$H$507,7,1))</f>
        <v>238.27784769228847</v>
      </c>
      <c r="I1688" s="117">
        <v>2</v>
      </c>
      <c r="J1688" s="118">
        <f t="shared" si="119"/>
        <v>476.55569538457695</v>
      </c>
      <c r="K1688" s="347"/>
      <c r="L1688" s="353"/>
    </row>
    <row r="1689" spans="2:12" x14ac:dyDescent="0.25">
      <c r="B1689" s="113"/>
      <c r="C1689" s="141" t="s">
        <v>2026</v>
      </c>
      <c r="D1689" s="141">
        <f>VLOOKUP(C1689,'[1]Preços Unitários'!$B$7:$E$413,2,TRUE)</f>
        <v>90103</v>
      </c>
      <c r="E1689" s="141" t="str">
        <f>VLOOKUP(C1689,'[1]Preços Unitários'!$B$7:$F$413,3,TRUE)</f>
        <v>CASAN</v>
      </c>
      <c r="F1689" s="115" t="str">
        <f>IF($C1689="","",VLOOKUP($C1689,'[1]Preços Unitários'!$B$7:$H$507,4,1))</f>
        <v>ASSENTAMENTO DE TUBOS E CONEXÕES EM F°F°, J.E.,  ATÉ DN 100 MM</v>
      </c>
      <c r="G1689" s="115" t="str">
        <f>IF($C1689="","",VLOOKUP($C1689,'[1]Preços Unitários'!$B$7:$H$507,5,1))</f>
        <v>m</v>
      </c>
      <c r="H1689" s="116">
        <f>IF($C1689="","",VLOOKUP($C1689,'[1]Preços Unitários'!$B$7:$H$507,7,1))</f>
        <v>4.2217586663015441</v>
      </c>
      <c r="I1689" s="117">
        <v>1</v>
      </c>
      <c r="J1689" s="118">
        <f t="shared" si="119"/>
        <v>4.2217586663015441</v>
      </c>
      <c r="K1689" s="347"/>
      <c r="L1689" s="353"/>
    </row>
    <row r="1690" spans="2:12" x14ac:dyDescent="0.25">
      <c r="B1690" s="113"/>
      <c r="C1690" s="141" t="s">
        <v>2005</v>
      </c>
      <c r="D1690" s="141">
        <f>VLOOKUP(C1690,'[1]Preços Unitários'!$B$7:$E$413,2,TRUE)</f>
        <v>92106</v>
      </c>
      <c r="E1690" s="141" t="str">
        <f>VLOOKUP(C1690,'[1]Preços Unitários'!$B$7:$F$413,3,TRUE)</f>
        <v>SINAPI</v>
      </c>
      <c r="F1690" s="115" t="str">
        <f>IF($C1690="","",VLOOKUP($C1690,'[1]Preços Unitários'!$B$7:$H$507,4,1))</f>
        <v>LOCAÇÃO SERVIÇO AUTOVÁCUO E HIDROJATO COMBINADO</v>
      </c>
      <c r="G1690" s="115" t="str">
        <f>IF($C1690="","",VLOOKUP($C1690,'[1]Preços Unitários'!$B$7:$H$507,5,1))</f>
        <v>h</v>
      </c>
      <c r="H1690" s="116">
        <f>IF($C1690="","",VLOOKUP($C1690,'[1]Preços Unitários'!$B$7:$H$507,7,1))</f>
        <v>416.90800847131794</v>
      </c>
      <c r="I1690" s="117">
        <v>1</v>
      </c>
      <c r="J1690" s="118">
        <f t="shared" si="119"/>
        <v>416.90800847131794</v>
      </c>
      <c r="K1690" s="347"/>
      <c r="L1690" s="353"/>
    </row>
    <row r="1691" spans="2:12" x14ac:dyDescent="0.25">
      <c r="B1691" s="113"/>
      <c r="C1691" s="114" t="s">
        <v>1990</v>
      </c>
      <c r="D1691" s="114">
        <f>VLOOKUP(C1691,'[1]Preços Unitários'!$B$7:$E$413,2,TRUE)</f>
        <v>30207</v>
      </c>
      <c r="E1691" s="114" t="str">
        <f>VLOOKUP(C1691,'[1]Preços Unitários'!$B$7:$F$413,3,TRUE)</f>
        <v>CASAN</v>
      </c>
      <c r="F1691" s="115" t="str">
        <f>IF($C1691="","",VLOOKUP($C1691,'[1]Preços Unitários'!$B$7:$H$507,4,1))</f>
        <v>SINALIZAÇÃO DE TRÂNSITO, COM PLACAS</v>
      </c>
      <c r="G1691" s="115" t="str">
        <f>IF($C1691="","",VLOOKUP($C1691,'[1]Preços Unitários'!$B$7:$H$507,5,1))</f>
        <v>m²</v>
      </c>
      <c r="H1691" s="116">
        <f>IF($C1691="","",VLOOKUP($C1691,'[1]Preços Unitários'!$B$7:$H$507,7,1))</f>
        <v>12.042597729538622</v>
      </c>
      <c r="I1691" s="117">
        <v>2</v>
      </c>
      <c r="J1691" s="118">
        <f t="shared" si="119"/>
        <v>24.085195459077244</v>
      </c>
      <c r="K1691" s="347"/>
      <c r="L1691" s="353"/>
    </row>
    <row r="1692" spans="2:12" x14ac:dyDescent="0.25">
      <c r="B1692" s="113"/>
      <c r="C1692" s="119"/>
      <c r="D1692" s="119" t="e">
        <f>VLOOKUP(C1692,'[1]Preços Unitários'!$B$7:$E$413,2,TRUE)</f>
        <v>#N/A</v>
      </c>
      <c r="E1692" s="119" t="e">
        <f>VLOOKUP(C1692,'[1]Preços Unitários'!$B$7:$F$413,3,TRUE)</f>
        <v>#N/A</v>
      </c>
      <c r="F1692" s="115" t="str">
        <f>IF($C1692="","",VLOOKUP($C1692,'[1]Preços Unitários'!$B$7:$H$507,4,1))</f>
        <v/>
      </c>
      <c r="G1692" s="115" t="str">
        <f>IF($C1692="","",VLOOKUP($C1692,'[1]Preços Unitários'!$B$7:$H$507,5,1))</f>
        <v/>
      </c>
      <c r="H1692" s="116" t="str">
        <f>IF($C1692="","",VLOOKUP($C1692,'[1]Preços Unitários'!$B$7:$H$507,7,1))</f>
        <v/>
      </c>
      <c r="I1692" s="117"/>
      <c r="J1692" s="118" t="str">
        <f t="shared" si="119"/>
        <v/>
      </c>
      <c r="K1692" s="347"/>
      <c r="L1692" s="353"/>
    </row>
    <row r="1693" spans="2:12" x14ac:dyDescent="0.25">
      <c r="B1693" s="113"/>
      <c r="C1693" s="119"/>
      <c r="D1693" s="119" t="e">
        <f>VLOOKUP(C1693,'[1]Preços Unitários'!$B$7:$E$413,2,TRUE)</f>
        <v>#N/A</v>
      </c>
      <c r="E1693" s="119" t="e">
        <f>VLOOKUP(C1693,'[1]Preços Unitários'!$B$7:$F$413,3,TRUE)</f>
        <v>#N/A</v>
      </c>
      <c r="F1693" s="115" t="str">
        <f>IF($C1693="","",VLOOKUP($C1693,'[1]Preços Unitários'!$B$7:$H$507,4,1))</f>
        <v/>
      </c>
      <c r="G1693" s="115" t="str">
        <f>IF($C1693="","",VLOOKUP($C1693,'[1]Preços Unitários'!$B$7:$H$507,5,1))</f>
        <v/>
      </c>
      <c r="H1693" s="116" t="str">
        <f>IF($C1693="","",VLOOKUP($C1693,'[1]Preços Unitários'!$B$7:$H$507,7,1))</f>
        <v/>
      </c>
      <c r="I1693" s="117"/>
      <c r="J1693" s="118" t="str">
        <f t="shared" si="119"/>
        <v/>
      </c>
      <c r="K1693" s="347"/>
      <c r="L1693" s="353"/>
    </row>
    <row r="1694" spans="2:12" x14ac:dyDescent="0.25">
      <c r="B1694" s="113"/>
      <c r="C1694" s="119"/>
      <c r="D1694" s="119" t="e">
        <f>VLOOKUP(C1694,'[1]Preços Unitários'!$B$7:$E$413,2,TRUE)</f>
        <v>#N/A</v>
      </c>
      <c r="E1694" s="119" t="e">
        <f>VLOOKUP(C1694,'[1]Preços Unitários'!$B$7:$F$413,3,TRUE)</f>
        <v>#N/A</v>
      </c>
      <c r="F1694" s="115" t="str">
        <f>IF($C1694="","",VLOOKUP($C1694,'[1]Preços Unitários'!$B$7:$H$507,4,1))</f>
        <v/>
      </c>
      <c r="G1694" s="115" t="str">
        <f>IF($C1694="","",VLOOKUP($C1694,'[1]Preços Unitários'!$B$7:$H$507,5,1))</f>
        <v/>
      </c>
      <c r="H1694" s="116" t="str">
        <f>IF($C1694="","",VLOOKUP($C1694,'[1]Preços Unitários'!$B$7:$H$507,7,1))</f>
        <v/>
      </c>
      <c r="I1694" s="120"/>
      <c r="J1694" s="118" t="str">
        <f t="shared" si="119"/>
        <v/>
      </c>
      <c r="K1694" s="347"/>
      <c r="L1694" s="353"/>
    </row>
    <row r="1695" spans="2:12" x14ac:dyDescent="0.25">
      <c r="B1695" s="113"/>
      <c r="C1695" s="119"/>
      <c r="D1695" s="119" t="e">
        <f>VLOOKUP(C1695,'[1]Preços Unitários'!$B$7:$E$413,2,TRUE)</f>
        <v>#N/A</v>
      </c>
      <c r="E1695" s="119" t="e">
        <f>VLOOKUP(C1695,'[1]Preços Unitários'!$B$7:$F$413,3,TRUE)</f>
        <v>#N/A</v>
      </c>
      <c r="F1695" s="115" t="str">
        <f>IF($C1695="","",VLOOKUP($C1695,'[1]Preços Unitários'!$B$7:$H$507,4,1))</f>
        <v/>
      </c>
      <c r="G1695" s="115" t="str">
        <f>IF($C1695="","",VLOOKUP($C1695,'[1]Preços Unitários'!$B$7:$H$507,5,1))</f>
        <v/>
      </c>
      <c r="H1695" s="116" t="str">
        <f>IF($C1695="","",VLOOKUP($C1695,'[1]Preços Unitários'!$B$7:$H$507,7,1))</f>
        <v/>
      </c>
      <c r="I1695" s="120"/>
      <c r="J1695" s="118" t="str">
        <f t="shared" si="119"/>
        <v/>
      </c>
      <c r="K1695" s="347"/>
      <c r="L1695" s="353"/>
    </row>
    <row r="1696" spans="2:12" x14ac:dyDescent="0.25">
      <c r="B1696" s="155"/>
      <c r="C1696" s="156"/>
      <c r="D1696" s="156" t="e">
        <f>VLOOKUP(C1696,'[1]Preços Unitários'!$B$7:$E$413,2,TRUE)</f>
        <v>#N/A</v>
      </c>
      <c r="E1696" s="156" t="e">
        <f>VLOOKUP(C1696,'[1]Preços Unitários'!$B$7:$F$413,3,TRUE)</f>
        <v>#N/A</v>
      </c>
      <c r="F1696" s="157"/>
      <c r="G1696" s="157"/>
      <c r="H1696" s="158"/>
      <c r="I1696" s="159"/>
      <c r="J1696" s="160"/>
      <c r="K1696" s="347"/>
      <c r="L1696" s="353"/>
    </row>
    <row r="1697" spans="2:12" ht="15.75" thickBot="1" x14ac:dyDescent="0.3">
      <c r="B1697" s="121"/>
      <c r="C1697" s="122"/>
      <c r="D1697" s="122" t="e">
        <f>VLOOKUP(C1697,'[1]Preços Unitários'!$B$7:$E$413,2,TRUE)</f>
        <v>#N/A</v>
      </c>
      <c r="E1697" s="122" t="e">
        <f>VLOOKUP(C1697,'[1]Preços Unitários'!$B$7:$F$413,3,TRUE)</f>
        <v>#N/A</v>
      </c>
      <c r="F1697" s="123" t="str">
        <f>IF($C1697="","",VLOOKUP($C1697,'[1]Preços Unitários'!$B$7:$H$507,4,1))</f>
        <v/>
      </c>
      <c r="G1697" s="123" t="str">
        <f>IF($C1697="","",VLOOKUP($C1697,'[1]Preços Unitários'!$B$7:$H$507,5,1))</f>
        <v/>
      </c>
      <c r="H1697" s="124" t="str">
        <f>IF($C1697="","",VLOOKUP($C1697,'[1]Preços Unitários'!$B$7:$H$507,7,1))</f>
        <v/>
      </c>
      <c r="I1697" s="125"/>
      <c r="J1697" s="126" t="str">
        <f t="shared" si="119"/>
        <v/>
      </c>
      <c r="K1697" s="348"/>
      <c r="L1697" s="354"/>
    </row>
    <row r="1698" spans="2:12" ht="15.75" thickBot="1" x14ac:dyDescent="0.3">
      <c r="C1698" s="127"/>
      <c r="D1698" s="127" t="e">
        <f>VLOOKUP(C1698,'[1]Preços Unitários'!$B$7:$E$413,2,TRUE)</f>
        <v>#N/A</v>
      </c>
      <c r="E1698" s="127" t="e">
        <f>VLOOKUP(C1698,'[1]Preços Unitários'!$B$7:$F$413,3,TRUE)</f>
        <v>#N/A</v>
      </c>
      <c r="H1698" s="128"/>
      <c r="I1698" s="129"/>
      <c r="J1698" s="128"/>
    </row>
    <row r="1699" spans="2:12" x14ac:dyDescent="0.25">
      <c r="B1699" s="133" t="s">
        <v>931</v>
      </c>
      <c r="C1699" s="96"/>
      <c r="D1699" s="96"/>
      <c r="E1699" s="96"/>
      <c r="F1699" s="97" t="s">
        <v>98</v>
      </c>
      <c r="G1699" s="98" t="s">
        <v>141</v>
      </c>
      <c r="H1699" s="135" t="s">
        <v>132</v>
      </c>
      <c r="I1699" s="100">
        <v>1</v>
      </c>
      <c r="J1699" s="101">
        <f>ROUND(IF(SUM(J1701:J1710)="","",IF(H1699="NOTURNO",(SUM(J1701:J1710))*1.25,SUM(J1701:J1710))),2)</f>
        <v>1824.03</v>
      </c>
      <c r="K1699" s="102" t="s">
        <v>1771</v>
      </c>
      <c r="L1699" s="103" t="s">
        <v>1772</v>
      </c>
    </row>
    <row r="1700" spans="2:12" ht="27" x14ac:dyDescent="0.25">
      <c r="B1700" s="104"/>
      <c r="C1700" s="105" t="s">
        <v>1773</v>
      </c>
      <c r="D1700" s="105"/>
      <c r="E1700" s="105"/>
      <c r="F1700" s="106" t="s">
        <v>1776</v>
      </c>
      <c r="G1700" s="107" t="s">
        <v>1777</v>
      </c>
      <c r="H1700" s="108" t="s">
        <v>1778</v>
      </c>
      <c r="I1700" s="109"/>
      <c r="J1700" s="110"/>
      <c r="K1700" s="111"/>
      <c r="L1700" s="112"/>
    </row>
    <row r="1701" spans="2:12" x14ac:dyDescent="0.25">
      <c r="B1701" s="113"/>
      <c r="C1701" s="119"/>
      <c r="D1701" s="119"/>
      <c r="E1701" s="119"/>
      <c r="F1701" s="115" t="str">
        <f>IF($C1701="","",VLOOKUP($C1701,'[1]Preços Unitários'!$B$7:$H$507,4,1))</f>
        <v/>
      </c>
      <c r="G1701" s="115" t="str">
        <f>IF($C1701="","",VLOOKUP($C1701,'[1]Preços Unitários'!$B$7:$H$507,5,1))</f>
        <v/>
      </c>
      <c r="H1701" s="116" t="str">
        <f>IF($C1701="","",VLOOKUP($C1701,'[1]Preços Unitários'!$B$7:$H$507,7,1))</f>
        <v/>
      </c>
      <c r="I1701" s="117"/>
      <c r="J1701" s="118" t="str">
        <f t="shared" ref="J1701:J1711" si="120">IF(H1701="","",I1701*H1701)</f>
        <v/>
      </c>
      <c r="K1701" s="346" t="s">
        <v>2000</v>
      </c>
      <c r="L1701" s="352" t="s">
        <v>2001</v>
      </c>
    </row>
    <row r="1702" spans="2:12" x14ac:dyDescent="0.25">
      <c r="B1702" s="113"/>
      <c r="C1702" s="114" t="s">
        <v>2024</v>
      </c>
      <c r="D1702" s="114">
        <f>VLOOKUP(C1702,'[1]Preços Unitários'!$B$7:$E$413,2,TRUE)</f>
        <v>10020001</v>
      </c>
      <c r="E1702" s="114" t="str">
        <f>VLOOKUP(C1702,'[1]Preços Unitários'!$B$7:$F$413,3,TRUE)</f>
        <v>MultiHidro</v>
      </c>
      <c r="F1702" s="115" t="str">
        <f>IF($C1702="","",VLOOKUP($C1702,'[1]Preços Unitários'!$B$7:$H$507,4,1))</f>
        <v>TUBO FOFO 100mm JEI</v>
      </c>
      <c r="G1702" s="115" t="str">
        <f>IF($C1702="","",VLOOKUP($C1702,'[1]Preços Unitários'!$B$7:$H$507,5,1))</f>
        <v>m</v>
      </c>
      <c r="H1702" s="116">
        <f>IF($C1702="","",VLOOKUP($C1702,'[1]Preços Unitários'!$B$7:$H$507,7,1))</f>
        <v>529.13332773098068</v>
      </c>
      <c r="I1702" s="117">
        <v>1</v>
      </c>
      <c r="J1702" s="118">
        <f t="shared" si="120"/>
        <v>529.13332773098068</v>
      </c>
      <c r="K1702" s="347"/>
      <c r="L1702" s="353"/>
    </row>
    <row r="1703" spans="2:12" x14ac:dyDescent="0.25">
      <c r="B1703" s="113"/>
      <c r="C1703" s="114" t="s">
        <v>2025</v>
      </c>
      <c r="D1703" s="114" t="str">
        <f>VLOOKUP(C1703,'[1]Preços Unitários'!$B$7:$E$413,2,TRUE)</f>
        <v>04</v>
      </c>
      <c r="E1703" s="114" t="str">
        <f>VLOOKUP(C1703,'[1]Preços Unitários'!$B$7:$F$413,3,TRUE)</f>
        <v>Hidramaco</v>
      </c>
      <c r="F1703" s="115" t="str">
        <f>IF($C1703="","",VLOOKUP($C1703,'[1]Preços Unitários'!$B$7:$H$507,4,1))</f>
        <v>LUVA JUNTA ELÁSTICA FOFO 100mm JEI</v>
      </c>
      <c r="G1703" s="115" t="str">
        <f>IF($C1703="","",VLOOKUP($C1703,'[1]Preços Unitários'!$B$7:$H$507,5,1))</f>
        <v xml:space="preserve">un </v>
      </c>
      <c r="H1703" s="116">
        <f>IF($C1703="","",VLOOKUP($C1703,'[1]Preços Unitários'!$B$7:$H$507,7,1))</f>
        <v>238.27784769228847</v>
      </c>
      <c r="I1703" s="117">
        <v>2</v>
      </c>
      <c r="J1703" s="118">
        <f t="shared" si="120"/>
        <v>476.55569538457695</v>
      </c>
      <c r="K1703" s="347"/>
      <c r="L1703" s="353"/>
    </row>
    <row r="1704" spans="2:12" x14ac:dyDescent="0.25">
      <c r="B1704" s="113"/>
      <c r="C1704" s="141" t="s">
        <v>2026</v>
      </c>
      <c r="D1704" s="141">
        <f>VLOOKUP(C1704,'[1]Preços Unitários'!$B$7:$E$413,2,TRUE)</f>
        <v>90103</v>
      </c>
      <c r="E1704" s="141" t="str">
        <f>VLOOKUP(C1704,'[1]Preços Unitários'!$B$7:$F$413,3,TRUE)</f>
        <v>CASAN</v>
      </c>
      <c r="F1704" s="115" t="str">
        <f>IF($C1704="","",VLOOKUP($C1704,'[1]Preços Unitários'!$B$7:$H$507,4,1))</f>
        <v>ASSENTAMENTO DE TUBOS E CONEXÕES EM F°F°, J.E.,  ATÉ DN 100 MM</v>
      </c>
      <c r="G1704" s="115" t="str">
        <f>IF($C1704="","",VLOOKUP($C1704,'[1]Preços Unitários'!$B$7:$H$507,5,1))</f>
        <v>m</v>
      </c>
      <c r="H1704" s="116">
        <f>IF($C1704="","",VLOOKUP($C1704,'[1]Preços Unitários'!$B$7:$H$507,7,1))</f>
        <v>4.2217586663015441</v>
      </c>
      <c r="I1704" s="117">
        <v>1</v>
      </c>
      <c r="J1704" s="118">
        <f t="shared" si="120"/>
        <v>4.2217586663015441</v>
      </c>
      <c r="K1704" s="347"/>
      <c r="L1704" s="353"/>
    </row>
    <row r="1705" spans="2:12" x14ac:dyDescent="0.25">
      <c r="B1705" s="113"/>
      <c r="C1705" s="141" t="s">
        <v>2005</v>
      </c>
      <c r="D1705" s="141">
        <f>VLOOKUP(C1705,'[1]Preços Unitários'!$B$7:$E$413,2,TRUE)</f>
        <v>92106</v>
      </c>
      <c r="E1705" s="141" t="str">
        <f>VLOOKUP(C1705,'[1]Preços Unitários'!$B$7:$F$413,3,TRUE)</f>
        <v>SINAPI</v>
      </c>
      <c r="F1705" s="115" t="str">
        <f>IF($C1705="","",VLOOKUP($C1705,'[1]Preços Unitários'!$B$7:$H$507,4,1))</f>
        <v>LOCAÇÃO SERVIÇO AUTOVÁCUO E HIDROJATO COMBINADO</v>
      </c>
      <c r="G1705" s="115" t="str">
        <f>IF($C1705="","",VLOOKUP($C1705,'[1]Preços Unitários'!$B$7:$H$507,5,1))</f>
        <v>h</v>
      </c>
      <c r="H1705" s="116">
        <f>IF($C1705="","",VLOOKUP($C1705,'[1]Preços Unitários'!$B$7:$H$507,7,1))</f>
        <v>416.90800847131794</v>
      </c>
      <c r="I1705" s="117">
        <v>1</v>
      </c>
      <c r="J1705" s="118">
        <f t="shared" si="120"/>
        <v>416.90800847131794</v>
      </c>
      <c r="K1705" s="347"/>
      <c r="L1705" s="353"/>
    </row>
    <row r="1706" spans="2:12" x14ac:dyDescent="0.25">
      <c r="B1706" s="113"/>
      <c r="C1706" s="114" t="s">
        <v>1990</v>
      </c>
      <c r="D1706" s="114">
        <f>VLOOKUP(C1706,'[1]Preços Unitários'!$B$7:$E$413,2,TRUE)</f>
        <v>30207</v>
      </c>
      <c r="E1706" s="114" t="str">
        <f>VLOOKUP(C1706,'[1]Preços Unitários'!$B$7:$F$413,3,TRUE)</f>
        <v>CASAN</v>
      </c>
      <c r="F1706" s="115" t="str">
        <f>IF($C1706="","",VLOOKUP($C1706,'[1]Preços Unitários'!$B$7:$H$507,4,1))</f>
        <v>SINALIZAÇÃO DE TRÂNSITO, COM PLACAS</v>
      </c>
      <c r="G1706" s="115" t="str">
        <f>IF($C1706="","",VLOOKUP($C1706,'[1]Preços Unitários'!$B$7:$H$507,5,1))</f>
        <v>m²</v>
      </c>
      <c r="H1706" s="116">
        <f>IF($C1706="","",VLOOKUP($C1706,'[1]Preços Unitários'!$B$7:$H$507,7,1))</f>
        <v>12.042597729538622</v>
      </c>
      <c r="I1706" s="117">
        <v>2</v>
      </c>
      <c r="J1706" s="118">
        <f t="shared" si="120"/>
        <v>24.085195459077244</v>
      </c>
      <c r="K1706" s="347"/>
      <c r="L1706" s="353"/>
    </row>
    <row r="1707" spans="2:12" x14ac:dyDescent="0.25">
      <c r="B1707" s="113"/>
      <c r="C1707" s="114" t="s">
        <v>1999</v>
      </c>
      <c r="D1707" s="114">
        <f>VLOOKUP(C1707,'[1]Preços Unitários'!$B$7:$E$413,2,TRUE)</f>
        <v>30206</v>
      </c>
      <c r="E1707" s="114" t="str">
        <f>VLOOKUP(C1707,'[1]Preços Unitários'!$B$7:$F$413,3,TRUE)</f>
        <v>CASAN</v>
      </c>
      <c r="F1707" s="115" t="str">
        <f>IF($C1707="","",VLOOKUP($C1707,'[1]Preços Unitários'!$B$7:$H$507,4,1))</f>
        <v>SINALIZAÇÃO DE TRÂNSITO NOTURNA</v>
      </c>
      <c r="G1707" s="115" t="str">
        <f>IF($C1707="","",VLOOKUP($C1707,'[1]Preços Unitários'!$B$7:$H$507,5,1))</f>
        <v>m</v>
      </c>
      <c r="H1707" s="116">
        <f>IF($C1707="","",VLOOKUP($C1707,'[1]Preços Unitários'!$B$7:$H$507,7,1))</f>
        <v>4.1594908393649428</v>
      </c>
      <c r="I1707" s="117">
        <v>2</v>
      </c>
      <c r="J1707" s="118">
        <f t="shared" si="120"/>
        <v>8.3189816787298856</v>
      </c>
      <c r="K1707" s="347"/>
      <c r="L1707" s="353"/>
    </row>
    <row r="1708" spans="2:12" x14ac:dyDescent="0.25">
      <c r="B1708" s="113"/>
      <c r="C1708" s="119"/>
      <c r="D1708" s="119"/>
      <c r="E1708" s="119"/>
      <c r="F1708" s="115" t="str">
        <f>IF($C1708="","",VLOOKUP($C1708,'[1]Preços Unitários'!$B$7:$H$507,4,1))</f>
        <v/>
      </c>
      <c r="G1708" s="115" t="str">
        <f>IF($C1708="","",VLOOKUP($C1708,'[1]Preços Unitários'!$B$7:$H$507,5,1))</f>
        <v/>
      </c>
      <c r="H1708" s="116" t="str">
        <f>IF($C1708="","",VLOOKUP($C1708,'[1]Preços Unitários'!$B$7:$H$507,7,1))</f>
        <v/>
      </c>
      <c r="I1708" s="117"/>
      <c r="J1708" s="118" t="str">
        <f t="shared" si="120"/>
        <v/>
      </c>
      <c r="K1708" s="347"/>
      <c r="L1708" s="353"/>
    </row>
    <row r="1709" spans="2:12" x14ac:dyDescent="0.25">
      <c r="B1709" s="113"/>
      <c r="C1709" s="119"/>
      <c r="D1709" s="119"/>
      <c r="E1709" s="119"/>
      <c r="F1709" s="115" t="str">
        <f>IF($C1709="","",VLOOKUP($C1709,'[1]Preços Unitários'!$B$7:$H$507,4,1))</f>
        <v/>
      </c>
      <c r="G1709" s="115" t="str">
        <f>IF($C1709="","",VLOOKUP($C1709,'[1]Preços Unitários'!$B$7:$H$507,5,1))</f>
        <v/>
      </c>
      <c r="H1709" s="116" t="str">
        <f>IF($C1709="","",VLOOKUP($C1709,'[1]Preços Unitários'!$B$7:$H$507,7,1))</f>
        <v/>
      </c>
      <c r="I1709" s="120"/>
      <c r="J1709" s="118" t="str">
        <f t="shared" si="120"/>
        <v/>
      </c>
      <c r="K1709" s="347"/>
      <c r="L1709" s="353"/>
    </row>
    <row r="1710" spans="2:12" x14ac:dyDescent="0.25">
      <c r="B1710" s="113"/>
      <c r="C1710" s="119"/>
      <c r="D1710" s="119"/>
      <c r="E1710" s="119"/>
      <c r="F1710" s="115" t="str">
        <f>IF($C1710="","",VLOOKUP($C1710,'[1]Preços Unitários'!$B$7:$H$507,4,1))</f>
        <v/>
      </c>
      <c r="G1710" s="115" t="str">
        <f>IF($C1710="","",VLOOKUP($C1710,'[1]Preços Unitários'!$B$7:$H$507,5,1))</f>
        <v/>
      </c>
      <c r="H1710" s="116" t="str">
        <f>IF($C1710="","",VLOOKUP($C1710,'[1]Preços Unitários'!$B$7:$H$507,7,1))</f>
        <v/>
      </c>
      <c r="I1710" s="120"/>
      <c r="J1710" s="118" t="str">
        <f t="shared" si="120"/>
        <v/>
      </c>
      <c r="K1710" s="347"/>
      <c r="L1710" s="353"/>
    </row>
    <row r="1711" spans="2:12" ht="15.75" thickBot="1" x14ac:dyDescent="0.3">
      <c r="B1711" s="121"/>
      <c r="C1711" s="122"/>
      <c r="D1711" s="122"/>
      <c r="E1711" s="122"/>
      <c r="F1711" s="123" t="str">
        <f>IF($C1711="","",VLOOKUP($C1711,'[1]Preços Unitários'!$B$7:$H$507,4,1))</f>
        <v/>
      </c>
      <c r="G1711" s="123" t="str">
        <f>IF($C1711="","",VLOOKUP($C1711,'[1]Preços Unitários'!$B$7:$H$507,5,1))</f>
        <v/>
      </c>
      <c r="H1711" s="124" t="str">
        <f>IF($C1711="","",VLOOKUP($C1711,'[1]Preços Unitários'!$B$7:$H$507,7,1))</f>
        <v/>
      </c>
      <c r="I1711" s="125"/>
      <c r="J1711" s="126" t="str">
        <f t="shared" si="120"/>
        <v/>
      </c>
      <c r="K1711" s="348"/>
      <c r="L1711" s="354"/>
    </row>
    <row r="1712" spans="2:12" ht="15.75" thickBot="1" x14ac:dyDescent="0.3">
      <c r="C1712" s="127"/>
      <c r="D1712" s="127"/>
      <c r="E1712" s="127"/>
      <c r="H1712" s="128"/>
      <c r="I1712" s="129"/>
      <c r="J1712" s="128"/>
    </row>
    <row r="1713" spans="2:12" ht="25.5" x14ac:dyDescent="0.25">
      <c r="B1713" s="133" t="s">
        <v>932</v>
      </c>
      <c r="C1713" s="96"/>
      <c r="D1713" s="96"/>
      <c r="E1713" s="96"/>
      <c r="F1713" s="97" t="s">
        <v>99</v>
      </c>
      <c r="G1713" s="98" t="s">
        <v>141</v>
      </c>
      <c r="H1713" s="99" t="s">
        <v>131</v>
      </c>
      <c r="I1713" s="100">
        <v>1</v>
      </c>
      <c r="J1713" s="101">
        <f>ROUND(IF(SUM(J1715:J1724)="","",IF(H1713="NOTURNO",(SUM(J1715:J1724))*1.25,SUM(J1715:J1724))),2)</f>
        <v>2100.2199999999998</v>
      </c>
      <c r="K1713" s="102" t="s">
        <v>1771</v>
      </c>
      <c r="L1713" s="103" t="s">
        <v>1772</v>
      </c>
    </row>
    <row r="1714" spans="2:12" ht="27" x14ac:dyDescent="0.25">
      <c r="B1714" s="104"/>
      <c r="C1714" s="105" t="s">
        <v>1773</v>
      </c>
      <c r="D1714" s="105"/>
      <c r="E1714" s="105"/>
      <c r="F1714" s="106" t="s">
        <v>1776</v>
      </c>
      <c r="G1714" s="107" t="s">
        <v>1777</v>
      </c>
      <c r="H1714" s="108" t="s">
        <v>1778</v>
      </c>
      <c r="I1714" s="109"/>
      <c r="J1714" s="110"/>
      <c r="K1714" s="111"/>
      <c r="L1714" s="112"/>
    </row>
    <row r="1715" spans="2:12" x14ac:dyDescent="0.25">
      <c r="B1715" s="113"/>
      <c r="C1715" s="119"/>
      <c r="D1715" s="119"/>
      <c r="E1715" s="119"/>
      <c r="F1715" s="115" t="str">
        <f>IF($C1715="","",VLOOKUP($C1715,'[1]Preços Unitários'!$B$7:$H$507,4,1))</f>
        <v/>
      </c>
      <c r="G1715" s="115" t="str">
        <f>IF($C1715="","",VLOOKUP($C1715,'[1]Preços Unitários'!$B$7:$H$507,5,1))</f>
        <v/>
      </c>
      <c r="H1715" s="116" t="str">
        <f>IF($C1715="","",VLOOKUP($C1715,'[1]Preços Unitários'!$B$7:$H$507,7,1))</f>
        <v/>
      </c>
      <c r="I1715" s="117"/>
      <c r="J1715" s="118" t="str">
        <f t="shared" ref="J1715:J1725" si="121">IF(H1715="","",I1715*H1715)</f>
        <v/>
      </c>
      <c r="K1715" s="346" t="s">
        <v>2000</v>
      </c>
      <c r="L1715" s="352" t="s">
        <v>2001</v>
      </c>
    </row>
    <row r="1716" spans="2:12" x14ac:dyDescent="0.25">
      <c r="B1716" s="113"/>
      <c r="C1716" s="114" t="s">
        <v>2027</v>
      </c>
      <c r="D1716" s="114">
        <f>VLOOKUP(C1716,'[1]Preços Unitários'!$B$7:$E$413,2,TRUE)</f>
        <v>10010002</v>
      </c>
      <c r="E1716" s="114" t="str">
        <f>VLOOKUP(C1716,'[1]Preços Unitários'!$B$7:$F$413,3,TRUE)</f>
        <v>MultiHidro</v>
      </c>
      <c r="F1716" s="115" t="str">
        <f>IF($C1716="","",VLOOKUP($C1716,'[1]Preços Unitários'!$B$7:$H$507,4,1))</f>
        <v>TUBO FOFO 200mm JEI</v>
      </c>
      <c r="G1716" s="115" t="str">
        <f>IF($C1716="","",VLOOKUP($C1716,'[1]Preços Unitários'!$B$7:$H$507,5,1))</f>
        <v>m</v>
      </c>
      <c r="H1716" s="116">
        <f>IF($C1716="","",VLOOKUP($C1716,'[1]Preços Unitários'!$B$7:$H$507,7,1))</f>
        <v>673.71602874519965</v>
      </c>
      <c r="I1716" s="117">
        <v>1</v>
      </c>
      <c r="J1716" s="118">
        <f t="shared" si="121"/>
        <v>673.71602874519965</v>
      </c>
      <c r="K1716" s="347"/>
      <c r="L1716" s="353"/>
    </row>
    <row r="1717" spans="2:12" x14ac:dyDescent="0.25">
      <c r="B1717" s="113"/>
      <c r="C1717" s="141" t="s">
        <v>2028</v>
      </c>
      <c r="D1717" s="141" t="str">
        <f>VLOOKUP(C1717,'[1]Preços Unitários'!$B$7:$E$413,2,TRUE)</f>
        <v>12</v>
      </c>
      <c r="E1717" s="141" t="str">
        <f>VLOOKUP(C1717,'[1]Preços Unitários'!$B$7:$F$413,3,TRUE)</f>
        <v>Hidramaco</v>
      </c>
      <c r="F1717" s="115" t="str">
        <f>IF($C1717="","",VLOOKUP($C1717,'[1]Preços Unitários'!$B$7:$H$507,4,1))</f>
        <v>LUVA JUNTA ELÁSTICA FOFO 200mm JEI</v>
      </c>
      <c r="G1717" s="115" t="str">
        <f>IF($C1717="","",VLOOKUP($C1717,'[1]Preços Unitários'!$B$7:$H$507,5,1))</f>
        <v xml:space="preserve">un </v>
      </c>
      <c r="H1717" s="116">
        <f>IF($C1717="","",VLOOKUP($C1717,'[1]Preços Unitários'!$B$7:$H$507,7,1))</f>
        <v>487.81902349401133</v>
      </c>
      <c r="I1717" s="117">
        <v>2</v>
      </c>
      <c r="J1717" s="118">
        <f t="shared" si="121"/>
        <v>975.63804698802267</v>
      </c>
      <c r="K1717" s="347"/>
      <c r="L1717" s="353"/>
    </row>
    <row r="1718" spans="2:12" x14ac:dyDescent="0.25">
      <c r="B1718" s="113"/>
      <c r="C1718" s="141" t="s">
        <v>2029</v>
      </c>
      <c r="D1718" s="141">
        <f>VLOOKUP(C1718,'[1]Preços Unitários'!$B$7:$E$413,2,TRUE)</f>
        <v>90105</v>
      </c>
      <c r="E1718" s="141" t="str">
        <f>VLOOKUP(C1718,'[1]Preços Unitários'!$B$7:$F$413,3,TRUE)</f>
        <v>CASAN</v>
      </c>
      <c r="F1718" s="115" t="str">
        <f>IF($C1718="","",VLOOKUP($C1718,'[1]Preços Unitários'!$B$7:$H$507,4,1))</f>
        <v>ASSENTAMENTO DE TUBOS E CONEXÕES EM F°F°, J.E., ATÉ DN 200 MM</v>
      </c>
      <c r="G1718" s="115" t="str">
        <f>IF($C1718="","",VLOOKUP($C1718,'[1]Preços Unitários'!$B$7:$H$507,5,1))</f>
        <v>m</v>
      </c>
      <c r="H1718" s="116">
        <f>IF($C1718="","",VLOOKUP($C1718,'[1]Preços Unitários'!$B$7:$H$507,7,1))</f>
        <v>9.8756773521449102</v>
      </c>
      <c r="I1718" s="117">
        <v>1</v>
      </c>
      <c r="J1718" s="118">
        <f t="shared" si="121"/>
        <v>9.8756773521449102</v>
      </c>
      <c r="K1718" s="347"/>
      <c r="L1718" s="353"/>
    </row>
    <row r="1719" spans="2:12" x14ac:dyDescent="0.25">
      <c r="B1719" s="113"/>
      <c r="C1719" s="141" t="s">
        <v>2005</v>
      </c>
      <c r="D1719" s="141">
        <f>VLOOKUP(C1719,'[1]Preços Unitários'!$B$7:$E$413,2,TRUE)</f>
        <v>92106</v>
      </c>
      <c r="E1719" s="141" t="str">
        <f>VLOOKUP(C1719,'[1]Preços Unitários'!$B$7:$F$413,3,TRUE)</f>
        <v>SINAPI</v>
      </c>
      <c r="F1719" s="115" t="str">
        <f>IF($C1719="","",VLOOKUP($C1719,'[1]Preços Unitários'!$B$7:$H$507,4,1))</f>
        <v>LOCAÇÃO SERVIÇO AUTOVÁCUO E HIDROJATO COMBINADO</v>
      </c>
      <c r="G1719" s="115" t="str">
        <f>IF($C1719="","",VLOOKUP($C1719,'[1]Preços Unitários'!$B$7:$H$507,5,1))</f>
        <v>h</v>
      </c>
      <c r="H1719" s="116">
        <f>IF($C1719="","",VLOOKUP($C1719,'[1]Preços Unitários'!$B$7:$H$507,7,1))</f>
        <v>416.90800847131794</v>
      </c>
      <c r="I1719" s="117">
        <v>1</v>
      </c>
      <c r="J1719" s="118">
        <f t="shared" si="121"/>
        <v>416.90800847131794</v>
      </c>
      <c r="K1719" s="347"/>
      <c r="L1719" s="353"/>
    </row>
    <row r="1720" spans="2:12" x14ac:dyDescent="0.25">
      <c r="B1720" s="113"/>
      <c r="C1720" s="114" t="s">
        <v>1990</v>
      </c>
      <c r="D1720" s="114">
        <f>VLOOKUP(C1720,'[1]Preços Unitários'!$B$7:$E$413,2,TRUE)</f>
        <v>30207</v>
      </c>
      <c r="E1720" s="114" t="str">
        <f>VLOOKUP(C1720,'[1]Preços Unitários'!$B$7:$F$413,3,TRUE)</f>
        <v>CASAN</v>
      </c>
      <c r="F1720" s="115" t="str">
        <f>IF($C1720="","",VLOOKUP($C1720,'[1]Preços Unitários'!$B$7:$H$507,4,1))</f>
        <v>SINALIZAÇÃO DE TRÂNSITO, COM PLACAS</v>
      </c>
      <c r="G1720" s="115" t="str">
        <f>IF($C1720="","",VLOOKUP($C1720,'[1]Preços Unitários'!$B$7:$H$507,5,1))</f>
        <v>m²</v>
      </c>
      <c r="H1720" s="116">
        <f>IF($C1720="","",VLOOKUP($C1720,'[1]Preços Unitários'!$B$7:$H$507,7,1))</f>
        <v>12.042597729538622</v>
      </c>
      <c r="I1720" s="117">
        <v>2</v>
      </c>
      <c r="J1720" s="118">
        <f t="shared" si="121"/>
        <v>24.085195459077244</v>
      </c>
      <c r="K1720" s="347"/>
      <c r="L1720" s="353"/>
    </row>
    <row r="1721" spans="2:12" x14ac:dyDescent="0.25">
      <c r="B1721" s="113"/>
      <c r="C1721" s="119"/>
      <c r="D1721" s="119"/>
      <c r="E1721" s="119"/>
      <c r="F1721" s="115" t="str">
        <f>IF($C1721="","",VLOOKUP($C1721,'[1]Preços Unitários'!$B$7:$H$507,4,1))</f>
        <v/>
      </c>
      <c r="G1721" s="115" t="str">
        <f>IF($C1721="","",VLOOKUP($C1721,'[1]Preços Unitários'!$B$7:$H$507,5,1))</f>
        <v/>
      </c>
      <c r="H1721" s="116" t="str">
        <f>IF($C1721="","",VLOOKUP($C1721,'[1]Preços Unitários'!$B$7:$H$507,7,1))</f>
        <v/>
      </c>
      <c r="I1721" s="117"/>
      <c r="J1721" s="118" t="str">
        <f t="shared" si="121"/>
        <v/>
      </c>
      <c r="K1721" s="347"/>
      <c r="L1721" s="353"/>
    </row>
    <row r="1722" spans="2:12" x14ac:dyDescent="0.25">
      <c r="B1722" s="113"/>
      <c r="C1722" s="119"/>
      <c r="D1722" s="119"/>
      <c r="E1722" s="119"/>
      <c r="F1722" s="115" t="str">
        <f>IF($C1722="","",VLOOKUP($C1722,'[1]Preços Unitários'!$B$7:$H$507,4,1))</f>
        <v/>
      </c>
      <c r="G1722" s="115" t="str">
        <f>IF($C1722="","",VLOOKUP($C1722,'[1]Preços Unitários'!$B$7:$H$507,5,1))</f>
        <v/>
      </c>
      <c r="H1722" s="116" t="str">
        <f>IF($C1722="","",VLOOKUP($C1722,'[1]Preços Unitários'!$B$7:$H$507,7,1))</f>
        <v/>
      </c>
      <c r="I1722" s="117"/>
      <c r="J1722" s="118" t="str">
        <f t="shared" si="121"/>
        <v/>
      </c>
      <c r="K1722" s="347"/>
      <c r="L1722" s="353"/>
    </row>
    <row r="1723" spans="2:12" x14ac:dyDescent="0.25">
      <c r="B1723" s="113"/>
      <c r="C1723" s="119"/>
      <c r="D1723" s="119"/>
      <c r="E1723" s="119"/>
      <c r="F1723" s="115" t="str">
        <f>IF($C1723="","",VLOOKUP($C1723,'[1]Preços Unitários'!$B$7:$H$507,4,1))</f>
        <v/>
      </c>
      <c r="G1723" s="115" t="str">
        <f>IF($C1723="","",VLOOKUP($C1723,'[1]Preços Unitários'!$B$7:$H$507,5,1))</f>
        <v/>
      </c>
      <c r="H1723" s="116" t="str">
        <f>IF($C1723="","",VLOOKUP($C1723,'[1]Preços Unitários'!$B$7:$H$507,7,1))</f>
        <v/>
      </c>
      <c r="I1723" s="120"/>
      <c r="J1723" s="118" t="str">
        <f t="shared" si="121"/>
        <v/>
      </c>
      <c r="K1723" s="347"/>
      <c r="L1723" s="353"/>
    </row>
    <row r="1724" spans="2:12" x14ac:dyDescent="0.25">
      <c r="B1724" s="113"/>
      <c r="C1724" s="119"/>
      <c r="D1724" s="119"/>
      <c r="E1724" s="119"/>
      <c r="F1724" s="115" t="str">
        <f>IF($C1724="","",VLOOKUP($C1724,'[1]Preços Unitários'!$B$7:$H$507,4,1))</f>
        <v/>
      </c>
      <c r="G1724" s="115" t="str">
        <f>IF($C1724="","",VLOOKUP($C1724,'[1]Preços Unitários'!$B$7:$H$507,5,1))</f>
        <v/>
      </c>
      <c r="H1724" s="116" t="str">
        <f>IF($C1724="","",VLOOKUP($C1724,'[1]Preços Unitários'!$B$7:$H$507,7,1))</f>
        <v/>
      </c>
      <c r="I1724" s="120"/>
      <c r="J1724" s="118" t="str">
        <f t="shared" si="121"/>
        <v/>
      </c>
      <c r="K1724" s="347"/>
      <c r="L1724" s="353"/>
    </row>
    <row r="1725" spans="2:12" ht="15.75" thickBot="1" x14ac:dyDescent="0.3">
      <c r="B1725" s="121"/>
      <c r="C1725" s="122"/>
      <c r="D1725" s="122"/>
      <c r="E1725" s="122"/>
      <c r="F1725" s="123" t="str">
        <f>IF($C1725="","",VLOOKUP($C1725,'[1]Preços Unitários'!$B$7:$H$507,4,1))</f>
        <v/>
      </c>
      <c r="G1725" s="123" t="str">
        <f>IF($C1725="","",VLOOKUP($C1725,'[1]Preços Unitários'!$B$7:$H$507,5,1))</f>
        <v/>
      </c>
      <c r="H1725" s="124" t="str">
        <f>IF($C1725="","",VLOOKUP($C1725,'[1]Preços Unitários'!$B$7:$H$507,7,1))</f>
        <v/>
      </c>
      <c r="I1725" s="125"/>
      <c r="J1725" s="126" t="str">
        <f t="shared" si="121"/>
        <v/>
      </c>
      <c r="K1725" s="348"/>
      <c r="L1725" s="354"/>
    </row>
    <row r="1726" spans="2:12" ht="15.75" thickBot="1" x14ac:dyDescent="0.3">
      <c r="C1726" s="127"/>
      <c r="D1726" s="127"/>
      <c r="E1726" s="127"/>
      <c r="H1726" s="128"/>
      <c r="I1726" s="129"/>
      <c r="J1726" s="128"/>
    </row>
    <row r="1727" spans="2:12" ht="25.5" x14ac:dyDescent="0.25">
      <c r="B1727" s="133" t="s">
        <v>933</v>
      </c>
      <c r="C1727" s="96"/>
      <c r="D1727" s="96"/>
      <c r="E1727" s="96"/>
      <c r="F1727" s="97" t="s">
        <v>99</v>
      </c>
      <c r="G1727" s="98" t="s">
        <v>141</v>
      </c>
      <c r="H1727" s="135" t="s">
        <v>132</v>
      </c>
      <c r="I1727" s="100">
        <v>1</v>
      </c>
      <c r="J1727" s="101">
        <f>ROUND(IF(SUM(J1729:J1739)="","",IF(H1727="NOTURNO",(SUM(J1729:J1739))*1.25,SUM(J1729:J1739))),2)</f>
        <v>2635.68</v>
      </c>
      <c r="K1727" s="102" t="s">
        <v>1771</v>
      </c>
      <c r="L1727" s="103" t="s">
        <v>1772</v>
      </c>
    </row>
    <row r="1728" spans="2:12" ht="27" x14ac:dyDescent="0.25">
      <c r="B1728" s="104"/>
      <c r="C1728" s="105" t="s">
        <v>1773</v>
      </c>
      <c r="D1728" s="105"/>
      <c r="E1728" s="105"/>
      <c r="F1728" s="106" t="s">
        <v>1776</v>
      </c>
      <c r="G1728" s="107" t="s">
        <v>1777</v>
      </c>
      <c r="H1728" s="108" t="s">
        <v>1778</v>
      </c>
      <c r="I1728" s="109"/>
      <c r="J1728" s="110"/>
      <c r="K1728" s="111"/>
      <c r="L1728" s="112"/>
    </row>
    <row r="1729" spans="2:12" x14ac:dyDescent="0.25">
      <c r="B1729" s="113"/>
      <c r="C1729" s="119"/>
      <c r="D1729" s="119"/>
      <c r="E1729" s="119"/>
      <c r="F1729" s="115" t="str">
        <f>IF($C1729="","",VLOOKUP($C1729,'[1]Preços Unitários'!$B$7:$H$507,4,1))</f>
        <v/>
      </c>
      <c r="G1729" s="115" t="str">
        <f>IF($C1729="","",VLOOKUP($C1729,'[1]Preços Unitários'!$B$7:$H$507,5,1))</f>
        <v/>
      </c>
      <c r="H1729" s="116" t="str">
        <f>IF($C1729="","",VLOOKUP($C1729,'[1]Preços Unitários'!$B$7:$H$507,7,1))</f>
        <v/>
      </c>
      <c r="I1729" s="117"/>
      <c r="J1729" s="118" t="str">
        <f t="shared" ref="J1729:J1740" si="122">IF(H1729="","",I1729*H1729)</f>
        <v/>
      </c>
      <c r="K1729" s="346" t="s">
        <v>2000</v>
      </c>
      <c r="L1729" s="352" t="s">
        <v>2001</v>
      </c>
    </row>
    <row r="1730" spans="2:12" x14ac:dyDescent="0.25">
      <c r="B1730" s="113"/>
      <c r="C1730" s="114" t="s">
        <v>2027</v>
      </c>
      <c r="D1730" s="114">
        <f>VLOOKUP(C1730,'[1]Preços Unitários'!$B$7:$E$413,2,TRUE)</f>
        <v>10010002</v>
      </c>
      <c r="E1730" s="114" t="str">
        <f>VLOOKUP(C1730,'[1]Preços Unitários'!$B$7:$F$413,3,TRUE)</f>
        <v>MultiHidro</v>
      </c>
      <c r="F1730" s="115" t="str">
        <f>IF($C1730="","",VLOOKUP($C1730,'[1]Preços Unitários'!$B$7:$H$507,4,1))</f>
        <v>TUBO FOFO 200mm JEI</v>
      </c>
      <c r="G1730" s="115" t="str">
        <f>IF($C1730="","",VLOOKUP($C1730,'[1]Preços Unitários'!$B$7:$H$507,5,1))</f>
        <v>m</v>
      </c>
      <c r="H1730" s="116">
        <f>IF($C1730="","",VLOOKUP($C1730,'[1]Preços Unitários'!$B$7:$H$507,7,1))</f>
        <v>673.71602874519965</v>
      </c>
      <c r="I1730" s="117">
        <v>1</v>
      </c>
      <c r="J1730" s="118">
        <f t="shared" si="122"/>
        <v>673.71602874519965</v>
      </c>
      <c r="K1730" s="347"/>
      <c r="L1730" s="353"/>
    </row>
    <row r="1731" spans="2:12" x14ac:dyDescent="0.25">
      <c r="B1731" s="113"/>
      <c r="C1731" s="141" t="s">
        <v>2028</v>
      </c>
      <c r="D1731" s="141" t="str">
        <f>VLOOKUP(C1731,'[1]Preços Unitários'!$B$7:$E$413,2,TRUE)</f>
        <v>12</v>
      </c>
      <c r="E1731" s="141" t="str">
        <f>VLOOKUP(C1731,'[1]Preços Unitários'!$B$7:$F$413,3,TRUE)</f>
        <v>Hidramaco</v>
      </c>
      <c r="F1731" s="115" t="str">
        <f>IF($C1731="","",VLOOKUP($C1731,'[1]Preços Unitários'!$B$7:$H$507,4,1))</f>
        <v>LUVA JUNTA ELÁSTICA FOFO 200mm JEI</v>
      </c>
      <c r="G1731" s="115" t="str">
        <f>IF($C1731="","",VLOOKUP($C1731,'[1]Preços Unitários'!$B$7:$H$507,5,1))</f>
        <v xml:space="preserve">un </v>
      </c>
      <c r="H1731" s="116">
        <f>IF($C1731="","",VLOOKUP($C1731,'[1]Preços Unitários'!$B$7:$H$507,7,1))</f>
        <v>487.81902349401133</v>
      </c>
      <c r="I1731" s="117">
        <v>2</v>
      </c>
      <c r="J1731" s="118">
        <f t="shared" si="122"/>
        <v>975.63804698802267</v>
      </c>
      <c r="K1731" s="347"/>
      <c r="L1731" s="353"/>
    </row>
    <row r="1732" spans="2:12" x14ac:dyDescent="0.25">
      <c r="B1732" s="113"/>
      <c r="C1732" s="141" t="s">
        <v>2029</v>
      </c>
      <c r="D1732" s="141">
        <f>VLOOKUP(C1732,'[1]Preços Unitários'!$B$7:$E$413,2,TRUE)</f>
        <v>90105</v>
      </c>
      <c r="E1732" s="141" t="str">
        <f>VLOOKUP(C1732,'[1]Preços Unitários'!$B$7:$F$413,3,TRUE)</f>
        <v>CASAN</v>
      </c>
      <c r="F1732" s="115" t="str">
        <f>IF($C1732="","",VLOOKUP($C1732,'[1]Preços Unitários'!$B$7:$H$507,4,1))</f>
        <v>ASSENTAMENTO DE TUBOS E CONEXÕES EM F°F°, J.E., ATÉ DN 200 MM</v>
      </c>
      <c r="G1732" s="115" t="str">
        <f>IF($C1732="","",VLOOKUP($C1732,'[1]Preços Unitários'!$B$7:$H$507,5,1))</f>
        <v>m</v>
      </c>
      <c r="H1732" s="116">
        <f>IF($C1732="","",VLOOKUP($C1732,'[1]Preços Unitários'!$B$7:$H$507,7,1))</f>
        <v>9.8756773521449102</v>
      </c>
      <c r="I1732" s="117">
        <v>1</v>
      </c>
      <c r="J1732" s="118">
        <f t="shared" si="122"/>
        <v>9.8756773521449102</v>
      </c>
      <c r="K1732" s="347"/>
      <c r="L1732" s="353"/>
    </row>
    <row r="1733" spans="2:12" x14ac:dyDescent="0.25">
      <c r="B1733" s="113"/>
      <c r="C1733" s="141" t="s">
        <v>2005</v>
      </c>
      <c r="D1733" s="141">
        <f>VLOOKUP(C1733,'[1]Preços Unitários'!$B$7:$E$413,2,TRUE)</f>
        <v>92106</v>
      </c>
      <c r="E1733" s="141" t="str">
        <f>VLOOKUP(C1733,'[1]Preços Unitários'!$B$7:$F$413,3,TRUE)</f>
        <v>SINAPI</v>
      </c>
      <c r="F1733" s="115" t="str">
        <f>IF($C1733="","",VLOOKUP($C1733,'[1]Preços Unitários'!$B$7:$H$507,4,1))</f>
        <v>LOCAÇÃO SERVIÇO AUTOVÁCUO E HIDROJATO COMBINADO</v>
      </c>
      <c r="G1733" s="115" t="str">
        <f>IF($C1733="","",VLOOKUP($C1733,'[1]Preços Unitários'!$B$7:$H$507,5,1))</f>
        <v>h</v>
      </c>
      <c r="H1733" s="116">
        <f>IF($C1733="","",VLOOKUP($C1733,'[1]Preços Unitários'!$B$7:$H$507,7,1))</f>
        <v>416.90800847131794</v>
      </c>
      <c r="I1733" s="117">
        <v>1</v>
      </c>
      <c r="J1733" s="118">
        <f t="shared" si="122"/>
        <v>416.90800847131794</v>
      </c>
      <c r="K1733" s="347"/>
      <c r="L1733" s="353"/>
    </row>
    <row r="1734" spans="2:12" x14ac:dyDescent="0.25">
      <c r="B1734" s="113"/>
      <c r="C1734" s="114" t="s">
        <v>1990</v>
      </c>
      <c r="D1734" s="114">
        <f>VLOOKUP(C1734,'[1]Preços Unitários'!$B$7:$E$413,2,TRUE)</f>
        <v>30207</v>
      </c>
      <c r="E1734" s="114" t="str">
        <f>VLOOKUP(C1734,'[1]Preços Unitários'!$B$7:$F$413,3,TRUE)</f>
        <v>CASAN</v>
      </c>
      <c r="F1734" s="115" t="str">
        <f>IF($C1734="","",VLOOKUP($C1734,'[1]Preços Unitários'!$B$7:$H$507,4,1))</f>
        <v>SINALIZAÇÃO DE TRÂNSITO, COM PLACAS</v>
      </c>
      <c r="G1734" s="115" t="str">
        <f>IF($C1734="","",VLOOKUP($C1734,'[1]Preços Unitários'!$B$7:$H$507,5,1))</f>
        <v>m²</v>
      </c>
      <c r="H1734" s="116">
        <f>IF($C1734="","",VLOOKUP($C1734,'[1]Preços Unitários'!$B$7:$H$507,7,1))</f>
        <v>12.042597729538622</v>
      </c>
      <c r="I1734" s="117">
        <v>2</v>
      </c>
      <c r="J1734" s="118">
        <f t="shared" si="122"/>
        <v>24.085195459077244</v>
      </c>
      <c r="K1734" s="347"/>
      <c r="L1734" s="353"/>
    </row>
    <row r="1735" spans="2:12" x14ac:dyDescent="0.25">
      <c r="B1735" s="113"/>
      <c r="C1735" s="114" t="s">
        <v>1999</v>
      </c>
      <c r="D1735" s="114">
        <f>VLOOKUP(C1735,'[1]Preços Unitários'!$B$7:$E$413,2,TRUE)</f>
        <v>30206</v>
      </c>
      <c r="E1735" s="114" t="str">
        <f>VLOOKUP(C1735,'[1]Preços Unitários'!$B$7:$F$413,3,TRUE)</f>
        <v>CASAN</v>
      </c>
      <c r="F1735" s="115" t="str">
        <f>IF($C1735="","",VLOOKUP($C1735,'[1]Preços Unitários'!$B$7:$H$507,4,1))</f>
        <v>SINALIZAÇÃO DE TRÂNSITO NOTURNA</v>
      </c>
      <c r="G1735" s="115" t="str">
        <f>IF($C1735="","",VLOOKUP($C1735,'[1]Preços Unitários'!$B$7:$H$507,5,1))</f>
        <v>m</v>
      </c>
      <c r="H1735" s="116">
        <f>IF($C1735="","",VLOOKUP($C1735,'[1]Preços Unitários'!$B$7:$H$507,7,1))</f>
        <v>4.1594908393649428</v>
      </c>
      <c r="I1735" s="117">
        <v>2</v>
      </c>
      <c r="J1735" s="118">
        <f t="shared" si="122"/>
        <v>8.3189816787298856</v>
      </c>
      <c r="K1735" s="347"/>
      <c r="L1735" s="353"/>
    </row>
    <row r="1736" spans="2:12" x14ac:dyDescent="0.25">
      <c r="B1736" s="113"/>
      <c r="C1736" s="119"/>
      <c r="D1736" s="119"/>
      <c r="E1736" s="119"/>
      <c r="F1736" s="115" t="str">
        <f>IF($C1736="","",VLOOKUP($C1736,'[1]Preços Unitários'!$B$7:$H$507,4,1))</f>
        <v/>
      </c>
      <c r="G1736" s="115" t="str">
        <f>IF($C1736="","",VLOOKUP($C1736,'[1]Preços Unitários'!$B$7:$H$507,5,1))</f>
        <v/>
      </c>
      <c r="H1736" s="116" t="str">
        <f>IF($C1736="","",VLOOKUP($C1736,'[1]Preços Unitários'!$B$7:$H$507,7,1))</f>
        <v/>
      </c>
      <c r="I1736" s="117"/>
      <c r="J1736" s="118" t="str">
        <f t="shared" si="122"/>
        <v/>
      </c>
      <c r="K1736" s="347"/>
      <c r="L1736" s="353"/>
    </row>
    <row r="1737" spans="2:12" x14ac:dyDescent="0.25">
      <c r="B1737" s="113"/>
      <c r="C1737" s="119"/>
      <c r="D1737" s="119"/>
      <c r="E1737" s="119"/>
      <c r="F1737" s="115" t="str">
        <f>IF($C1737="","",VLOOKUP($C1737,'[1]Preços Unitários'!$B$7:$H$507,4,1))</f>
        <v/>
      </c>
      <c r="G1737" s="115" t="str">
        <f>IF($C1737="","",VLOOKUP($C1737,'[1]Preços Unitários'!$B$7:$H$507,5,1))</f>
        <v/>
      </c>
      <c r="H1737" s="116" t="str">
        <f>IF($C1737="","",VLOOKUP($C1737,'[1]Preços Unitários'!$B$7:$H$507,7,1))</f>
        <v/>
      </c>
      <c r="I1737" s="117"/>
      <c r="J1737" s="118" t="str">
        <f t="shared" si="122"/>
        <v/>
      </c>
      <c r="K1737" s="347"/>
      <c r="L1737" s="353"/>
    </row>
    <row r="1738" spans="2:12" x14ac:dyDescent="0.25">
      <c r="B1738" s="113"/>
      <c r="C1738" s="119"/>
      <c r="D1738" s="119"/>
      <c r="E1738" s="119"/>
      <c r="F1738" s="115" t="str">
        <f>IF($C1738="","",VLOOKUP($C1738,'[1]Preços Unitários'!$B$7:$H$507,4,1))</f>
        <v/>
      </c>
      <c r="G1738" s="115" t="str">
        <f>IF($C1738="","",VLOOKUP($C1738,'[1]Preços Unitários'!$B$7:$H$507,5,1))</f>
        <v/>
      </c>
      <c r="H1738" s="116" t="str">
        <f>IF($C1738="","",VLOOKUP($C1738,'[1]Preços Unitários'!$B$7:$H$507,7,1))</f>
        <v/>
      </c>
      <c r="I1738" s="117"/>
      <c r="J1738" s="118" t="str">
        <f t="shared" si="122"/>
        <v/>
      </c>
      <c r="K1738" s="347"/>
      <c r="L1738" s="353"/>
    </row>
    <row r="1739" spans="2:12" x14ac:dyDescent="0.25">
      <c r="B1739" s="113"/>
      <c r="C1739" s="119"/>
      <c r="D1739" s="119"/>
      <c r="E1739" s="119"/>
      <c r="F1739" s="115" t="str">
        <f>IF($C1739="","",VLOOKUP($C1739,'[1]Preços Unitários'!$B$7:$H$507,4,1))</f>
        <v/>
      </c>
      <c r="G1739" s="115" t="str">
        <f>IF($C1739="","",VLOOKUP($C1739,'[1]Preços Unitários'!$B$7:$H$507,5,1))</f>
        <v/>
      </c>
      <c r="H1739" s="116" t="str">
        <f>IF($C1739="","",VLOOKUP($C1739,'[1]Preços Unitários'!$B$7:$H$507,7,1))</f>
        <v/>
      </c>
      <c r="I1739" s="120"/>
      <c r="J1739" s="118" t="str">
        <f t="shared" si="122"/>
        <v/>
      </c>
      <c r="K1739" s="347"/>
      <c r="L1739" s="353"/>
    </row>
    <row r="1740" spans="2:12" ht="15.75" thickBot="1" x14ac:dyDescent="0.3">
      <c r="B1740" s="121"/>
      <c r="C1740" s="122"/>
      <c r="D1740" s="122"/>
      <c r="E1740" s="122"/>
      <c r="F1740" s="123" t="str">
        <f>IF($C1740="","",VLOOKUP($C1740,'[1]Preços Unitários'!$B$7:$H$507,4,1))</f>
        <v/>
      </c>
      <c r="G1740" s="123" t="str">
        <f>IF($C1740="","",VLOOKUP($C1740,'[1]Preços Unitários'!$B$7:$H$507,5,1))</f>
        <v/>
      </c>
      <c r="H1740" s="124" t="str">
        <f>IF($C1740="","",VLOOKUP($C1740,'[1]Preços Unitários'!$B$7:$H$507,7,1))</f>
        <v/>
      </c>
      <c r="I1740" s="125"/>
      <c r="J1740" s="126" t="str">
        <f t="shared" si="122"/>
        <v/>
      </c>
      <c r="K1740" s="348"/>
      <c r="L1740" s="354"/>
    </row>
    <row r="1741" spans="2:12" ht="15.75" thickBot="1" x14ac:dyDescent="0.3">
      <c r="C1741" s="127"/>
      <c r="D1741" s="127"/>
      <c r="E1741" s="127"/>
      <c r="H1741" s="128"/>
      <c r="I1741" s="129"/>
      <c r="J1741" s="128"/>
    </row>
    <row r="1742" spans="2:12" ht="25.5" x14ac:dyDescent="0.25">
      <c r="B1742" s="133" t="s">
        <v>934</v>
      </c>
      <c r="C1742" s="96"/>
      <c r="D1742" s="96"/>
      <c r="E1742" s="96"/>
      <c r="F1742" s="97" t="s">
        <v>100</v>
      </c>
      <c r="G1742" s="98" t="s">
        <v>141</v>
      </c>
      <c r="H1742" s="99" t="s">
        <v>131</v>
      </c>
      <c r="I1742" s="100">
        <v>1</v>
      </c>
      <c r="J1742" s="101">
        <f>ROUND(IF(SUM(J1744:J1753)="","",IF(H1742="NOTURNO",(SUM(J1744:J1753))*1.25,SUM(J1744:J1753))),2)</f>
        <v>3420.52</v>
      </c>
      <c r="K1742" s="102" t="s">
        <v>1771</v>
      </c>
      <c r="L1742" s="103" t="s">
        <v>1772</v>
      </c>
    </row>
    <row r="1743" spans="2:12" ht="27" x14ac:dyDescent="0.25">
      <c r="B1743" s="104"/>
      <c r="C1743" s="105" t="s">
        <v>1773</v>
      </c>
      <c r="D1743" s="105"/>
      <c r="E1743" s="105"/>
      <c r="F1743" s="106" t="s">
        <v>1776</v>
      </c>
      <c r="G1743" s="107" t="s">
        <v>1777</v>
      </c>
      <c r="H1743" s="108" t="s">
        <v>1778</v>
      </c>
      <c r="I1743" s="109"/>
      <c r="J1743" s="110"/>
      <c r="K1743" s="111"/>
      <c r="L1743" s="112"/>
    </row>
    <row r="1744" spans="2:12" x14ac:dyDescent="0.25">
      <c r="B1744" s="113"/>
      <c r="C1744" s="119"/>
      <c r="D1744" s="119"/>
      <c r="E1744" s="119"/>
      <c r="F1744" s="115" t="str">
        <f>IF($C1744="","",VLOOKUP($C1744,'[1]Preços Unitários'!$B$7:$H$507,4,1))</f>
        <v/>
      </c>
      <c r="G1744" s="115" t="str">
        <f>IF($C1744="","",VLOOKUP($C1744,'[1]Preços Unitários'!$B$7:$H$507,5,1))</f>
        <v/>
      </c>
      <c r="H1744" s="116" t="str">
        <f>IF($C1744="","",VLOOKUP($C1744,'[1]Preços Unitários'!$B$7:$H$507,7,1))</f>
        <v/>
      </c>
      <c r="I1744" s="117"/>
      <c r="J1744" s="118" t="str">
        <f t="shared" ref="J1744:J1755" si="123">IF(H1744="","",I1744*H1744)</f>
        <v/>
      </c>
      <c r="K1744" s="346" t="s">
        <v>2000</v>
      </c>
      <c r="L1744" s="352" t="s">
        <v>2001</v>
      </c>
    </row>
    <row r="1745" spans="2:12" x14ac:dyDescent="0.25">
      <c r="B1745" s="113"/>
      <c r="C1745" s="114" t="s">
        <v>2030</v>
      </c>
      <c r="D1745" s="114">
        <f>VLOOKUP(C1745,'[1]Preços Unitários'!$B$7:$E$413,2,TRUE)</f>
        <v>10010004</v>
      </c>
      <c r="E1745" s="114" t="str">
        <f>VLOOKUP(C1745,'[1]Preços Unitários'!$B$7:$F$413,3,TRUE)</f>
        <v>MultiHidro</v>
      </c>
      <c r="F1745" s="115" t="str">
        <f>IF($C1745="","",VLOOKUP($C1745,'[1]Preços Unitários'!$B$7:$H$507,4,1))</f>
        <v>TUBO FOFO 300mm JEI</v>
      </c>
      <c r="G1745" s="115" t="str">
        <f>IF($C1745="","",VLOOKUP($C1745,'[1]Preços Unitários'!$B$7:$H$507,5,1))</f>
        <v>m</v>
      </c>
      <c r="H1745" s="116">
        <f>IF($C1745="","",VLOOKUP($C1745,'[1]Preços Unitários'!$B$7:$H$507,7,1))</f>
        <v>996.68299097872318</v>
      </c>
      <c r="I1745" s="117">
        <v>1</v>
      </c>
      <c r="J1745" s="118">
        <f t="shared" si="123"/>
        <v>996.68299097872318</v>
      </c>
      <c r="K1745" s="347"/>
      <c r="L1745" s="353"/>
    </row>
    <row r="1746" spans="2:12" x14ac:dyDescent="0.25">
      <c r="B1746" s="113"/>
      <c r="C1746" s="114" t="s">
        <v>2031</v>
      </c>
      <c r="D1746" s="114" t="str">
        <f>VLOOKUP(C1746,'[1]Preços Unitários'!$B$7:$E$413,2,TRUE)</f>
        <v>20</v>
      </c>
      <c r="E1746" s="114" t="str">
        <f>VLOOKUP(C1746,'[1]Preços Unitários'!$B$7:$F$413,3,TRUE)</f>
        <v>Hidramaco</v>
      </c>
      <c r="F1746" s="115" t="str">
        <f>IF($C1746="","",VLOOKUP($C1746,'[1]Preços Unitários'!$B$7:$H$507,4,1))</f>
        <v>LUVA JUNTA ELÁSTICA FOFO 300mm JEI</v>
      </c>
      <c r="G1746" s="115" t="str">
        <f>IF($C1746="","",VLOOKUP($C1746,'[1]Preços Unitários'!$B$7:$H$507,5,1))</f>
        <v xml:space="preserve">un </v>
      </c>
      <c r="H1746" s="116">
        <f>IF($C1746="","",VLOOKUP($C1746,'[1]Preços Unitários'!$B$7:$H$507,7,1))</f>
        <v>985.02608305868159</v>
      </c>
      <c r="I1746" s="117">
        <v>2</v>
      </c>
      <c r="J1746" s="118">
        <f t="shared" si="123"/>
        <v>1970.0521661173632</v>
      </c>
      <c r="K1746" s="347"/>
      <c r="L1746" s="353"/>
    </row>
    <row r="1747" spans="2:12" x14ac:dyDescent="0.25">
      <c r="B1747" s="113"/>
      <c r="C1747" s="114" t="s">
        <v>2032</v>
      </c>
      <c r="D1747" s="114">
        <f>VLOOKUP(C1747,'[1]Preços Unitários'!$B$7:$E$413,2,TRUE)</f>
        <v>90107</v>
      </c>
      <c r="E1747" s="114" t="str">
        <f>VLOOKUP(C1747,'[1]Preços Unitários'!$B$7:$F$413,3,TRUE)</f>
        <v>CASAN</v>
      </c>
      <c r="F1747" s="115" t="str">
        <f>IF($C1747="","",VLOOKUP($C1747,'[1]Preços Unitários'!$B$7:$H$507,4,1))</f>
        <v>ASSENTAMENTO DE TUBOS E CONEXÕES EM F°F°, J.E., ATÉ DN 300 MM</v>
      </c>
      <c r="G1747" s="115" t="str">
        <f>IF($C1747="","",VLOOKUP($C1747,'[1]Preços Unitários'!$B$7:$H$507,5,1))</f>
        <v>m</v>
      </c>
      <c r="H1747" s="116">
        <f>IF($C1747="","",VLOOKUP($C1747,'[1]Preços Unitários'!$B$7:$H$507,7,1))</f>
        <v>12.789811652777834</v>
      </c>
      <c r="I1747" s="117">
        <v>1</v>
      </c>
      <c r="J1747" s="118">
        <f t="shared" si="123"/>
        <v>12.789811652777834</v>
      </c>
      <c r="K1747" s="347"/>
      <c r="L1747" s="353"/>
    </row>
    <row r="1748" spans="2:12" x14ac:dyDescent="0.25">
      <c r="B1748" s="113"/>
      <c r="C1748" s="114" t="s">
        <v>2005</v>
      </c>
      <c r="D1748" s="114">
        <f>VLOOKUP(C1748,'[1]Preços Unitários'!$B$7:$E$413,2,TRUE)</f>
        <v>92106</v>
      </c>
      <c r="E1748" s="114" t="str">
        <f>VLOOKUP(C1748,'[1]Preços Unitários'!$B$7:$F$413,3,TRUE)</f>
        <v>SINAPI</v>
      </c>
      <c r="F1748" s="115" t="str">
        <f>IF($C1748="","",VLOOKUP($C1748,'[1]Preços Unitários'!$B$7:$H$507,4,1))</f>
        <v>LOCAÇÃO SERVIÇO AUTOVÁCUO E HIDROJATO COMBINADO</v>
      </c>
      <c r="G1748" s="115" t="str">
        <f>IF($C1748="","",VLOOKUP($C1748,'[1]Preços Unitários'!$B$7:$H$507,5,1))</f>
        <v>h</v>
      </c>
      <c r="H1748" s="116">
        <f>IF($C1748="","",VLOOKUP($C1748,'[1]Preços Unitários'!$B$7:$H$507,7,1))</f>
        <v>416.90800847131794</v>
      </c>
      <c r="I1748" s="117">
        <v>1</v>
      </c>
      <c r="J1748" s="118">
        <f t="shared" si="123"/>
        <v>416.90800847131794</v>
      </c>
      <c r="K1748" s="347"/>
      <c r="L1748" s="353"/>
    </row>
    <row r="1749" spans="2:12" x14ac:dyDescent="0.25">
      <c r="B1749" s="113"/>
      <c r="C1749" s="114" t="s">
        <v>1990</v>
      </c>
      <c r="D1749" s="114">
        <f>VLOOKUP(C1749,'[1]Preços Unitários'!$B$7:$E$413,2,TRUE)</f>
        <v>30207</v>
      </c>
      <c r="E1749" s="114" t="str">
        <f>VLOOKUP(C1749,'[1]Preços Unitários'!$B$7:$F$413,3,TRUE)</f>
        <v>CASAN</v>
      </c>
      <c r="F1749" s="115" t="str">
        <f>IF($C1749="","",VLOOKUP($C1749,'[1]Preços Unitários'!$B$7:$H$507,4,1))</f>
        <v>SINALIZAÇÃO DE TRÂNSITO, COM PLACAS</v>
      </c>
      <c r="G1749" s="115" t="str">
        <f>IF($C1749="","",VLOOKUP($C1749,'[1]Preços Unitários'!$B$7:$H$507,5,1))</f>
        <v>m²</v>
      </c>
      <c r="H1749" s="116">
        <f>IF($C1749="","",VLOOKUP($C1749,'[1]Preços Unitários'!$B$7:$H$507,7,1))</f>
        <v>12.042597729538622</v>
      </c>
      <c r="I1749" s="117">
        <v>2</v>
      </c>
      <c r="J1749" s="118">
        <f t="shared" si="123"/>
        <v>24.085195459077244</v>
      </c>
      <c r="K1749" s="347"/>
      <c r="L1749" s="353"/>
    </row>
    <row r="1750" spans="2:12" x14ac:dyDescent="0.25">
      <c r="B1750" s="113"/>
      <c r="C1750" s="119"/>
      <c r="D1750" s="119"/>
      <c r="E1750" s="119"/>
      <c r="F1750" s="115" t="str">
        <f>IF($C1750="","",VLOOKUP($C1750,'[1]Preços Unitários'!$B$7:$H$507,4,1))</f>
        <v/>
      </c>
      <c r="G1750" s="115" t="str">
        <f>IF($C1750="","",VLOOKUP($C1750,'[1]Preços Unitários'!$B$7:$H$507,5,1))</f>
        <v/>
      </c>
      <c r="H1750" s="116" t="str">
        <f>IF($C1750="","",VLOOKUP($C1750,'[1]Preços Unitários'!$B$7:$H$507,7,1))</f>
        <v/>
      </c>
      <c r="I1750" s="117"/>
      <c r="J1750" s="118" t="str">
        <f t="shared" si="123"/>
        <v/>
      </c>
      <c r="K1750" s="347"/>
      <c r="L1750" s="353"/>
    </row>
    <row r="1751" spans="2:12" x14ac:dyDescent="0.25">
      <c r="B1751" s="113"/>
      <c r="C1751" s="119"/>
      <c r="D1751" s="119"/>
      <c r="E1751" s="119"/>
      <c r="F1751" s="115" t="str">
        <f>IF($C1751="","",VLOOKUP($C1751,'[1]Preços Unitários'!$B$7:$H$507,4,1))</f>
        <v/>
      </c>
      <c r="G1751" s="115" t="str">
        <f>IF($C1751="","",VLOOKUP($C1751,'[1]Preços Unitários'!$B$7:$H$507,5,1))</f>
        <v/>
      </c>
      <c r="H1751" s="116" t="str">
        <f>IF($C1751="","",VLOOKUP($C1751,'[1]Preços Unitários'!$B$7:$H$507,7,1))</f>
        <v/>
      </c>
      <c r="I1751" s="117"/>
      <c r="J1751" s="118" t="str">
        <f t="shared" si="123"/>
        <v/>
      </c>
      <c r="K1751" s="347"/>
      <c r="L1751" s="353"/>
    </row>
    <row r="1752" spans="2:12" x14ac:dyDescent="0.25">
      <c r="B1752" s="113"/>
      <c r="C1752" s="119"/>
      <c r="D1752" s="119"/>
      <c r="E1752" s="119"/>
      <c r="F1752" s="115" t="str">
        <f>IF($C1752="","",VLOOKUP($C1752,'[1]Preços Unitários'!$B$7:$H$507,4,1))</f>
        <v/>
      </c>
      <c r="G1752" s="115" t="str">
        <f>IF($C1752="","",VLOOKUP($C1752,'[1]Preços Unitários'!$B$7:$H$507,5,1))</f>
        <v/>
      </c>
      <c r="H1752" s="116" t="str">
        <f>IF($C1752="","",VLOOKUP($C1752,'[1]Preços Unitários'!$B$7:$H$507,7,1))</f>
        <v/>
      </c>
      <c r="I1752" s="120"/>
      <c r="J1752" s="118" t="str">
        <f t="shared" si="123"/>
        <v/>
      </c>
      <c r="K1752" s="347"/>
      <c r="L1752" s="353"/>
    </row>
    <row r="1753" spans="2:12" x14ac:dyDescent="0.25">
      <c r="B1753" s="113"/>
      <c r="C1753" s="119"/>
      <c r="D1753" s="119"/>
      <c r="E1753" s="119"/>
      <c r="F1753" s="115" t="str">
        <f>IF($C1753="","",VLOOKUP($C1753,'[1]Preços Unitários'!$B$7:$H$507,4,1))</f>
        <v/>
      </c>
      <c r="G1753" s="115" t="str">
        <f>IF($C1753="","",VLOOKUP($C1753,'[1]Preços Unitários'!$B$7:$H$507,5,1))</f>
        <v/>
      </c>
      <c r="H1753" s="116" t="str">
        <f>IF($C1753="","",VLOOKUP($C1753,'[1]Preços Unitários'!$B$7:$H$507,7,1))</f>
        <v/>
      </c>
      <c r="I1753" s="120"/>
      <c r="J1753" s="118" t="str">
        <f t="shared" si="123"/>
        <v/>
      </c>
      <c r="K1753" s="347"/>
      <c r="L1753" s="353"/>
    </row>
    <row r="1754" spans="2:12" x14ac:dyDescent="0.25">
      <c r="B1754" s="155"/>
      <c r="C1754" s="156"/>
      <c r="D1754" s="156"/>
      <c r="E1754" s="156"/>
      <c r="F1754" s="157"/>
      <c r="G1754" s="157"/>
      <c r="H1754" s="158"/>
      <c r="I1754" s="159"/>
      <c r="J1754" s="160"/>
      <c r="K1754" s="347"/>
      <c r="L1754" s="353"/>
    </row>
    <row r="1755" spans="2:12" ht="15.75" thickBot="1" x14ac:dyDescent="0.3">
      <c r="B1755" s="121"/>
      <c r="C1755" s="122"/>
      <c r="D1755" s="122"/>
      <c r="E1755" s="122"/>
      <c r="F1755" s="123" t="str">
        <f>IF($C1755="","",VLOOKUP($C1755,'[1]Preços Unitários'!$B$7:$H$507,4,1))</f>
        <v/>
      </c>
      <c r="G1755" s="123" t="str">
        <f>IF($C1755="","",VLOOKUP($C1755,'[1]Preços Unitários'!$B$7:$H$507,5,1))</f>
        <v/>
      </c>
      <c r="H1755" s="124" t="str">
        <f>IF($C1755="","",VLOOKUP($C1755,'[1]Preços Unitários'!$B$7:$H$507,7,1))</f>
        <v/>
      </c>
      <c r="I1755" s="125"/>
      <c r="J1755" s="126" t="str">
        <f t="shared" si="123"/>
        <v/>
      </c>
      <c r="K1755" s="348"/>
      <c r="L1755" s="354"/>
    </row>
    <row r="1756" spans="2:12" ht="15.75" thickBot="1" x14ac:dyDescent="0.3">
      <c r="C1756" s="127"/>
      <c r="D1756" s="127"/>
      <c r="E1756" s="127"/>
      <c r="H1756" s="128"/>
      <c r="I1756" s="129"/>
      <c r="J1756" s="128"/>
    </row>
    <row r="1757" spans="2:12" ht="25.5" x14ac:dyDescent="0.25">
      <c r="B1757" s="133" t="s">
        <v>935</v>
      </c>
      <c r="C1757" s="96"/>
      <c r="D1757" s="96"/>
      <c r="E1757" s="96"/>
      <c r="F1757" s="97" t="s">
        <v>100</v>
      </c>
      <c r="G1757" s="98" t="s">
        <v>141</v>
      </c>
      <c r="H1757" s="135" t="s">
        <v>132</v>
      </c>
      <c r="I1757" s="100">
        <v>1</v>
      </c>
      <c r="J1757" s="101">
        <f>ROUND(IF(SUM(J1759:J1768)="","",IF(H1757="NOTURNO",(SUM(J1759:J1768))*1.25,SUM(J1759:J1768))),2)</f>
        <v>4286.05</v>
      </c>
      <c r="K1757" s="102" t="s">
        <v>1771</v>
      </c>
      <c r="L1757" s="103" t="s">
        <v>1772</v>
      </c>
    </row>
    <row r="1758" spans="2:12" ht="27" x14ac:dyDescent="0.25">
      <c r="B1758" s="104"/>
      <c r="C1758" s="105" t="s">
        <v>1773</v>
      </c>
      <c r="D1758" s="105"/>
      <c r="E1758" s="105"/>
      <c r="F1758" s="106" t="s">
        <v>1776</v>
      </c>
      <c r="G1758" s="107" t="s">
        <v>1777</v>
      </c>
      <c r="H1758" s="108" t="s">
        <v>1778</v>
      </c>
      <c r="I1758" s="109"/>
      <c r="J1758" s="110"/>
      <c r="K1758" s="111"/>
      <c r="L1758" s="112"/>
    </row>
    <row r="1759" spans="2:12" x14ac:dyDescent="0.25">
      <c r="B1759" s="113"/>
      <c r="C1759" s="119"/>
      <c r="D1759" s="119"/>
      <c r="E1759" s="119"/>
      <c r="F1759" s="115" t="str">
        <f>IF($C1759="","",VLOOKUP($C1759,'[1]Preços Unitários'!$B$7:$H$507,4,1))</f>
        <v/>
      </c>
      <c r="G1759" s="115" t="str">
        <f>IF($C1759="","",VLOOKUP($C1759,'[1]Preços Unitários'!$B$7:$H$507,5,1))</f>
        <v/>
      </c>
      <c r="H1759" s="116" t="str">
        <f>IF($C1759="","",VLOOKUP($C1759,'[1]Preços Unitários'!$B$7:$H$507,7,1))</f>
        <v/>
      </c>
      <c r="I1759" s="117"/>
      <c r="J1759" s="118" t="str">
        <f t="shared" ref="J1759:J1770" si="124">IF(H1759="","",I1759*H1759)</f>
        <v/>
      </c>
      <c r="K1759" s="346" t="s">
        <v>2000</v>
      </c>
      <c r="L1759" s="352" t="s">
        <v>2001</v>
      </c>
    </row>
    <row r="1760" spans="2:12" x14ac:dyDescent="0.25">
      <c r="B1760" s="113"/>
      <c r="C1760" s="114" t="s">
        <v>2030</v>
      </c>
      <c r="D1760" s="114">
        <f>VLOOKUP(C1760,'[1]Preços Unitários'!$B$7:$E$413,2,TRUE)</f>
        <v>10010004</v>
      </c>
      <c r="E1760" s="114" t="str">
        <f>VLOOKUP(C1760,'[1]Preços Unitários'!$B$7:$F$413,3,TRUE)</f>
        <v>MultiHidro</v>
      </c>
      <c r="F1760" s="115" t="str">
        <f>IF($C1760="","",VLOOKUP($C1760,'[1]Preços Unitários'!$B$7:$H$507,4,1))</f>
        <v>TUBO FOFO 300mm JEI</v>
      </c>
      <c r="G1760" s="115" t="str">
        <f>IF($C1760="","",VLOOKUP($C1760,'[1]Preços Unitários'!$B$7:$H$507,5,1))</f>
        <v>m</v>
      </c>
      <c r="H1760" s="116">
        <f>IF($C1760="","",VLOOKUP($C1760,'[1]Preços Unitários'!$B$7:$H$507,7,1))</f>
        <v>996.68299097872318</v>
      </c>
      <c r="I1760" s="117">
        <v>1</v>
      </c>
      <c r="J1760" s="118">
        <f t="shared" si="124"/>
        <v>996.68299097872318</v>
      </c>
      <c r="K1760" s="347"/>
      <c r="L1760" s="353"/>
    </row>
    <row r="1761" spans="2:12" x14ac:dyDescent="0.25">
      <c r="B1761" s="113"/>
      <c r="C1761" s="114" t="s">
        <v>2031</v>
      </c>
      <c r="D1761" s="114" t="str">
        <f>VLOOKUP(C1761,'[1]Preços Unitários'!$B$7:$E$413,2,TRUE)</f>
        <v>20</v>
      </c>
      <c r="E1761" s="114" t="str">
        <f>VLOOKUP(C1761,'[1]Preços Unitários'!$B$7:$F$413,3,TRUE)</f>
        <v>Hidramaco</v>
      </c>
      <c r="F1761" s="115" t="str">
        <f>IF($C1761="","",VLOOKUP($C1761,'[1]Preços Unitários'!$B$7:$H$507,4,1))</f>
        <v>LUVA JUNTA ELÁSTICA FOFO 300mm JEI</v>
      </c>
      <c r="G1761" s="115" t="str">
        <f>IF($C1761="","",VLOOKUP($C1761,'[1]Preços Unitários'!$B$7:$H$507,5,1))</f>
        <v xml:space="preserve">un </v>
      </c>
      <c r="H1761" s="116">
        <f>IF($C1761="","",VLOOKUP($C1761,'[1]Preços Unitários'!$B$7:$H$507,7,1))</f>
        <v>985.02608305868159</v>
      </c>
      <c r="I1761" s="117">
        <v>2</v>
      </c>
      <c r="J1761" s="118">
        <f t="shared" si="124"/>
        <v>1970.0521661173632</v>
      </c>
      <c r="K1761" s="347"/>
      <c r="L1761" s="353"/>
    </row>
    <row r="1762" spans="2:12" x14ac:dyDescent="0.25">
      <c r="B1762" s="113"/>
      <c r="C1762" s="114" t="s">
        <v>2032</v>
      </c>
      <c r="D1762" s="114">
        <f>VLOOKUP(C1762,'[1]Preços Unitários'!$B$7:$E$413,2,TRUE)</f>
        <v>90107</v>
      </c>
      <c r="E1762" s="114" t="str">
        <f>VLOOKUP(C1762,'[1]Preços Unitários'!$B$7:$F$413,3,TRUE)</f>
        <v>CASAN</v>
      </c>
      <c r="F1762" s="115" t="str">
        <f>IF($C1762="","",VLOOKUP($C1762,'[1]Preços Unitários'!$B$7:$H$507,4,1))</f>
        <v>ASSENTAMENTO DE TUBOS E CONEXÕES EM F°F°, J.E., ATÉ DN 300 MM</v>
      </c>
      <c r="G1762" s="115" t="str">
        <f>IF($C1762="","",VLOOKUP($C1762,'[1]Preços Unitários'!$B$7:$H$507,5,1))</f>
        <v>m</v>
      </c>
      <c r="H1762" s="116">
        <f>IF($C1762="","",VLOOKUP($C1762,'[1]Preços Unitários'!$B$7:$H$507,7,1))</f>
        <v>12.789811652777834</v>
      </c>
      <c r="I1762" s="117">
        <v>1</v>
      </c>
      <c r="J1762" s="118">
        <f t="shared" si="124"/>
        <v>12.789811652777834</v>
      </c>
      <c r="K1762" s="347"/>
      <c r="L1762" s="353"/>
    </row>
    <row r="1763" spans="2:12" x14ac:dyDescent="0.25">
      <c r="B1763" s="113"/>
      <c r="C1763" s="114" t="s">
        <v>2005</v>
      </c>
      <c r="D1763" s="114">
        <f>VLOOKUP(C1763,'[1]Preços Unitários'!$B$7:$E$413,2,TRUE)</f>
        <v>92106</v>
      </c>
      <c r="E1763" s="114" t="str">
        <f>VLOOKUP(C1763,'[1]Preços Unitários'!$B$7:$F$413,3,TRUE)</f>
        <v>SINAPI</v>
      </c>
      <c r="F1763" s="115" t="str">
        <f>IF($C1763="","",VLOOKUP($C1763,'[1]Preços Unitários'!$B$7:$H$507,4,1))</f>
        <v>LOCAÇÃO SERVIÇO AUTOVÁCUO E HIDROJATO COMBINADO</v>
      </c>
      <c r="G1763" s="115" t="str">
        <f>IF($C1763="","",VLOOKUP($C1763,'[1]Preços Unitários'!$B$7:$H$507,5,1))</f>
        <v>h</v>
      </c>
      <c r="H1763" s="116">
        <f>IF($C1763="","",VLOOKUP($C1763,'[1]Preços Unitários'!$B$7:$H$507,7,1))</f>
        <v>416.90800847131794</v>
      </c>
      <c r="I1763" s="117">
        <v>1</v>
      </c>
      <c r="J1763" s="118">
        <f t="shared" si="124"/>
        <v>416.90800847131794</v>
      </c>
      <c r="K1763" s="347"/>
      <c r="L1763" s="353"/>
    </row>
    <row r="1764" spans="2:12" x14ac:dyDescent="0.25">
      <c r="B1764" s="113"/>
      <c r="C1764" s="114" t="s">
        <v>1990</v>
      </c>
      <c r="D1764" s="114">
        <f>VLOOKUP(C1764,'[1]Preços Unitários'!$B$7:$E$413,2,TRUE)</f>
        <v>30207</v>
      </c>
      <c r="E1764" s="114" t="str">
        <f>VLOOKUP(C1764,'[1]Preços Unitários'!$B$7:$F$413,3,TRUE)</f>
        <v>CASAN</v>
      </c>
      <c r="F1764" s="115" t="str">
        <f>IF($C1764="","",VLOOKUP($C1764,'[1]Preços Unitários'!$B$7:$H$507,4,1))</f>
        <v>SINALIZAÇÃO DE TRÂNSITO, COM PLACAS</v>
      </c>
      <c r="G1764" s="115" t="str">
        <f>IF($C1764="","",VLOOKUP($C1764,'[1]Preços Unitários'!$B$7:$H$507,5,1))</f>
        <v>m²</v>
      </c>
      <c r="H1764" s="116">
        <f>IF($C1764="","",VLOOKUP($C1764,'[1]Preços Unitários'!$B$7:$H$507,7,1))</f>
        <v>12.042597729538622</v>
      </c>
      <c r="I1764" s="117">
        <v>2</v>
      </c>
      <c r="J1764" s="118">
        <f t="shared" si="124"/>
        <v>24.085195459077244</v>
      </c>
      <c r="K1764" s="347"/>
      <c r="L1764" s="353"/>
    </row>
    <row r="1765" spans="2:12" x14ac:dyDescent="0.25">
      <c r="B1765" s="113"/>
      <c r="C1765" s="114" t="s">
        <v>1999</v>
      </c>
      <c r="D1765" s="114">
        <f>VLOOKUP(C1765,'[1]Preços Unitários'!$B$7:$E$413,2,TRUE)</f>
        <v>30206</v>
      </c>
      <c r="E1765" s="114" t="str">
        <f>VLOOKUP(C1765,'[1]Preços Unitários'!$B$7:$F$413,3,TRUE)</f>
        <v>CASAN</v>
      </c>
      <c r="F1765" s="115" t="str">
        <f>IF($C1765="","",VLOOKUP($C1765,'[1]Preços Unitários'!$B$7:$H$507,4,1))</f>
        <v>SINALIZAÇÃO DE TRÂNSITO NOTURNA</v>
      </c>
      <c r="G1765" s="115" t="str">
        <f>IF($C1765="","",VLOOKUP($C1765,'[1]Preços Unitários'!$B$7:$H$507,5,1))</f>
        <v>m</v>
      </c>
      <c r="H1765" s="116">
        <f>IF($C1765="","",VLOOKUP($C1765,'[1]Preços Unitários'!$B$7:$H$507,7,1))</f>
        <v>4.1594908393649428</v>
      </c>
      <c r="I1765" s="117">
        <v>2</v>
      </c>
      <c r="J1765" s="118">
        <f t="shared" si="124"/>
        <v>8.3189816787298856</v>
      </c>
      <c r="K1765" s="347"/>
      <c r="L1765" s="353"/>
    </row>
    <row r="1766" spans="2:12" x14ac:dyDescent="0.25">
      <c r="B1766" s="113"/>
      <c r="C1766" s="119"/>
      <c r="D1766" s="119"/>
      <c r="E1766" s="119"/>
      <c r="F1766" s="115" t="str">
        <f>IF($C1766="","",VLOOKUP($C1766,'[1]Preços Unitários'!$B$7:$H$507,4,1))</f>
        <v/>
      </c>
      <c r="G1766" s="115" t="str">
        <f>IF($C1766="","",VLOOKUP($C1766,'[1]Preços Unitários'!$B$7:$H$507,5,1))</f>
        <v/>
      </c>
      <c r="H1766" s="116" t="str">
        <f>IF($C1766="","",VLOOKUP($C1766,'[1]Preços Unitários'!$B$7:$H$507,7,1))</f>
        <v/>
      </c>
      <c r="I1766" s="117"/>
      <c r="J1766" s="118" t="str">
        <f t="shared" si="124"/>
        <v/>
      </c>
      <c r="K1766" s="347"/>
      <c r="L1766" s="353"/>
    </row>
    <row r="1767" spans="2:12" x14ac:dyDescent="0.25">
      <c r="B1767" s="113"/>
      <c r="C1767" s="119"/>
      <c r="D1767" s="119"/>
      <c r="E1767" s="119"/>
      <c r="F1767" s="115" t="str">
        <f>IF($C1767="","",VLOOKUP($C1767,'[1]Preços Unitários'!$B$7:$H$507,4,1))</f>
        <v/>
      </c>
      <c r="G1767" s="115" t="str">
        <f>IF($C1767="","",VLOOKUP($C1767,'[1]Preços Unitários'!$B$7:$H$507,5,1))</f>
        <v/>
      </c>
      <c r="H1767" s="116" t="str">
        <f>IF($C1767="","",VLOOKUP($C1767,'[1]Preços Unitários'!$B$7:$H$507,7,1))</f>
        <v/>
      </c>
      <c r="I1767" s="120"/>
      <c r="J1767" s="118" t="str">
        <f t="shared" si="124"/>
        <v/>
      </c>
      <c r="K1767" s="347"/>
      <c r="L1767" s="353"/>
    </row>
    <row r="1768" spans="2:12" x14ac:dyDescent="0.25">
      <c r="B1768" s="113"/>
      <c r="C1768" s="119"/>
      <c r="D1768" s="119"/>
      <c r="E1768" s="119"/>
      <c r="F1768" s="115" t="str">
        <f>IF($C1768="","",VLOOKUP($C1768,'[1]Preços Unitários'!$B$7:$H$507,4,1))</f>
        <v/>
      </c>
      <c r="G1768" s="115" t="str">
        <f>IF($C1768="","",VLOOKUP($C1768,'[1]Preços Unitários'!$B$7:$H$507,5,1))</f>
        <v/>
      </c>
      <c r="H1768" s="116" t="str">
        <f>IF($C1768="","",VLOOKUP($C1768,'[1]Preços Unitários'!$B$7:$H$507,7,1))</f>
        <v/>
      </c>
      <c r="I1768" s="120"/>
      <c r="J1768" s="118" t="str">
        <f t="shared" si="124"/>
        <v/>
      </c>
      <c r="K1768" s="347"/>
      <c r="L1768" s="353"/>
    </row>
    <row r="1769" spans="2:12" x14ac:dyDescent="0.25">
      <c r="B1769" s="155"/>
      <c r="C1769" s="156"/>
      <c r="D1769" s="156"/>
      <c r="E1769" s="156"/>
      <c r="F1769" s="157"/>
      <c r="G1769" s="157"/>
      <c r="H1769" s="158"/>
      <c r="I1769" s="159"/>
      <c r="J1769" s="160"/>
      <c r="K1769" s="347"/>
      <c r="L1769" s="353"/>
    </row>
    <row r="1770" spans="2:12" ht="15.75" thickBot="1" x14ac:dyDescent="0.3">
      <c r="B1770" s="121"/>
      <c r="C1770" s="122"/>
      <c r="D1770" s="122"/>
      <c r="E1770" s="122"/>
      <c r="F1770" s="123" t="str">
        <f>IF($C1770="","",VLOOKUP($C1770,'[1]Preços Unitários'!$B$7:$H$507,4,1))</f>
        <v/>
      </c>
      <c r="G1770" s="123" t="str">
        <f>IF($C1770="","",VLOOKUP($C1770,'[1]Preços Unitários'!$B$7:$H$507,5,1))</f>
        <v/>
      </c>
      <c r="H1770" s="124" t="str">
        <f>IF($C1770="","",VLOOKUP($C1770,'[1]Preços Unitários'!$B$7:$H$507,7,1))</f>
        <v/>
      </c>
      <c r="I1770" s="125"/>
      <c r="J1770" s="126" t="str">
        <f t="shared" si="124"/>
        <v/>
      </c>
      <c r="K1770" s="348"/>
      <c r="L1770" s="354"/>
    </row>
    <row r="1771" spans="2:12" ht="15.75" thickBot="1" x14ac:dyDescent="0.3">
      <c r="C1771" s="127"/>
      <c r="D1771" s="127"/>
      <c r="E1771" s="127"/>
      <c r="H1771" s="128"/>
      <c r="I1771" s="129"/>
      <c r="J1771" s="128"/>
    </row>
    <row r="1772" spans="2:12" x14ac:dyDescent="0.25">
      <c r="B1772" s="133" t="s">
        <v>936</v>
      </c>
      <c r="C1772" s="96"/>
      <c r="D1772" s="96"/>
      <c r="E1772" s="96"/>
      <c r="F1772" s="97" t="s">
        <v>101</v>
      </c>
      <c r="G1772" s="98" t="s">
        <v>141</v>
      </c>
      <c r="H1772" s="99" t="s">
        <v>131</v>
      </c>
      <c r="I1772" s="100">
        <v>1</v>
      </c>
      <c r="J1772" s="101">
        <f>ROUND(IF(SUM(J1774:J1783)="","",IF(H1772="NOTURNO",(SUM(J1774:J1783))*1.25,SUM(J1774:J1783))),2)</f>
        <v>72.22</v>
      </c>
      <c r="K1772" s="102" t="s">
        <v>1771</v>
      </c>
      <c r="L1772" s="103" t="s">
        <v>1772</v>
      </c>
    </row>
    <row r="1773" spans="2:12" ht="27" x14ac:dyDescent="0.25">
      <c r="B1773" s="104"/>
      <c r="C1773" s="105" t="s">
        <v>1773</v>
      </c>
      <c r="D1773" s="105"/>
      <c r="E1773" s="105"/>
      <c r="F1773" s="106" t="s">
        <v>1776</v>
      </c>
      <c r="G1773" s="107" t="s">
        <v>1777</v>
      </c>
      <c r="H1773" s="108" t="s">
        <v>1778</v>
      </c>
      <c r="I1773" s="109"/>
      <c r="J1773" s="110"/>
      <c r="K1773" s="111"/>
      <c r="L1773" s="112"/>
    </row>
    <row r="1774" spans="2:12" x14ac:dyDescent="0.25">
      <c r="B1774" s="113"/>
      <c r="C1774" s="119"/>
      <c r="D1774" s="119"/>
      <c r="E1774" s="119"/>
      <c r="F1774" s="115" t="str">
        <f>IF($C1774="","",VLOOKUP($C1774,'[1]Preços Unitários'!$B$7:$H$507,4,1))</f>
        <v/>
      </c>
      <c r="G1774" s="115" t="str">
        <f>IF($C1774="","",VLOOKUP($C1774,'[1]Preços Unitários'!$B$7:$H$507,5,1))</f>
        <v/>
      </c>
      <c r="H1774" s="116" t="str">
        <f>IF($C1774="","",VLOOKUP($C1774,'[1]Preços Unitários'!$B$7:$H$507,7,1))</f>
        <v/>
      </c>
      <c r="I1774" s="117"/>
      <c r="J1774" s="118" t="str">
        <f t="shared" ref="J1774:J1784" si="125">IF(H1774="","",I1774*H1774)</f>
        <v/>
      </c>
      <c r="K1774" s="346" t="s">
        <v>2033</v>
      </c>
      <c r="L1774" s="349" t="s">
        <v>2034</v>
      </c>
    </row>
    <row r="1775" spans="2:12" x14ac:dyDescent="0.25">
      <c r="B1775" s="113"/>
      <c r="C1775" s="141" t="s">
        <v>2035</v>
      </c>
      <c r="D1775" s="141">
        <f>VLOOKUP(C1775,'[1]Preços Unitários'!$B$7:$E$413,2,TRUE)</f>
        <v>100533</v>
      </c>
      <c r="E1775" s="141" t="str">
        <f>VLOOKUP(C1775,'[1]Preços Unitários'!$B$7:$F$413,3,TRUE)</f>
        <v>SINAPI</v>
      </c>
      <c r="F1775" s="115" t="str">
        <f>IF($C1775="","",VLOOKUP($C1775,'[1]Preços Unitários'!$B$7:$H$507,4,1))</f>
        <v>TÉCNICO EDIFICAÇÕES/SANEAMENTO/SEGURANÇA</v>
      </c>
      <c r="G1775" s="115" t="str">
        <f>IF($C1775="","",VLOOKUP($C1775,'[1]Preços Unitários'!$B$7:$H$507,5,1))</f>
        <v>h</v>
      </c>
      <c r="H1775" s="116">
        <f>IF($C1775="","",VLOOKUP($C1775,'[1]Preços Unitários'!$B$7:$H$507,7,1))</f>
        <v>28.917178829357479</v>
      </c>
      <c r="I1775" s="117">
        <v>0.75</v>
      </c>
      <c r="J1775" s="118">
        <f t="shared" si="125"/>
        <v>21.687884122018108</v>
      </c>
      <c r="K1775" s="347"/>
      <c r="L1775" s="350"/>
    </row>
    <row r="1776" spans="2:12" x14ac:dyDescent="0.25">
      <c r="B1776" s="113"/>
      <c r="C1776" s="141" t="s">
        <v>2036</v>
      </c>
      <c r="D1776" s="141">
        <f>VLOOKUP(C1776,'[1]Preços Unitários'!$B$7:$E$413,2,TRUE)</f>
        <v>92145</v>
      </c>
      <c r="E1776" s="141" t="str">
        <f>VLOOKUP(C1776,'[1]Preços Unitários'!$B$7:$F$413,3,TRUE)</f>
        <v>SINAPI</v>
      </c>
      <c r="F1776" s="115" t="str">
        <f>IF($C1776="","",VLOOKUP($C1776,'[1]Preços Unitários'!$B$7:$H$507,4,1))</f>
        <v>LOCAÇÃO UTILITÁRIO</v>
      </c>
      <c r="G1776" s="115" t="str">
        <f>IF($C1776="","",VLOOKUP($C1776,'[1]Preços Unitários'!$B$7:$H$507,5,1))</f>
        <v>h</v>
      </c>
      <c r="H1776" s="116">
        <f>IF($C1776="","",VLOOKUP($C1776,'[1]Preços Unitários'!$B$7:$H$507,7,1))</f>
        <v>101.06068311810334</v>
      </c>
      <c r="I1776" s="117">
        <v>0.5</v>
      </c>
      <c r="J1776" s="118">
        <f t="shared" si="125"/>
        <v>50.530341559051671</v>
      </c>
      <c r="K1776" s="347"/>
      <c r="L1776" s="350"/>
    </row>
    <row r="1777" spans="2:12" x14ac:dyDescent="0.25">
      <c r="B1777" s="113"/>
      <c r="C1777" s="119"/>
      <c r="D1777" s="119"/>
      <c r="E1777" s="119"/>
      <c r="F1777" s="115" t="str">
        <f>IF($C1777="","",VLOOKUP($C1777,'[1]Preços Unitários'!$B$7:$H$507,4,1))</f>
        <v/>
      </c>
      <c r="G1777" s="115" t="str">
        <f>IF($C1777="","",VLOOKUP($C1777,'[1]Preços Unitários'!$B$7:$H$507,5,1))</f>
        <v/>
      </c>
      <c r="H1777" s="116" t="str">
        <f>IF($C1777="","",VLOOKUP($C1777,'[1]Preços Unitários'!$B$7:$H$507,7,1))</f>
        <v/>
      </c>
      <c r="I1777" s="117"/>
      <c r="J1777" s="118" t="str">
        <f t="shared" si="125"/>
        <v/>
      </c>
      <c r="K1777" s="347"/>
      <c r="L1777" s="350"/>
    </row>
    <row r="1778" spans="2:12" x14ac:dyDescent="0.25">
      <c r="B1778" s="113"/>
      <c r="C1778" s="119"/>
      <c r="D1778" s="119"/>
      <c r="E1778" s="119"/>
      <c r="F1778" s="115" t="str">
        <f>IF($C1778="","",VLOOKUP($C1778,'[1]Preços Unitários'!$B$7:$H$507,4,1))</f>
        <v/>
      </c>
      <c r="G1778" s="115" t="str">
        <f>IF($C1778="","",VLOOKUP($C1778,'[1]Preços Unitários'!$B$7:$H$507,5,1))</f>
        <v/>
      </c>
      <c r="H1778" s="116" t="str">
        <f>IF($C1778="","",VLOOKUP($C1778,'[1]Preços Unitários'!$B$7:$H$507,7,1))</f>
        <v/>
      </c>
      <c r="I1778" s="117"/>
      <c r="J1778" s="118" t="str">
        <f t="shared" si="125"/>
        <v/>
      </c>
      <c r="K1778" s="347"/>
      <c r="L1778" s="350"/>
    </row>
    <row r="1779" spans="2:12" x14ac:dyDescent="0.25">
      <c r="B1779" s="113"/>
      <c r="C1779" s="119"/>
      <c r="D1779" s="119"/>
      <c r="E1779" s="119"/>
      <c r="F1779" s="115" t="str">
        <f>IF($C1779="","",VLOOKUP($C1779,'[1]Preços Unitários'!$B$7:$H$507,4,1))</f>
        <v/>
      </c>
      <c r="G1779" s="115" t="str">
        <f>IF($C1779="","",VLOOKUP($C1779,'[1]Preços Unitários'!$B$7:$H$507,5,1))</f>
        <v/>
      </c>
      <c r="H1779" s="116" t="str">
        <f>IF($C1779="","",VLOOKUP($C1779,'[1]Preços Unitários'!$B$7:$H$507,7,1))</f>
        <v/>
      </c>
      <c r="I1779" s="117"/>
      <c r="J1779" s="118" t="str">
        <f t="shared" si="125"/>
        <v/>
      </c>
      <c r="K1779" s="347"/>
      <c r="L1779" s="350"/>
    </row>
    <row r="1780" spans="2:12" x14ac:dyDescent="0.25">
      <c r="B1780" s="113"/>
      <c r="C1780" s="119"/>
      <c r="D1780" s="119"/>
      <c r="E1780" s="119"/>
      <c r="F1780" s="115" t="str">
        <f>IF($C1780="","",VLOOKUP($C1780,'[1]Preços Unitários'!$B$7:$H$507,4,1))</f>
        <v/>
      </c>
      <c r="G1780" s="115" t="str">
        <f>IF($C1780="","",VLOOKUP($C1780,'[1]Preços Unitários'!$B$7:$H$507,5,1))</f>
        <v/>
      </c>
      <c r="H1780" s="116" t="str">
        <f>IF($C1780="","",VLOOKUP($C1780,'[1]Preços Unitários'!$B$7:$H$507,7,1))</f>
        <v/>
      </c>
      <c r="I1780" s="117"/>
      <c r="J1780" s="118" t="str">
        <f t="shared" si="125"/>
        <v/>
      </c>
      <c r="K1780" s="347"/>
      <c r="L1780" s="350"/>
    </row>
    <row r="1781" spans="2:12" x14ac:dyDescent="0.25">
      <c r="B1781" s="113"/>
      <c r="C1781" s="119"/>
      <c r="D1781" s="119"/>
      <c r="E1781" s="119"/>
      <c r="F1781" s="115" t="str">
        <f>IF($C1781="","",VLOOKUP($C1781,'[1]Preços Unitários'!$B$7:$H$507,4,1))</f>
        <v/>
      </c>
      <c r="G1781" s="115" t="str">
        <f>IF($C1781="","",VLOOKUP($C1781,'[1]Preços Unitários'!$B$7:$H$507,5,1))</f>
        <v/>
      </c>
      <c r="H1781" s="116" t="str">
        <f>IF($C1781="","",VLOOKUP($C1781,'[1]Preços Unitários'!$B$7:$H$507,7,1))</f>
        <v/>
      </c>
      <c r="I1781" s="117"/>
      <c r="J1781" s="118" t="str">
        <f t="shared" si="125"/>
        <v/>
      </c>
      <c r="K1781" s="347"/>
      <c r="L1781" s="350"/>
    </row>
    <row r="1782" spans="2:12" x14ac:dyDescent="0.25">
      <c r="B1782" s="113"/>
      <c r="C1782" s="119"/>
      <c r="D1782" s="119"/>
      <c r="E1782" s="119"/>
      <c r="F1782" s="115" t="str">
        <f>IF($C1782="","",VLOOKUP($C1782,'[1]Preços Unitários'!$B$7:$H$507,4,1))</f>
        <v/>
      </c>
      <c r="G1782" s="115" t="str">
        <f>IF($C1782="","",VLOOKUP($C1782,'[1]Preços Unitários'!$B$7:$H$507,5,1))</f>
        <v/>
      </c>
      <c r="H1782" s="116" t="str">
        <f>IF($C1782="","",VLOOKUP($C1782,'[1]Preços Unitários'!$B$7:$H$507,7,1))</f>
        <v/>
      </c>
      <c r="I1782" s="120"/>
      <c r="J1782" s="118" t="str">
        <f t="shared" si="125"/>
        <v/>
      </c>
      <c r="K1782" s="347"/>
      <c r="L1782" s="350"/>
    </row>
    <row r="1783" spans="2:12" x14ac:dyDescent="0.25">
      <c r="B1783" s="113"/>
      <c r="C1783" s="119"/>
      <c r="D1783" s="119"/>
      <c r="E1783" s="119"/>
      <c r="F1783" s="115" t="str">
        <f>IF($C1783="","",VLOOKUP($C1783,'[1]Preços Unitários'!$B$7:$H$507,4,1))</f>
        <v/>
      </c>
      <c r="G1783" s="115" t="str">
        <f>IF($C1783="","",VLOOKUP($C1783,'[1]Preços Unitários'!$B$7:$H$507,5,1))</f>
        <v/>
      </c>
      <c r="H1783" s="116" t="str">
        <f>IF($C1783="","",VLOOKUP($C1783,'[1]Preços Unitários'!$B$7:$H$507,7,1))</f>
        <v/>
      </c>
      <c r="I1783" s="120"/>
      <c r="J1783" s="118" t="str">
        <f t="shared" si="125"/>
        <v/>
      </c>
      <c r="K1783" s="347"/>
      <c r="L1783" s="350"/>
    </row>
    <row r="1784" spans="2:12" ht="15.75" thickBot="1" x14ac:dyDescent="0.3">
      <c r="B1784" s="121"/>
      <c r="C1784" s="122"/>
      <c r="D1784" s="122"/>
      <c r="E1784" s="122"/>
      <c r="F1784" s="123" t="str">
        <f>IF($C1784="","",VLOOKUP($C1784,'[1]Preços Unitários'!$B$7:$H$507,4,1))</f>
        <v/>
      </c>
      <c r="G1784" s="123" t="str">
        <f>IF($C1784="","",VLOOKUP($C1784,'[1]Preços Unitários'!$B$7:$H$507,5,1))</f>
        <v/>
      </c>
      <c r="H1784" s="124" t="str">
        <f>IF($C1784="","",VLOOKUP($C1784,'[1]Preços Unitários'!$B$7:$H$507,7,1))</f>
        <v/>
      </c>
      <c r="I1784" s="125"/>
      <c r="J1784" s="126" t="str">
        <f t="shared" si="125"/>
        <v/>
      </c>
      <c r="K1784" s="348"/>
      <c r="L1784" s="351"/>
    </row>
    <row r="1785" spans="2:12" ht="15.75" thickBot="1" x14ac:dyDescent="0.3">
      <c r="C1785" s="127"/>
      <c r="D1785" s="127"/>
      <c r="E1785" s="127"/>
      <c r="H1785" s="128"/>
      <c r="I1785" s="129"/>
      <c r="J1785" s="128"/>
    </row>
    <row r="1786" spans="2:12" x14ac:dyDescent="0.25">
      <c r="B1786" s="133" t="s">
        <v>937</v>
      </c>
      <c r="C1786" s="96"/>
      <c r="D1786" s="96"/>
      <c r="E1786" s="96"/>
      <c r="F1786" s="97" t="s">
        <v>102</v>
      </c>
      <c r="G1786" s="98" t="s">
        <v>141</v>
      </c>
      <c r="H1786" s="99" t="s">
        <v>131</v>
      </c>
      <c r="I1786" s="100">
        <v>1</v>
      </c>
      <c r="J1786" s="101">
        <f>ROUND(IF(SUM(J1788:J1797)="","",IF(H1786="NOTURNO",(SUM(J1788:J1797))*1.25,SUM(J1788:J1797))),2)</f>
        <v>203.54</v>
      </c>
      <c r="K1786" s="102" t="s">
        <v>1771</v>
      </c>
      <c r="L1786" s="103" t="s">
        <v>1772</v>
      </c>
    </row>
    <row r="1787" spans="2:12" ht="27" x14ac:dyDescent="0.25">
      <c r="B1787" s="104"/>
      <c r="C1787" s="105" t="s">
        <v>1773</v>
      </c>
      <c r="D1787" s="105"/>
      <c r="E1787" s="105"/>
      <c r="F1787" s="106" t="s">
        <v>1776</v>
      </c>
      <c r="G1787" s="107" t="s">
        <v>1777</v>
      </c>
      <c r="H1787" s="108" t="s">
        <v>1778</v>
      </c>
      <c r="I1787" s="109"/>
      <c r="J1787" s="110"/>
      <c r="K1787" s="111"/>
      <c r="L1787" s="112"/>
    </row>
    <row r="1788" spans="2:12" x14ac:dyDescent="0.25">
      <c r="B1788" s="113"/>
      <c r="C1788" s="119"/>
      <c r="D1788" s="119"/>
      <c r="E1788" s="119"/>
      <c r="F1788" s="115" t="str">
        <f>IF($C1788="","",VLOOKUP($C1788,'[1]Preços Unitários'!$B$7:$H$507,4,1))</f>
        <v/>
      </c>
      <c r="G1788" s="115" t="str">
        <f>IF($C1788="","",VLOOKUP($C1788,'[1]Preços Unitários'!$B$7:$H$507,5,1))</f>
        <v/>
      </c>
      <c r="H1788" s="116" t="str">
        <f>IF($C1788="","",VLOOKUP($C1788,'[1]Preços Unitários'!$B$7:$H$507,7,1))</f>
        <v/>
      </c>
      <c r="I1788" s="117"/>
      <c r="J1788" s="118" t="str">
        <f t="shared" ref="J1788:J1798" si="126">IF(H1788="","",I1788*H1788)</f>
        <v/>
      </c>
      <c r="K1788" s="346" t="s">
        <v>2037</v>
      </c>
      <c r="L1788" s="349" t="s">
        <v>2038</v>
      </c>
    </row>
    <row r="1789" spans="2:12" x14ac:dyDescent="0.25">
      <c r="B1789" s="113"/>
      <c r="C1789" s="114" t="s">
        <v>1947</v>
      </c>
      <c r="D1789" s="114">
        <f>VLOOKUP(C1789,'[1]Preços Unitários'!$B$7:$E$413,2,TRUE)</f>
        <v>370</v>
      </c>
      <c r="E1789" s="114" t="str">
        <f>VLOOKUP(C1789,'[1]Preços Unitários'!$B$7:$F$413,3,TRUE)</f>
        <v>SINAPI</v>
      </c>
      <c r="F1789" s="115" t="str">
        <f>IF($C1789="","",VLOOKUP($C1789,'[1]Preços Unitários'!$B$7:$H$507,4,1))</f>
        <v>AREIA</v>
      </c>
      <c r="G1789" s="115" t="str">
        <f>IF($C1789="","",VLOOKUP($C1789,'[1]Preços Unitários'!$B$7:$H$507,5,1))</f>
        <v>m³</v>
      </c>
      <c r="H1789" s="116">
        <f>IF($C1789="","",VLOOKUP($C1789,'[1]Preços Unitários'!$B$7:$H$507,7,1))</f>
        <v>156.27433656460818</v>
      </c>
      <c r="I1789" s="117">
        <f>(3.14*0.4*1+3.14*0.2*0.2)*0.01</f>
        <v>1.3816000000000002E-2</v>
      </c>
      <c r="J1789" s="118">
        <f t="shared" si="126"/>
        <v>2.1590862339766268</v>
      </c>
      <c r="K1789" s="347"/>
      <c r="L1789" s="350"/>
    </row>
    <row r="1790" spans="2:12" x14ac:dyDescent="0.25">
      <c r="B1790" s="113"/>
      <c r="C1790" s="114" t="s">
        <v>2039</v>
      </c>
      <c r="D1790" s="114">
        <f>VLOOKUP(C1790,'[1]Preços Unitários'!$B$7:$E$413,2,TRUE)</f>
        <v>1379</v>
      </c>
      <c r="E1790" s="114" t="str">
        <f>VLOOKUP(C1790,'[1]Preços Unitários'!$B$7:$F$413,3,TRUE)</f>
        <v>SINAPI</v>
      </c>
      <c r="F1790" s="115" t="str">
        <f>IF($C1790="","",VLOOKUP($C1790,'[1]Preços Unitários'!$B$7:$H$507,4,1))</f>
        <v xml:space="preserve">CIMENTO CPII </v>
      </c>
      <c r="G1790" s="115" t="str">
        <f>IF($C1790="","",VLOOKUP($C1790,'[1]Preços Unitários'!$B$7:$H$507,5,1))</f>
        <v>Kg</v>
      </c>
      <c r="H1790" s="116">
        <f>IF($C1790="","",VLOOKUP($C1790,'[1]Preços Unitários'!$B$7:$H$507,7,1))</f>
        <v>0.92607014260508547</v>
      </c>
      <c r="I1790" s="117">
        <v>10</v>
      </c>
      <c r="J1790" s="118">
        <f t="shared" si="126"/>
        <v>9.2607014260508542</v>
      </c>
      <c r="K1790" s="347"/>
      <c r="L1790" s="350"/>
    </row>
    <row r="1791" spans="2:12" x14ac:dyDescent="0.25">
      <c r="B1791" s="113"/>
      <c r="C1791" s="114" t="s">
        <v>1980</v>
      </c>
      <c r="D1791" s="114">
        <f>VLOOKUP(C1791,'[1]Preços Unitários'!$B$7:$E$413,2,TRUE)</f>
        <v>43146</v>
      </c>
      <c r="E1791" s="114" t="str">
        <f>VLOOKUP(C1791,'[1]Preços Unitários'!$B$7:$F$413,3,TRUE)</f>
        <v>SINAPI</v>
      </c>
      <c r="F1791" s="115" t="str">
        <f>IF($C1791="","",VLOOKUP($C1791,'[1]Preços Unitários'!$B$7:$H$507,4,1))</f>
        <v>ENDURECEDOR MINERAL DE BASE CIMENTICIA PARA PISO DE CONCRETO</v>
      </c>
      <c r="G1791" s="115" t="str">
        <f>IF($C1791="","",VLOOKUP($C1791,'[1]Preços Unitários'!$B$7:$H$507,5,1))</f>
        <v>Kg</v>
      </c>
      <c r="H1791" s="116">
        <f>IF($C1791="","",VLOOKUP($C1791,'[1]Preços Unitários'!$B$7:$H$507,7,1))</f>
        <v>10.418289104307211</v>
      </c>
      <c r="I1791" s="117">
        <f>50/1000</f>
        <v>0.05</v>
      </c>
      <c r="J1791" s="118">
        <f t="shared" si="126"/>
        <v>0.52091445521536062</v>
      </c>
      <c r="K1791" s="347"/>
      <c r="L1791" s="350"/>
    </row>
    <row r="1792" spans="2:12" ht="24.75" x14ac:dyDescent="0.25">
      <c r="B1792" s="113"/>
      <c r="C1792" s="114" t="s">
        <v>1982</v>
      </c>
      <c r="D1792" s="114">
        <f>VLOOKUP(C1792,'[1]Preços Unitários'!$B$7:$E$413,2,TRUE)</f>
        <v>43143</v>
      </c>
      <c r="E1792" s="114" t="str">
        <f>VLOOKUP(C1792,'[1]Preços Unitários'!$B$7:$F$413,3,TRUE)</f>
        <v>SINAPI</v>
      </c>
      <c r="F1792" s="115" t="str">
        <f>IF($C1792="","",VLOOKUP($C1792,'[1]Preços Unitários'!$B$7:$H$507,4,1))</f>
        <v>SELANTE ACRILICO PARA TRATAMENTO / ACABAMENTO SUPERFICIAL DE CONCRETO APARENTE, PEDRAS E OUTROS</v>
      </c>
      <c r="G1792" s="115" t="str">
        <f>IF($C1792="","",VLOOKUP($C1792,'[1]Preços Unitários'!$B$7:$H$507,5,1))</f>
        <v>litro</v>
      </c>
      <c r="H1792" s="116">
        <f>IF($C1792="","",VLOOKUP($C1792,'[1]Preços Unitários'!$B$7:$H$507,7,1))</f>
        <v>32.481910251873373</v>
      </c>
      <c r="I1792" s="117">
        <f>(3.14*0.4*1+3.14*0.2*0.2)/2</f>
        <v>0.69080000000000008</v>
      </c>
      <c r="J1792" s="118">
        <f t="shared" si="126"/>
        <v>22.438503601994128</v>
      </c>
      <c r="K1792" s="347"/>
      <c r="L1792" s="350"/>
    </row>
    <row r="1793" spans="2:12" x14ac:dyDescent="0.25">
      <c r="B1793" s="113"/>
      <c r="C1793" s="141" t="s">
        <v>1994</v>
      </c>
      <c r="D1793" s="141">
        <f>VLOOKUP(C1793,'[1]Preços Unitários'!$B$7:$E$413,2,TRUE)</f>
        <v>88309</v>
      </c>
      <c r="E1793" s="141" t="str">
        <f>VLOOKUP(C1793,'[1]Preços Unitários'!$B$7:$F$413,3,TRUE)</f>
        <v>SINAPI</v>
      </c>
      <c r="F1793" s="115" t="str">
        <f>IF($C1793="","",VLOOKUP($C1793,'[1]Preços Unitários'!$B$7:$H$507,4,1))</f>
        <v>PEDREIRO</v>
      </c>
      <c r="G1793" s="115" t="str">
        <f>IF($C1793="","",VLOOKUP($C1793,'[1]Preços Unitários'!$B$7:$H$507,5,1))</f>
        <v>h</v>
      </c>
      <c r="H1793" s="116">
        <f>IF($C1793="","",VLOOKUP($C1793,'[1]Preços Unitários'!$B$7:$H$507,7,1))</f>
        <v>38.444156350657423</v>
      </c>
      <c r="I1793" s="117">
        <v>1</v>
      </c>
      <c r="J1793" s="118">
        <f t="shared" si="126"/>
        <v>38.444156350657423</v>
      </c>
      <c r="K1793" s="347"/>
      <c r="L1793" s="350"/>
    </row>
    <row r="1794" spans="2:12" x14ac:dyDescent="0.25">
      <c r="B1794" s="113"/>
      <c r="C1794" s="114" t="s">
        <v>2036</v>
      </c>
      <c r="D1794" s="114">
        <f>VLOOKUP(C1794,'[1]Preços Unitários'!$B$7:$E$413,2,TRUE)</f>
        <v>92145</v>
      </c>
      <c r="E1794" s="114" t="str">
        <f>VLOOKUP(C1794,'[1]Preços Unitários'!$B$7:$F$413,3,TRUE)</f>
        <v>SINAPI</v>
      </c>
      <c r="F1794" s="115" t="str">
        <f>IF($C1794="","",VLOOKUP($C1794,'[1]Preços Unitários'!$B$7:$H$507,4,1))</f>
        <v>LOCAÇÃO UTILITÁRIO</v>
      </c>
      <c r="G1794" s="115" t="str">
        <f>IF($C1794="","",VLOOKUP($C1794,'[1]Preços Unitários'!$B$7:$H$507,5,1))</f>
        <v>h</v>
      </c>
      <c r="H1794" s="116">
        <f>IF($C1794="","",VLOOKUP($C1794,'[1]Preços Unitários'!$B$7:$H$507,7,1))</f>
        <v>101.06068311810334</v>
      </c>
      <c r="I1794" s="117">
        <v>1</v>
      </c>
      <c r="J1794" s="118">
        <f t="shared" si="126"/>
        <v>101.06068311810334</v>
      </c>
      <c r="K1794" s="347"/>
      <c r="L1794" s="350"/>
    </row>
    <row r="1795" spans="2:12" x14ac:dyDescent="0.25">
      <c r="B1795" s="113"/>
      <c r="C1795" s="132" t="s">
        <v>2040</v>
      </c>
      <c r="D1795" s="132">
        <f>VLOOKUP(C1795,'[1]Preços Unitários'!$B$7:$E$413,2,TRUE)</f>
        <v>88248</v>
      </c>
      <c r="E1795" s="132" t="str">
        <f>VLOOKUP(C1795,'[1]Preços Unitários'!$B$7:$F$413,3,TRUE)</f>
        <v>SINAPI</v>
      </c>
      <c r="F1795" s="115" t="str">
        <f>IF($C1795="","",VLOOKUP($C1795,'[1]Preços Unitários'!$B$7:$H$507,4,1))</f>
        <v>AJUDANTE ENCANADOR</v>
      </c>
      <c r="G1795" s="115" t="str">
        <f>IF($C1795="","",VLOOKUP($C1795,'[1]Preços Unitários'!$B$7:$H$507,5,1))</f>
        <v>h</v>
      </c>
      <c r="H1795" s="116">
        <f>IF($C1795="","",VLOOKUP($C1795,'[1]Preços Unitários'!$B$7:$H$507,7,1))</f>
        <v>29.651939187209368</v>
      </c>
      <c r="I1795" s="117">
        <v>1</v>
      </c>
      <c r="J1795" s="118">
        <f t="shared" si="126"/>
        <v>29.651939187209368</v>
      </c>
      <c r="K1795" s="347"/>
      <c r="L1795" s="350"/>
    </row>
    <row r="1796" spans="2:12" x14ac:dyDescent="0.25">
      <c r="B1796" s="113"/>
      <c r="C1796" s="119"/>
      <c r="D1796" s="119"/>
      <c r="E1796" s="119"/>
      <c r="F1796" s="115" t="str">
        <f>IF($C1796="","",VLOOKUP($C1796,'[1]Preços Unitários'!$B$7:$H$507,4,1))</f>
        <v/>
      </c>
      <c r="G1796" s="115" t="str">
        <f>IF($C1796="","",VLOOKUP($C1796,'[1]Preços Unitários'!$B$7:$H$507,5,1))</f>
        <v/>
      </c>
      <c r="H1796" s="116" t="str">
        <f>IF($C1796="","",VLOOKUP($C1796,'[1]Preços Unitários'!$B$7:$H$507,7,1))</f>
        <v/>
      </c>
      <c r="I1796" s="120"/>
      <c r="J1796" s="118" t="str">
        <f t="shared" si="126"/>
        <v/>
      </c>
      <c r="K1796" s="347"/>
      <c r="L1796" s="350"/>
    </row>
    <row r="1797" spans="2:12" x14ac:dyDescent="0.25">
      <c r="B1797" s="113"/>
      <c r="C1797" s="119"/>
      <c r="D1797" s="119"/>
      <c r="E1797" s="119"/>
      <c r="F1797" s="115" t="str">
        <f>IF($C1797="","",VLOOKUP($C1797,'[1]Preços Unitários'!$B$7:$H$507,4,1))</f>
        <v/>
      </c>
      <c r="G1797" s="115" t="str">
        <f>IF($C1797="","",VLOOKUP($C1797,'[1]Preços Unitários'!$B$7:$H$507,5,1))</f>
        <v/>
      </c>
      <c r="H1797" s="116" t="str">
        <f>IF($C1797="","",VLOOKUP($C1797,'[1]Preços Unitários'!$B$7:$H$507,7,1))</f>
        <v/>
      </c>
      <c r="I1797" s="120"/>
      <c r="J1797" s="118" t="str">
        <f t="shared" si="126"/>
        <v/>
      </c>
      <c r="K1797" s="347"/>
      <c r="L1797" s="350"/>
    </row>
    <row r="1798" spans="2:12" ht="15.75" thickBot="1" x14ac:dyDescent="0.3">
      <c r="B1798" s="121"/>
      <c r="C1798" s="122"/>
      <c r="D1798" s="122"/>
      <c r="E1798" s="122"/>
      <c r="F1798" s="123" t="str">
        <f>IF($C1798="","",VLOOKUP($C1798,'[1]Preços Unitários'!$B$7:$H$507,4,1))</f>
        <v/>
      </c>
      <c r="G1798" s="123" t="str">
        <f>IF($C1798="","",VLOOKUP($C1798,'[1]Preços Unitários'!$B$7:$H$507,5,1))</f>
        <v/>
      </c>
      <c r="H1798" s="124" t="str">
        <f>IF($C1798="","",VLOOKUP($C1798,'[1]Preços Unitários'!$B$7:$H$507,7,1))</f>
        <v/>
      </c>
      <c r="I1798" s="125"/>
      <c r="J1798" s="126" t="str">
        <f t="shared" si="126"/>
        <v/>
      </c>
      <c r="K1798" s="348"/>
      <c r="L1798" s="351"/>
    </row>
    <row r="1799" spans="2:12" ht="15.75" thickBot="1" x14ac:dyDescent="0.3">
      <c r="C1799" s="127"/>
      <c r="D1799" s="127"/>
      <c r="E1799" s="127"/>
      <c r="H1799" s="128"/>
      <c r="I1799" s="129"/>
      <c r="J1799" s="128"/>
    </row>
    <row r="1800" spans="2:12" x14ac:dyDescent="0.25">
      <c r="B1800" s="133" t="s">
        <v>938</v>
      </c>
      <c r="C1800" s="96"/>
      <c r="D1800" s="96"/>
      <c r="E1800" s="96"/>
      <c r="F1800" s="140" t="s">
        <v>103</v>
      </c>
      <c r="G1800" s="98" t="s">
        <v>141</v>
      </c>
      <c r="H1800" s="99" t="s">
        <v>131</v>
      </c>
      <c r="I1800" s="100">
        <v>1</v>
      </c>
      <c r="J1800" s="101">
        <f>ROUND(IF(SUM(J1802:J1811)="","",IF(H1800="NOTURNO",(SUM(J1802:J1811))*1.25,SUM(J1802:J1811))),2)</f>
        <v>591.45000000000005</v>
      </c>
      <c r="K1800" s="102" t="s">
        <v>1771</v>
      </c>
      <c r="L1800" s="103" t="s">
        <v>1772</v>
      </c>
    </row>
    <row r="1801" spans="2:12" ht="27" x14ac:dyDescent="0.25">
      <c r="B1801" s="104"/>
      <c r="C1801" s="105" t="s">
        <v>1773</v>
      </c>
      <c r="D1801" s="105"/>
      <c r="E1801" s="105"/>
      <c r="F1801" s="106" t="s">
        <v>1776</v>
      </c>
      <c r="G1801" s="107" t="s">
        <v>1777</v>
      </c>
      <c r="H1801" s="108" t="s">
        <v>1778</v>
      </c>
      <c r="I1801" s="109"/>
      <c r="J1801" s="110"/>
      <c r="K1801" s="111"/>
      <c r="L1801" s="112"/>
    </row>
    <row r="1802" spans="2:12" x14ac:dyDescent="0.25">
      <c r="B1802" s="113"/>
      <c r="C1802" s="119"/>
      <c r="D1802" s="119"/>
      <c r="E1802" s="119"/>
      <c r="F1802" s="115" t="str">
        <f>IF($C1802="","",VLOOKUP($C1802,'[1]Preços Unitários'!$B$7:$H$507,4,1))</f>
        <v/>
      </c>
      <c r="G1802" s="115" t="str">
        <f>IF($C1802="","",VLOOKUP($C1802,'[1]Preços Unitários'!$B$7:$H$507,5,1))</f>
        <v/>
      </c>
      <c r="H1802" s="116" t="str">
        <f>IF($C1802="","",VLOOKUP($C1802,'[1]Preços Unitários'!$B$7:$H$507,7,1))</f>
        <v/>
      </c>
      <c r="I1802" s="117"/>
      <c r="J1802" s="118" t="str">
        <f t="shared" ref="J1802:J1812" si="127">IF(H1802="","",I1802*H1802)</f>
        <v/>
      </c>
      <c r="K1802" s="346" t="s">
        <v>2037</v>
      </c>
      <c r="L1802" s="349" t="s">
        <v>2041</v>
      </c>
    </row>
    <row r="1803" spans="2:12" x14ac:dyDescent="0.25">
      <c r="B1803" s="113"/>
      <c r="C1803" s="114" t="s">
        <v>1947</v>
      </c>
      <c r="D1803" s="114">
        <f>VLOOKUP(C1803,'[1]Preços Unitários'!$B$7:$E$413,2,TRUE)</f>
        <v>370</v>
      </c>
      <c r="E1803" s="114" t="str">
        <f>VLOOKUP(C1803,'[1]Preços Unitários'!$B$7:$F$413,3,TRUE)</f>
        <v>SINAPI</v>
      </c>
      <c r="F1803" s="115" t="str">
        <f>IF($C1803="","",VLOOKUP($C1803,'[1]Preços Unitários'!$B$7:$H$507,4,1))</f>
        <v>AREIA</v>
      </c>
      <c r="G1803" s="115" t="str">
        <f>IF($C1803="","",VLOOKUP($C1803,'[1]Preços Unitários'!$B$7:$H$507,5,1))</f>
        <v>m³</v>
      </c>
      <c r="H1803" s="116">
        <f>IF($C1803="","",VLOOKUP($C1803,'[1]Preços Unitários'!$B$7:$H$507,7,1))</f>
        <v>156.27433656460818</v>
      </c>
      <c r="I1803" s="117">
        <f>(3.14*0.6*2+3.14*0.3*0.3)*0.01</f>
        <v>4.0505999999999993E-2</v>
      </c>
      <c r="J1803" s="118">
        <f t="shared" si="127"/>
        <v>6.3300482768860178</v>
      </c>
      <c r="K1803" s="347"/>
      <c r="L1803" s="350"/>
    </row>
    <row r="1804" spans="2:12" x14ac:dyDescent="0.25">
      <c r="B1804" s="113"/>
      <c r="C1804" s="114" t="s">
        <v>2039</v>
      </c>
      <c r="D1804" s="114">
        <f>VLOOKUP(C1804,'[1]Preços Unitários'!$B$7:$E$413,2,TRUE)</f>
        <v>1379</v>
      </c>
      <c r="E1804" s="114" t="str">
        <f>VLOOKUP(C1804,'[1]Preços Unitários'!$B$7:$F$413,3,TRUE)</f>
        <v>SINAPI</v>
      </c>
      <c r="F1804" s="115" t="str">
        <f>IF($C1804="","",VLOOKUP($C1804,'[1]Preços Unitários'!$B$7:$H$507,4,1))</f>
        <v xml:space="preserve">CIMENTO CPII </v>
      </c>
      <c r="G1804" s="115" t="str">
        <f>IF($C1804="","",VLOOKUP($C1804,'[1]Preços Unitários'!$B$7:$H$507,5,1))</f>
        <v>Kg</v>
      </c>
      <c r="H1804" s="116">
        <f>IF($C1804="","",VLOOKUP($C1804,'[1]Preços Unitários'!$B$7:$H$507,7,1))</f>
        <v>0.92607014260508547</v>
      </c>
      <c r="I1804" s="117">
        <v>50</v>
      </c>
      <c r="J1804" s="118">
        <f t="shared" si="127"/>
        <v>46.303507130254275</v>
      </c>
      <c r="K1804" s="347"/>
      <c r="L1804" s="350"/>
    </row>
    <row r="1805" spans="2:12" x14ac:dyDescent="0.25">
      <c r="B1805" s="113"/>
      <c r="C1805" s="114" t="s">
        <v>1980</v>
      </c>
      <c r="D1805" s="114">
        <f>VLOOKUP(C1805,'[1]Preços Unitários'!$B$7:$E$413,2,TRUE)</f>
        <v>43146</v>
      </c>
      <c r="E1805" s="114" t="str">
        <f>VLOOKUP(C1805,'[1]Preços Unitários'!$B$7:$F$413,3,TRUE)</f>
        <v>SINAPI</v>
      </c>
      <c r="F1805" s="115" t="str">
        <f>IF($C1805="","",VLOOKUP($C1805,'[1]Preços Unitários'!$B$7:$H$507,4,1))</f>
        <v>ENDURECEDOR MINERAL DE BASE CIMENTICIA PARA PISO DE CONCRETO</v>
      </c>
      <c r="G1805" s="115" t="str">
        <f>IF($C1805="","",VLOOKUP($C1805,'[1]Preços Unitários'!$B$7:$H$507,5,1))</f>
        <v>Kg</v>
      </c>
      <c r="H1805" s="116">
        <f>IF($C1805="","",VLOOKUP($C1805,'[1]Preços Unitários'!$B$7:$H$507,7,1))</f>
        <v>10.418289104307211</v>
      </c>
      <c r="I1805" s="117">
        <f>50/1000*4</f>
        <v>0.2</v>
      </c>
      <c r="J1805" s="118">
        <f t="shared" si="127"/>
        <v>2.0836578208614425</v>
      </c>
      <c r="K1805" s="347"/>
      <c r="L1805" s="350"/>
    </row>
    <row r="1806" spans="2:12" ht="24.75" x14ac:dyDescent="0.25">
      <c r="B1806" s="113"/>
      <c r="C1806" s="114" t="s">
        <v>1982</v>
      </c>
      <c r="D1806" s="114">
        <f>VLOOKUP(C1806,'[1]Preços Unitários'!$B$7:$E$413,2,TRUE)</f>
        <v>43143</v>
      </c>
      <c r="E1806" s="114" t="str">
        <f>VLOOKUP(C1806,'[1]Preços Unitários'!$B$7:$F$413,3,TRUE)</f>
        <v>SINAPI</v>
      </c>
      <c r="F1806" s="115" t="str">
        <f>IF($C1806="","",VLOOKUP($C1806,'[1]Preços Unitários'!$B$7:$H$507,4,1))</f>
        <v>SELANTE ACRILICO PARA TRATAMENTO / ACABAMENTO SUPERFICIAL DE CONCRETO APARENTE, PEDRAS E OUTROS</v>
      </c>
      <c r="G1806" s="115" t="str">
        <f>IF($C1806="","",VLOOKUP($C1806,'[1]Preços Unitários'!$B$7:$H$507,5,1))</f>
        <v>litro</v>
      </c>
      <c r="H1806" s="116">
        <f>IF($C1806="","",VLOOKUP($C1806,'[1]Preços Unitários'!$B$7:$H$507,7,1))</f>
        <v>32.481910251873373</v>
      </c>
      <c r="I1806" s="117">
        <f>(3.14*0.4*1+3.14*0.2*0.2)/2*4</f>
        <v>2.7632000000000003</v>
      </c>
      <c r="J1806" s="118">
        <f t="shared" si="127"/>
        <v>89.754014407976513</v>
      </c>
      <c r="K1806" s="347"/>
      <c r="L1806" s="350"/>
    </row>
    <row r="1807" spans="2:12" x14ac:dyDescent="0.25">
      <c r="B1807" s="113"/>
      <c r="C1807" s="141" t="s">
        <v>1994</v>
      </c>
      <c r="D1807" s="141">
        <f>VLOOKUP(C1807,'[1]Preços Unitários'!$B$7:$E$413,2,TRUE)</f>
        <v>88309</v>
      </c>
      <c r="E1807" s="141" t="str">
        <f>VLOOKUP(C1807,'[1]Preços Unitários'!$B$7:$F$413,3,TRUE)</f>
        <v>SINAPI</v>
      </c>
      <c r="F1807" s="115" t="str">
        <f>IF($C1807="","",VLOOKUP($C1807,'[1]Preços Unitários'!$B$7:$H$507,4,1))</f>
        <v>PEDREIRO</v>
      </c>
      <c r="G1807" s="115" t="str">
        <f>IF($C1807="","",VLOOKUP($C1807,'[1]Preços Unitários'!$B$7:$H$507,5,1))</f>
        <v>h</v>
      </c>
      <c r="H1807" s="116">
        <f>IF($C1807="","",VLOOKUP($C1807,'[1]Preços Unitários'!$B$7:$H$507,7,1))</f>
        <v>38.444156350657423</v>
      </c>
      <c r="I1807" s="117">
        <v>2.5</v>
      </c>
      <c r="J1807" s="118">
        <f t="shared" si="127"/>
        <v>96.11039087664355</v>
      </c>
      <c r="K1807" s="347"/>
      <c r="L1807" s="350"/>
    </row>
    <row r="1808" spans="2:12" x14ac:dyDescent="0.25">
      <c r="B1808" s="113"/>
      <c r="C1808" s="114" t="s">
        <v>2036</v>
      </c>
      <c r="D1808" s="114">
        <f>VLOOKUP(C1808,'[1]Preços Unitários'!$B$7:$E$413,2,TRUE)</f>
        <v>92145</v>
      </c>
      <c r="E1808" s="114" t="str">
        <f>VLOOKUP(C1808,'[1]Preços Unitários'!$B$7:$F$413,3,TRUE)</f>
        <v>SINAPI</v>
      </c>
      <c r="F1808" s="115" t="str">
        <f>IF($C1808="","",VLOOKUP($C1808,'[1]Preços Unitários'!$B$7:$H$507,4,1))</f>
        <v>LOCAÇÃO UTILITÁRIO</v>
      </c>
      <c r="G1808" s="115" t="str">
        <f>IF($C1808="","",VLOOKUP($C1808,'[1]Preços Unitários'!$B$7:$H$507,5,1))</f>
        <v>h</v>
      </c>
      <c r="H1808" s="116">
        <f>IF($C1808="","",VLOOKUP($C1808,'[1]Preços Unitários'!$B$7:$H$507,7,1))</f>
        <v>101.06068311810334</v>
      </c>
      <c r="I1808" s="117">
        <v>2.5</v>
      </c>
      <c r="J1808" s="118">
        <f t="shared" si="127"/>
        <v>252.65170779525835</v>
      </c>
      <c r="K1808" s="347"/>
      <c r="L1808" s="350"/>
    </row>
    <row r="1809" spans="2:12" x14ac:dyDescent="0.25">
      <c r="B1809" s="113"/>
      <c r="C1809" s="132" t="s">
        <v>2040</v>
      </c>
      <c r="D1809" s="132">
        <f>VLOOKUP(C1809,'[1]Preços Unitários'!$B$7:$E$413,2,TRUE)</f>
        <v>88248</v>
      </c>
      <c r="E1809" s="132" t="str">
        <f>VLOOKUP(C1809,'[1]Preços Unitários'!$B$7:$F$413,3,TRUE)</f>
        <v>SINAPI</v>
      </c>
      <c r="F1809" s="115" t="str">
        <f>IF($C1809="","",VLOOKUP($C1809,'[1]Preços Unitários'!$B$7:$H$507,4,1))</f>
        <v>AJUDANTE ENCANADOR</v>
      </c>
      <c r="G1809" s="115" t="str">
        <f>IF($C1809="","",VLOOKUP($C1809,'[1]Preços Unitários'!$B$7:$H$507,5,1))</f>
        <v>h</v>
      </c>
      <c r="H1809" s="116">
        <f>IF($C1809="","",VLOOKUP($C1809,'[1]Preços Unitários'!$B$7:$H$507,7,1))</f>
        <v>29.651939187209368</v>
      </c>
      <c r="I1809" s="117">
        <v>2.5</v>
      </c>
      <c r="J1809" s="118">
        <f t="shared" si="127"/>
        <v>74.129847968023427</v>
      </c>
      <c r="K1809" s="347"/>
      <c r="L1809" s="350"/>
    </row>
    <row r="1810" spans="2:12" x14ac:dyDescent="0.25">
      <c r="B1810" s="113"/>
      <c r="C1810" s="114" t="s">
        <v>1990</v>
      </c>
      <c r="D1810" s="114">
        <f>VLOOKUP(C1810,'[1]Preços Unitários'!$B$7:$E$413,2,TRUE)</f>
        <v>30207</v>
      </c>
      <c r="E1810" s="114" t="str">
        <f>VLOOKUP(C1810,'[1]Preços Unitários'!$B$7:$F$413,3,TRUE)</f>
        <v>CASAN</v>
      </c>
      <c r="F1810" s="115" t="str">
        <f>IF($C1810="","",VLOOKUP($C1810,'[1]Preços Unitários'!$B$7:$H$507,4,1))</f>
        <v>SINALIZAÇÃO DE TRÂNSITO, COM PLACAS</v>
      </c>
      <c r="G1810" s="115" t="str">
        <f>IF($C1810="","",VLOOKUP($C1810,'[1]Preços Unitários'!$B$7:$H$507,5,1))</f>
        <v>m²</v>
      </c>
      <c r="H1810" s="116">
        <f>IF($C1810="","",VLOOKUP($C1810,'[1]Preços Unitários'!$B$7:$H$507,7,1))</f>
        <v>12.042597729538622</v>
      </c>
      <c r="I1810" s="117">
        <v>2</v>
      </c>
      <c r="J1810" s="118">
        <f t="shared" si="127"/>
        <v>24.085195459077244</v>
      </c>
      <c r="K1810" s="347"/>
      <c r="L1810" s="350"/>
    </row>
    <row r="1811" spans="2:12" x14ac:dyDescent="0.25">
      <c r="B1811" s="113"/>
      <c r="C1811" s="119"/>
      <c r="D1811" s="119"/>
      <c r="E1811" s="119"/>
      <c r="F1811" s="115" t="str">
        <f>IF($C1811="","",VLOOKUP($C1811,'[1]Preços Unitários'!$B$7:$H$507,4,1))</f>
        <v/>
      </c>
      <c r="G1811" s="115" t="str">
        <f>IF($C1811="","",VLOOKUP($C1811,'[1]Preços Unitários'!$B$7:$H$507,5,1))</f>
        <v/>
      </c>
      <c r="H1811" s="116" t="str">
        <f>IF($C1811="","",VLOOKUP($C1811,'[1]Preços Unitários'!$B$7:$H$507,7,1))</f>
        <v/>
      </c>
      <c r="I1811" s="120"/>
      <c r="J1811" s="118" t="str">
        <f t="shared" si="127"/>
        <v/>
      </c>
      <c r="K1811" s="347"/>
      <c r="L1811" s="350"/>
    </row>
    <row r="1812" spans="2:12" ht="15.75" thickBot="1" x14ac:dyDescent="0.3">
      <c r="B1812" s="121"/>
      <c r="C1812" s="122"/>
      <c r="D1812" s="122"/>
      <c r="E1812" s="122"/>
      <c r="F1812" s="123" t="str">
        <f>IF($C1812="","",VLOOKUP($C1812,'[1]Preços Unitários'!$B$7:$H$507,4,1))</f>
        <v/>
      </c>
      <c r="G1812" s="123" t="str">
        <f>IF($C1812="","",VLOOKUP($C1812,'[1]Preços Unitários'!$B$7:$H$507,5,1))</f>
        <v/>
      </c>
      <c r="H1812" s="124" t="str">
        <f>IF($C1812="","",VLOOKUP($C1812,'[1]Preços Unitários'!$B$7:$H$507,7,1))</f>
        <v/>
      </c>
      <c r="I1812" s="125"/>
      <c r="J1812" s="126" t="str">
        <f t="shared" si="127"/>
        <v/>
      </c>
      <c r="K1812" s="348"/>
      <c r="L1812" s="351"/>
    </row>
    <row r="1813" spans="2:12" ht="15.75" thickBot="1" x14ac:dyDescent="0.3">
      <c r="C1813" s="127"/>
      <c r="D1813" s="127"/>
      <c r="E1813" s="127"/>
      <c r="H1813" s="128"/>
      <c r="I1813" s="129"/>
      <c r="J1813" s="128"/>
    </row>
    <row r="1814" spans="2:12" x14ac:dyDescent="0.25">
      <c r="B1814" s="133" t="s">
        <v>939</v>
      </c>
      <c r="C1814" s="96"/>
      <c r="D1814" s="96"/>
      <c r="E1814" s="96"/>
      <c r="F1814" s="97" t="s">
        <v>104</v>
      </c>
      <c r="G1814" s="98" t="s">
        <v>141</v>
      </c>
      <c r="H1814" s="99" t="s">
        <v>131</v>
      </c>
      <c r="I1814" s="100">
        <v>1</v>
      </c>
      <c r="J1814" s="101">
        <f>ROUND(IF(SUM(J1816:J1825)="","",IF(H1814="NOTURNO",(SUM(J1816:J1825))*1.25,SUM(J1816:J1825))),2)</f>
        <v>2927.35</v>
      </c>
      <c r="K1814" s="102" t="s">
        <v>1771</v>
      </c>
      <c r="L1814" s="103" t="s">
        <v>1772</v>
      </c>
    </row>
    <row r="1815" spans="2:12" ht="27" x14ac:dyDescent="0.25">
      <c r="B1815" s="104"/>
      <c r="C1815" s="105" t="s">
        <v>1773</v>
      </c>
      <c r="D1815" s="105"/>
      <c r="E1815" s="105"/>
      <c r="F1815" s="106" t="s">
        <v>1776</v>
      </c>
      <c r="G1815" s="107" t="s">
        <v>1777</v>
      </c>
      <c r="H1815" s="108" t="s">
        <v>1778</v>
      </c>
      <c r="I1815" s="109"/>
      <c r="J1815" s="110"/>
      <c r="K1815" s="111"/>
      <c r="L1815" s="112"/>
    </row>
    <row r="1816" spans="2:12" x14ac:dyDescent="0.25">
      <c r="B1816" s="113"/>
      <c r="C1816" s="119"/>
      <c r="D1816" s="119"/>
      <c r="E1816" s="119"/>
      <c r="F1816" s="115" t="str">
        <f>IF($C1816="","",VLOOKUP($C1816,'[1]Preços Unitários'!$B$7:$H$507,4,1))</f>
        <v/>
      </c>
      <c r="G1816" s="115" t="str">
        <f>IF($C1816="","",VLOOKUP($C1816,'[1]Preços Unitários'!$B$7:$H$507,5,1))</f>
        <v/>
      </c>
      <c r="H1816" s="116" t="str">
        <f>IF($C1816="","",VLOOKUP($C1816,'[1]Preços Unitários'!$B$7:$H$507,7,1))</f>
        <v/>
      </c>
      <c r="I1816" s="117"/>
      <c r="J1816" s="118" t="str">
        <f>IF(H1816="","",I1816*H1816)</f>
        <v/>
      </c>
      <c r="K1816" s="346" t="s">
        <v>2042</v>
      </c>
      <c r="L1816" s="349" t="s">
        <v>2043</v>
      </c>
    </row>
    <row r="1817" spans="2:12" x14ac:dyDescent="0.25">
      <c r="B1817" s="113"/>
      <c r="C1817" s="141" t="s">
        <v>2035</v>
      </c>
      <c r="D1817" s="141">
        <f>VLOOKUP(C1817,'[1]Preços Unitários'!$B$7:$E$413,2,TRUE)</f>
        <v>100533</v>
      </c>
      <c r="E1817" s="141" t="str">
        <f>VLOOKUP(C1817,'[1]Preços Unitários'!$B$7:$F$413,3,TRUE)</f>
        <v>SINAPI</v>
      </c>
      <c r="F1817" s="115" t="str">
        <f>IF($C1817="","",VLOOKUP($C1817,'[1]Preços Unitários'!$B$7:$H$507,4,1))</f>
        <v>TÉCNICO EDIFICAÇÕES/SANEAMENTO/SEGURANÇA</v>
      </c>
      <c r="G1817" s="115" t="str">
        <f>IF($C1817="","",VLOOKUP($C1817,'[1]Preços Unitários'!$B$7:$H$507,5,1))</f>
        <v>h</v>
      </c>
      <c r="H1817" s="116">
        <f>IF($C1817="","",VLOOKUP($C1817,'[1]Preços Unitários'!$B$7:$H$507,7,1))</f>
        <v>28.917178829357479</v>
      </c>
      <c r="I1817" s="117">
        <v>3</v>
      </c>
      <c r="J1817" s="118">
        <f>IF(H1817="","",I1817*H1817)</f>
        <v>86.751536488072432</v>
      </c>
      <c r="K1817" s="347"/>
      <c r="L1817" s="350"/>
    </row>
    <row r="1818" spans="2:12" x14ac:dyDescent="0.25">
      <c r="B1818" s="113"/>
      <c r="C1818" s="141" t="s">
        <v>2044</v>
      </c>
      <c r="D1818" s="141">
        <f>VLOOKUP(C1818,'[1]Preços Unitários'!$B$7:$E$413,2,TRUE)</f>
        <v>88267</v>
      </c>
      <c r="E1818" s="141" t="str">
        <f>VLOOKUP(C1818,'[1]Preços Unitários'!$B$7:$F$413,3,TRUE)</f>
        <v>SINAPI</v>
      </c>
      <c r="F1818" s="115" t="str">
        <f>IF($C1818="","",VLOOKUP($C1818,'[1]Preços Unitários'!$B$7:$H$507,4,1))</f>
        <v>ENCANADOR</v>
      </c>
      <c r="G1818" s="115" t="str">
        <f>IF($C1818="","",VLOOKUP($C1818,'[1]Preços Unitários'!$B$7:$H$507,5,1))</f>
        <v>h</v>
      </c>
      <c r="H1818" s="116">
        <f>IF($C1818="","",VLOOKUP($C1818,'[1]Preços Unitários'!$B$7:$H$507,7,1))</f>
        <v>39.154009577734676</v>
      </c>
      <c r="I1818" s="117">
        <v>3</v>
      </c>
      <c r="J1818" s="118">
        <f t="shared" ref="J1818:J1830" si="128">IF(H1818="","",I1818*H1818)</f>
        <v>117.46202873320402</v>
      </c>
      <c r="K1818" s="347"/>
      <c r="L1818" s="350"/>
    </row>
    <row r="1819" spans="2:12" x14ac:dyDescent="0.25">
      <c r="B1819" s="113"/>
      <c r="C1819" s="141" t="s">
        <v>2040</v>
      </c>
      <c r="D1819" s="141">
        <f>VLOOKUP(C1819,'[1]Preços Unitários'!$B$7:$E$413,2,TRUE)</f>
        <v>88248</v>
      </c>
      <c r="E1819" s="141" t="str">
        <f>VLOOKUP(C1819,'[1]Preços Unitários'!$B$7:$F$413,3,TRUE)</f>
        <v>SINAPI</v>
      </c>
      <c r="F1819" s="115" t="str">
        <f>IF($C1819="","",VLOOKUP($C1819,'[1]Preços Unitários'!$B$7:$H$507,4,1))</f>
        <v>AJUDANTE ENCANADOR</v>
      </c>
      <c r="G1819" s="115" t="str">
        <f>IF($C1819="","",VLOOKUP($C1819,'[1]Preços Unitários'!$B$7:$H$507,5,1))</f>
        <v>h</v>
      </c>
      <c r="H1819" s="116">
        <f>IF($C1819="","",VLOOKUP($C1819,'[1]Preços Unitários'!$B$7:$H$507,7,1))</f>
        <v>29.651939187209368</v>
      </c>
      <c r="I1819" s="117">
        <v>3</v>
      </c>
      <c r="J1819" s="118">
        <f t="shared" si="128"/>
        <v>88.955817561628109</v>
      </c>
      <c r="K1819" s="347"/>
      <c r="L1819" s="350"/>
    </row>
    <row r="1820" spans="2:12" x14ac:dyDescent="0.25">
      <c r="B1820" s="113"/>
      <c r="C1820" s="141" t="s">
        <v>2005</v>
      </c>
      <c r="D1820" s="141">
        <f>VLOOKUP(C1820,'[1]Preços Unitários'!$B$7:$E$413,2,TRUE)</f>
        <v>92106</v>
      </c>
      <c r="E1820" s="141" t="str">
        <f>VLOOKUP(C1820,'[1]Preços Unitários'!$B$7:$F$413,3,TRUE)</f>
        <v>SINAPI</v>
      </c>
      <c r="F1820" s="115" t="str">
        <f>IF($C1820="","",VLOOKUP($C1820,'[1]Preços Unitários'!$B$7:$H$507,4,1))</f>
        <v>LOCAÇÃO SERVIÇO AUTOVÁCUO E HIDROJATO COMBINADO</v>
      </c>
      <c r="G1820" s="115" t="str">
        <f>IF($C1820="","",VLOOKUP($C1820,'[1]Preços Unitários'!$B$7:$H$507,5,1))</f>
        <v>h</v>
      </c>
      <c r="H1820" s="116">
        <f>IF($C1820="","",VLOOKUP($C1820,'[1]Preços Unitários'!$B$7:$H$507,7,1))</f>
        <v>416.90800847131794</v>
      </c>
      <c r="I1820" s="117">
        <v>4</v>
      </c>
      <c r="J1820" s="118">
        <f t="shared" si="128"/>
        <v>1667.6320338852718</v>
      </c>
      <c r="K1820" s="347"/>
      <c r="L1820" s="350"/>
    </row>
    <row r="1821" spans="2:12" x14ac:dyDescent="0.25">
      <c r="B1821" s="113"/>
      <c r="C1821" s="141" t="s">
        <v>2045</v>
      </c>
      <c r="D1821" s="141" t="str">
        <f>VLOOKUP(C1821,'[1]Preços Unitários'!$B$7:$E$413,2,TRUE)</f>
        <v>S/ COD.</v>
      </c>
      <c r="E1821" s="141" t="str">
        <f>VLOOKUP(C1821,'[1]Preços Unitários'!$B$7:$F$413,3,TRUE)</f>
        <v>Trans Vale</v>
      </c>
      <c r="F1821" s="115" t="str">
        <f>IF($C1821="","",VLOOKUP($C1821,'[1]Preços Unitários'!$B$7:$H$507,4,1))</f>
        <v>TRANSPORTE E DESTINAÇÃO DE RESÍDUO SÓLIDO DE TRATAMENTO DE ESGOTO (LODO)</v>
      </c>
      <c r="G1821" s="115" t="str">
        <f>IF($C1821="","",VLOOKUP($C1821,'[1]Preços Unitários'!$B$7:$H$507,5,1))</f>
        <v>m³</v>
      </c>
      <c r="H1821" s="116">
        <f>IF($C1821="","",VLOOKUP($C1821,'[1]Preços Unitários'!$B$7:$H$507,7,1))</f>
        <v>684.94609630261039</v>
      </c>
      <c r="I1821" s="117">
        <f>3.14*1.5*1.5/4*0.5</f>
        <v>0.88312499999999994</v>
      </c>
      <c r="J1821" s="118">
        <f t="shared" si="128"/>
        <v>604.89302129724274</v>
      </c>
      <c r="K1821" s="347"/>
      <c r="L1821" s="350"/>
    </row>
    <row r="1822" spans="2:12" x14ac:dyDescent="0.25">
      <c r="B1822" s="113"/>
      <c r="C1822" s="132" t="s">
        <v>2046</v>
      </c>
      <c r="D1822" s="132" t="str">
        <f>VLOOKUP(C1822,'[1]Preços Unitários'!$B$7:$E$413,2,TRUE)</f>
        <v>14-12-2023</v>
      </c>
      <c r="E1822" s="132" t="str">
        <f>VLOOKUP(C1822,'[1]Preços Unitários'!$B$7:$F$413,3,TRUE)</f>
        <v>ESGOÍTA</v>
      </c>
      <c r="F1822" s="115" t="str">
        <f>IF($C1822="","",VLOOKUP($C1822,'[1]Preços Unitários'!$B$7:$H$507,4,1))</f>
        <v>COLETA DE RESÍDUO SÓLIDO PROVENIENTE DE ESTAÇÃO ELEVATÓRIA DE ESGOTO</v>
      </c>
      <c r="G1822" s="115" t="str">
        <f>IF($C1822="","",VLOOKUP($C1822,'[1]Preços Unitários'!$B$7:$H$507,5,1))</f>
        <v>m³</v>
      </c>
      <c r="H1822" s="116">
        <f>IF($C1822="","",VLOOKUP($C1822,'[1]Preços Unitários'!$B$7:$H$507,7,1))</f>
        <v>410.96765778156623</v>
      </c>
      <c r="I1822" s="117">
        <v>0.88</v>
      </c>
      <c r="J1822" s="118">
        <f t="shared" si="128"/>
        <v>361.65153884777828</v>
      </c>
      <c r="K1822" s="347"/>
      <c r="L1822" s="350"/>
    </row>
    <row r="1823" spans="2:12" x14ac:dyDescent="0.25">
      <c r="B1823" s="113"/>
      <c r="C1823" s="119"/>
      <c r="D1823" s="119"/>
      <c r="E1823" s="119"/>
      <c r="F1823" s="115" t="str">
        <f>IF($C1823="","",VLOOKUP($C1823,'[1]Preços Unitários'!$B$7:$H$507,4,1))</f>
        <v/>
      </c>
      <c r="G1823" s="115" t="str">
        <f>IF($C1823="","",VLOOKUP($C1823,'[1]Preços Unitários'!$B$7:$H$507,5,1))</f>
        <v/>
      </c>
      <c r="H1823" s="116" t="str">
        <f>IF($C1823="","",VLOOKUP($C1823,'[1]Preços Unitários'!$B$7:$H$507,7,1))</f>
        <v/>
      </c>
      <c r="I1823" s="117"/>
      <c r="J1823" s="118" t="str">
        <f t="shared" si="128"/>
        <v/>
      </c>
      <c r="K1823" s="347"/>
      <c r="L1823" s="350"/>
    </row>
    <row r="1824" spans="2:12" x14ac:dyDescent="0.25">
      <c r="B1824" s="113"/>
      <c r="C1824" s="119"/>
      <c r="D1824" s="119"/>
      <c r="E1824" s="119"/>
      <c r="F1824" s="115" t="str">
        <f>IF($C1824="","",VLOOKUP($C1824,'[1]Preços Unitários'!$B$7:$H$507,4,1))</f>
        <v/>
      </c>
      <c r="G1824" s="115" t="str">
        <f>IF($C1824="","",VLOOKUP($C1824,'[1]Preços Unitários'!$B$7:$H$507,5,1))</f>
        <v/>
      </c>
      <c r="H1824" s="116" t="str">
        <f>IF($C1824="","",VLOOKUP($C1824,'[1]Preços Unitários'!$B$7:$H$507,7,1))</f>
        <v/>
      </c>
      <c r="I1824" s="117"/>
      <c r="J1824" s="118" t="str">
        <f t="shared" si="128"/>
        <v/>
      </c>
      <c r="K1824" s="347"/>
      <c r="L1824" s="350"/>
    </row>
    <row r="1825" spans="2:12" x14ac:dyDescent="0.25">
      <c r="B1825" s="113"/>
      <c r="C1825" s="119"/>
      <c r="D1825" s="119"/>
      <c r="E1825" s="119"/>
      <c r="F1825" s="115" t="str">
        <f>IF($C1825="","",VLOOKUP($C1825,'[1]Preços Unitários'!$B$7:$H$507,4,1))</f>
        <v/>
      </c>
      <c r="G1825" s="115" t="str">
        <f>IF($C1825="","",VLOOKUP($C1825,'[1]Preços Unitários'!$B$7:$H$507,5,1))</f>
        <v/>
      </c>
      <c r="H1825" s="116" t="str">
        <f>IF($C1825="","",VLOOKUP($C1825,'[1]Preços Unitários'!$B$7:$H$507,7,1))</f>
        <v/>
      </c>
      <c r="I1825" s="117"/>
      <c r="J1825" s="118" t="str">
        <f t="shared" si="128"/>
        <v/>
      </c>
      <c r="K1825" s="347"/>
      <c r="L1825" s="350"/>
    </row>
    <row r="1826" spans="2:12" x14ac:dyDescent="0.25">
      <c r="B1826" s="113"/>
      <c r="C1826" s="119"/>
      <c r="D1826" s="119"/>
      <c r="E1826" s="119"/>
      <c r="F1826" s="115" t="str">
        <f>IF($C1826="","",VLOOKUP($C1826,'[1]Preços Unitários'!$B$7:$H$507,4,1))</f>
        <v/>
      </c>
      <c r="G1826" s="115" t="str">
        <f>IF($C1826="","",VLOOKUP($C1826,'[1]Preços Unitários'!$B$7:$H$507,5,1))</f>
        <v/>
      </c>
      <c r="H1826" s="116" t="str">
        <f>IF($C1826="","",VLOOKUP($C1826,'[1]Preços Unitários'!$B$7:$H$507,7,1))</f>
        <v/>
      </c>
      <c r="I1826" s="117"/>
      <c r="J1826" s="118" t="str">
        <f t="shared" si="128"/>
        <v/>
      </c>
      <c r="K1826" s="347"/>
      <c r="L1826" s="350"/>
    </row>
    <row r="1827" spans="2:12" x14ac:dyDescent="0.25">
      <c r="B1827" s="113"/>
      <c r="C1827" s="119"/>
      <c r="D1827" s="119"/>
      <c r="E1827" s="119"/>
      <c r="F1827" s="115" t="str">
        <f>IF($C1827="","",VLOOKUP($C1827,'[1]Preços Unitários'!$B$7:$H$507,4,1))</f>
        <v/>
      </c>
      <c r="G1827" s="115" t="str">
        <f>IF($C1827="","",VLOOKUP($C1827,'[1]Preços Unitários'!$B$7:$H$507,5,1))</f>
        <v/>
      </c>
      <c r="H1827" s="116" t="str">
        <f>IF($C1827="","",VLOOKUP($C1827,'[1]Preços Unitários'!$B$7:$H$507,7,1))</f>
        <v/>
      </c>
      <c r="I1827" s="117"/>
      <c r="J1827" s="118" t="str">
        <f t="shared" si="128"/>
        <v/>
      </c>
      <c r="K1827" s="347"/>
      <c r="L1827" s="350"/>
    </row>
    <row r="1828" spans="2:12" x14ac:dyDescent="0.25">
      <c r="B1828" s="113"/>
      <c r="C1828" s="119"/>
      <c r="D1828" s="119"/>
      <c r="E1828" s="119"/>
      <c r="F1828" s="115" t="str">
        <f>IF($C1828="","",VLOOKUP($C1828,'[1]Preços Unitários'!$B$7:$H$507,4,1))</f>
        <v/>
      </c>
      <c r="G1828" s="115" t="str">
        <f>IF($C1828="","",VLOOKUP($C1828,'[1]Preços Unitários'!$B$7:$H$507,5,1))</f>
        <v/>
      </c>
      <c r="H1828" s="116" t="str">
        <f>IF($C1828="","",VLOOKUP($C1828,'[1]Preços Unitários'!$B$7:$H$507,7,1))</f>
        <v/>
      </c>
      <c r="I1828" s="117"/>
      <c r="J1828" s="118" t="str">
        <f t="shared" si="128"/>
        <v/>
      </c>
      <c r="K1828" s="347"/>
      <c r="L1828" s="350"/>
    </row>
    <row r="1829" spans="2:12" x14ac:dyDescent="0.25">
      <c r="B1829" s="113"/>
      <c r="C1829" s="119"/>
      <c r="D1829" s="119"/>
      <c r="E1829" s="119"/>
      <c r="F1829" s="115" t="str">
        <f>IF($C1829="","",VLOOKUP($C1829,'[1]Preços Unitários'!$B$7:$H$507,4,1))</f>
        <v/>
      </c>
      <c r="G1829" s="115" t="str">
        <f>IF($C1829="","",VLOOKUP($C1829,'[1]Preços Unitários'!$B$7:$H$507,5,1))</f>
        <v/>
      </c>
      <c r="H1829" s="116" t="str">
        <f>IF($C1829="","",VLOOKUP($C1829,'[1]Preços Unitários'!$B$7:$H$507,7,1))</f>
        <v/>
      </c>
      <c r="I1829" s="117"/>
      <c r="J1829" s="118" t="str">
        <f t="shared" si="128"/>
        <v/>
      </c>
      <c r="K1829" s="347"/>
      <c r="L1829" s="350"/>
    </row>
    <row r="1830" spans="2:12" x14ac:dyDescent="0.25">
      <c r="B1830" s="113"/>
      <c r="C1830" s="119"/>
      <c r="D1830" s="119"/>
      <c r="E1830" s="119"/>
      <c r="F1830" s="115" t="str">
        <f>IF($C1830="","",VLOOKUP($C1830,'[1]Preços Unitários'!$B$7:$H$507,4,1))</f>
        <v/>
      </c>
      <c r="G1830" s="115" t="str">
        <f>IF($C1830="","",VLOOKUP($C1830,'[1]Preços Unitários'!$B$7:$H$507,5,1))</f>
        <v/>
      </c>
      <c r="H1830" s="116" t="str">
        <f>IF($C1830="","",VLOOKUP($C1830,'[1]Preços Unitários'!$B$7:$H$507,7,1))</f>
        <v/>
      </c>
      <c r="I1830" s="117"/>
      <c r="J1830" s="118" t="str">
        <f t="shared" si="128"/>
        <v/>
      </c>
      <c r="K1830" s="347"/>
      <c r="L1830" s="350"/>
    </row>
    <row r="1831" spans="2:12" ht="15.75" thickBot="1" x14ac:dyDescent="0.3">
      <c r="B1831" s="121"/>
      <c r="C1831" s="122"/>
      <c r="D1831" s="122"/>
      <c r="E1831" s="122"/>
      <c r="F1831" s="123" t="str">
        <f>IF($C1831="","",VLOOKUP($C1831,'[1]Preços Unitários'!$B$7:$H$507,4,1))</f>
        <v/>
      </c>
      <c r="G1831" s="123" t="str">
        <f>IF($C1831="","",VLOOKUP($C1831,'[1]Preços Unitários'!$B$7:$H$507,5,1))</f>
        <v/>
      </c>
      <c r="H1831" s="124" t="str">
        <f>IF($C1831="","",VLOOKUP($C1831,'[1]Preços Unitários'!$B$7:$H$507,7,1))</f>
        <v/>
      </c>
      <c r="I1831" s="125"/>
      <c r="J1831" s="126" t="str">
        <f>IF(H1831="","",I1831*H1831)</f>
        <v/>
      </c>
      <c r="K1831" s="348"/>
      <c r="L1831" s="351"/>
    </row>
    <row r="1832" spans="2:12" ht="15.75" thickBot="1" x14ac:dyDescent="0.3">
      <c r="C1832" s="127"/>
      <c r="D1832" s="127"/>
      <c r="E1832" s="127"/>
      <c r="H1832" s="128"/>
      <c r="I1832" s="129"/>
      <c r="J1832" s="128"/>
    </row>
    <row r="1833" spans="2:12" x14ac:dyDescent="0.25">
      <c r="B1833" s="133" t="s">
        <v>940</v>
      </c>
      <c r="C1833" s="96"/>
      <c r="D1833" s="96"/>
      <c r="E1833" s="96"/>
      <c r="F1833" s="97" t="s">
        <v>105</v>
      </c>
      <c r="G1833" s="98" t="s">
        <v>141</v>
      </c>
      <c r="H1833" s="135" t="s">
        <v>132</v>
      </c>
      <c r="I1833" s="100">
        <v>1</v>
      </c>
      <c r="J1833" s="101">
        <f>ROUND(IF(SUM(J1835:J1846)="","",IF(H1833="NOTURNO",(SUM(J1835:J1846))*1.25,SUM(J1835:J1846))),2)</f>
        <v>8080.41</v>
      </c>
      <c r="K1833" s="102" t="s">
        <v>1771</v>
      </c>
      <c r="L1833" s="103" t="s">
        <v>1772</v>
      </c>
    </row>
    <row r="1834" spans="2:12" ht="27" x14ac:dyDescent="0.25">
      <c r="B1834" s="104"/>
      <c r="C1834" s="105" t="s">
        <v>1773</v>
      </c>
      <c r="D1834" s="105"/>
      <c r="E1834" s="105"/>
      <c r="F1834" s="106" t="s">
        <v>1776</v>
      </c>
      <c r="G1834" s="107" t="s">
        <v>1777</v>
      </c>
      <c r="H1834" s="108" t="s">
        <v>1778</v>
      </c>
      <c r="I1834" s="109"/>
      <c r="J1834" s="110"/>
      <c r="K1834" s="111"/>
      <c r="L1834" s="112"/>
    </row>
    <row r="1835" spans="2:12" x14ac:dyDescent="0.25">
      <c r="B1835" s="113"/>
      <c r="C1835" s="119"/>
      <c r="D1835" s="119"/>
      <c r="E1835" s="119"/>
      <c r="F1835" s="115" t="str">
        <f>IF($C1835="","",VLOOKUP($C1835,'[1]Preços Unitários'!$B$7:$H$507,4,1))</f>
        <v/>
      </c>
      <c r="G1835" s="115" t="str">
        <f>IF($C1835="","",VLOOKUP($C1835,'[1]Preços Unitários'!$B$7:$H$507,5,1))</f>
        <v/>
      </c>
      <c r="H1835" s="116" t="str">
        <f>IF($C1835="","",VLOOKUP($C1835,'[1]Preços Unitários'!$B$7:$H$507,7,1))</f>
        <v/>
      </c>
      <c r="I1835" s="117"/>
      <c r="J1835" s="118" t="str">
        <f t="shared" ref="J1835:J1842" si="129">IF(H1835="","",I1835*H1835)</f>
        <v/>
      </c>
      <c r="K1835" s="346" t="s">
        <v>2042</v>
      </c>
      <c r="L1835" s="349" t="s">
        <v>2043</v>
      </c>
    </row>
    <row r="1836" spans="2:12" x14ac:dyDescent="0.25">
      <c r="B1836" s="113"/>
      <c r="C1836" s="141" t="s">
        <v>2035</v>
      </c>
      <c r="D1836" s="141">
        <f>VLOOKUP(C1836,'[1]Preços Unitários'!$B$7:$E$413,2,TRUE)</f>
        <v>100533</v>
      </c>
      <c r="E1836" s="141" t="str">
        <f>VLOOKUP(C1836,'[1]Preços Unitários'!$B$7:$F$413,3,TRUE)</f>
        <v>SINAPI</v>
      </c>
      <c r="F1836" s="115" t="str">
        <f>IF($C1836="","",VLOOKUP($C1836,'[1]Preços Unitários'!$B$7:$H$507,4,1))</f>
        <v>TÉCNICO EDIFICAÇÕES/SANEAMENTO/SEGURANÇA</v>
      </c>
      <c r="G1836" s="115" t="str">
        <f>IF($C1836="","",VLOOKUP($C1836,'[1]Preços Unitários'!$B$7:$H$507,5,1))</f>
        <v>h</v>
      </c>
      <c r="H1836" s="116">
        <f>IF($C1836="","",VLOOKUP($C1836,'[1]Preços Unitários'!$B$7:$H$507,7,1))</f>
        <v>28.917178829357479</v>
      </c>
      <c r="I1836" s="117">
        <v>4</v>
      </c>
      <c r="J1836" s="118">
        <f t="shared" si="129"/>
        <v>115.66871531742991</v>
      </c>
      <c r="K1836" s="347"/>
      <c r="L1836" s="350"/>
    </row>
    <row r="1837" spans="2:12" x14ac:dyDescent="0.25">
      <c r="B1837" s="113"/>
      <c r="C1837" s="141" t="s">
        <v>2044</v>
      </c>
      <c r="D1837" s="141">
        <f>VLOOKUP(C1837,'[1]Preços Unitários'!$B$7:$E$413,2,TRUE)</f>
        <v>88267</v>
      </c>
      <c r="E1837" s="141" t="str">
        <f>VLOOKUP(C1837,'[1]Preços Unitários'!$B$7:$F$413,3,TRUE)</f>
        <v>SINAPI</v>
      </c>
      <c r="F1837" s="115" t="str">
        <f>IF($C1837="","",VLOOKUP($C1837,'[1]Preços Unitários'!$B$7:$H$507,4,1))</f>
        <v>ENCANADOR</v>
      </c>
      <c r="G1837" s="115" t="str">
        <f>IF($C1837="","",VLOOKUP($C1837,'[1]Preços Unitários'!$B$7:$H$507,5,1))</f>
        <v>h</v>
      </c>
      <c r="H1837" s="116">
        <f>IF($C1837="","",VLOOKUP($C1837,'[1]Preços Unitários'!$B$7:$H$507,7,1))</f>
        <v>39.154009577734676</v>
      </c>
      <c r="I1837" s="117">
        <v>4</v>
      </c>
      <c r="J1837" s="118">
        <f t="shared" si="129"/>
        <v>156.61603831093871</v>
      </c>
      <c r="K1837" s="347"/>
      <c r="L1837" s="350"/>
    </row>
    <row r="1838" spans="2:12" x14ac:dyDescent="0.25">
      <c r="B1838" s="113"/>
      <c r="C1838" s="141" t="s">
        <v>2040</v>
      </c>
      <c r="D1838" s="141">
        <f>VLOOKUP(C1838,'[1]Preços Unitários'!$B$7:$E$413,2,TRUE)</f>
        <v>88248</v>
      </c>
      <c r="E1838" s="141" t="str">
        <f>VLOOKUP(C1838,'[1]Preços Unitários'!$B$7:$F$413,3,TRUE)</f>
        <v>SINAPI</v>
      </c>
      <c r="F1838" s="115" t="str">
        <f>IF($C1838="","",VLOOKUP($C1838,'[1]Preços Unitários'!$B$7:$H$507,4,1))</f>
        <v>AJUDANTE ENCANADOR</v>
      </c>
      <c r="G1838" s="115" t="str">
        <f>IF($C1838="","",VLOOKUP($C1838,'[1]Preços Unitários'!$B$7:$H$507,5,1))</f>
        <v>h</v>
      </c>
      <c r="H1838" s="116">
        <f>IF($C1838="","",VLOOKUP($C1838,'[1]Preços Unitários'!$B$7:$H$507,7,1))</f>
        <v>29.651939187209368</v>
      </c>
      <c r="I1838" s="117">
        <v>8</v>
      </c>
      <c r="J1838" s="118">
        <f t="shared" si="129"/>
        <v>237.21551349767495</v>
      </c>
      <c r="K1838" s="347"/>
      <c r="L1838" s="350"/>
    </row>
    <row r="1839" spans="2:12" x14ac:dyDescent="0.25">
      <c r="B1839" s="113"/>
      <c r="C1839" s="141" t="s">
        <v>2005</v>
      </c>
      <c r="D1839" s="141">
        <f>VLOOKUP(C1839,'[1]Preços Unitários'!$B$7:$E$413,2,TRUE)</f>
        <v>92106</v>
      </c>
      <c r="E1839" s="141" t="str">
        <f>VLOOKUP(C1839,'[1]Preços Unitários'!$B$7:$F$413,3,TRUE)</f>
        <v>SINAPI</v>
      </c>
      <c r="F1839" s="115" t="str">
        <f>IF($C1839="","",VLOOKUP($C1839,'[1]Preços Unitários'!$B$7:$H$507,4,1))</f>
        <v>LOCAÇÃO SERVIÇO AUTOVÁCUO E HIDROJATO COMBINADO</v>
      </c>
      <c r="G1839" s="115" t="str">
        <f>IF($C1839="","",VLOOKUP($C1839,'[1]Preços Unitários'!$B$7:$H$507,5,1))</f>
        <v>h</v>
      </c>
      <c r="H1839" s="116">
        <f>IF($C1839="","",VLOOKUP($C1839,'[1]Preços Unitários'!$B$7:$H$507,7,1))</f>
        <v>416.90800847131794</v>
      </c>
      <c r="I1839" s="117">
        <v>5</v>
      </c>
      <c r="J1839" s="118">
        <f t="shared" si="129"/>
        <v>2084.5400423565898</v>
      </c>
      <c r="K1839" s="347"/>
      <c r="L1839" s="350"/>
    </row>
    <row r="1840" spans="2:12" x14ac:dyDescent="0.25">
      <c r="B1840" s="113"/>
      <c r="C1840" s="141" t="s">
        <v>2045</v>
      </c>
      <c r="D1840" s="141" t="str">
        <f>VLOOKUP(C1840,'[1]Preços Unitários'!$B$7:$E$413,2,TRUE)</f>
        <v>S/ COD.</v>
      </c>
      <c r="E1840" s="141" t="str">
        <f>VLOOKUP(C1840,'[1]Preços Unitários'!$B$7:$F$413,3,TRUE)</f>
        <v>Trans Vale</v>
      </c>
      <c r="F1840" s="115" t="str">
        <f>IF($C1840="","",VLOOKUP($C1840,'[1]Preços Unitários'!$B$7:$H$507,4,1))</f>
        <v>TRANSPORTE E DESTINAÇÃO DE RESÍDUO SÓLIDO DE TRATAMENTO DE ESGOTO (LODO)</v>
      </c>
      <c r="G1840" s="115" t="str">
        <f>IF($C1840="","",VLOOKUP($C1840,'[1]Preços Unitários'!$B$7:$H$507,5,1))</f>
        <v>m³</v>
      </c>
      <c r="H1840" s="116">
        <f>IF($C1840="","",VLOOKUP($C1840,'[1]Preços Unitários'!$B$7:$H$507,7,1))</f>
        <v>684.94609630261039</v>
      </c>
      <c r="I1840" s="117">
        <f>3.14*3*3/4*0.5</f>
        <v>3.5324999999999998</v>
      </c>
      <c r="J1840" s="118">
        <f t="shared" si="129"/>
        <v>2419.572085188971</v>
      </c>
      <c r="K1840" s="347"/>
      <c r="L1840" s="350"/>
    </row>
    <row r="1841" spans="2:12" x14ac:dyDescent="0.25">
      <c r="B1841" s="113"/>
      <c r="C1841" s="132" t="s">
        <v>2046</v>
      </c>
      <c r="D1841" s="132" t="str">
        <f>VLOOKUP(C1841,'[1]Preços Unitários'!$B$7:$E$413,2,TRUE)</f>
        <v>14-12-2023</v>
      </c>
      <c r="E1841" s="132" t="str">
        <f>VLOOKUP(C1841,'[1]Preços Unitários'!$B$7:$F$413,3,TRUE)</f>
        <v>ESGOÍTA</v>
      </c>
      <c r="F1841" s="115" t="str">
        <f>IF($C1841="","",VLOOKUP($C1841,'[1]Preços Unitários'!$B$7:$H$507,4,1))</f>
        <v>COLETA DE RESÍDUO SÓLIDO PROVENIENTE DE ESTAÇÃO ELEVATÓRIA DE ESGOTO</v>
      </c>
      <c r="G1841" s="115" t="str">
        <f>IF($C1841="","",VLOOKUP($C1841,'[1]Preços Unitários'!$B$7:$H$507,5,1))</f>
        <v>m³</v>
      </c>
      <c r="H1841" s="116">
        <f>IF($C1841="","",VLOOKUP($C1841,'[1]Preços Unitários'!$B$7:$H$507,7,1))</f>
        <v>410.96765778156623</v>
      </c>
      <c r="I1841" s="117">
        <v>3.53</v>
      </c>
      <c r="J1841" s="118">
        <f t="shared" si="129"/>
        <v>1450.7158319689288</v>
      </c>
      <c r="K1841" s="347"/>
      <c r="L1841" s="350"/>
    </row>
    <row r="1842" spans="2:12" x14ac:dyDescent="0.25">
      <c r="B1842" s="113"/>
      <c r="C1842" s="119"/>
      <c r="D1842" s="119"/>
      <c r="E1842" s="119"/>
      <c r="F1842" s="115" t="str">
        <f>IF($C1842="","",VLOOKUP($C1842,'[1]Preços Unitários'!$B$7:$H$507,4,1))</f>
        <v/>
      </c>
      <c r="G1842" s="115" t="str">
        <f>IF($C1842="","",VLOOKUP($C1842,'[1]Preços Unitários'!$B$7:$H$507,5,1))</f>
        <v/>
      </c>
      <c r="H1842" s="116" t="str">
        <f>IF($C1842="","",VLOOKUP($C1842,'[1]Preços Unitários'!$B$7:$H$507,7,1))</f>
        <v/>
      </c>
      <c r="I1842" s="117"/>
      <c r="J1842" s="118" t="str">
        <f t="shared" si="129"/>
        <v/>
      </c>
      <c r="K1842" s="347"/>
      <c r="L1842" s="350"/>
    </row>
    <row r="1843" spans="2:12" x14ac:dyDescent="0.25">
      <c r="B1843" s="113"/>
      <c r="C1843" s="119"/>
      <c r="D1843" s="119"/>
      <c r="E1843" s="119"/>
      <c r="F1843" s="115"/>
      <c r="G1843" s="115"/>
      <c r="H1843" s="116"/>
      <c r="I1843" s="117"/>
      <c r="J1843" s="118"/>
      <c r="K1843" s="347"/>
      <c r="L1843" s="350"/>
    </row>
    <row r="1844" spans="2:12" x14ac:dyDescent="0.25">
      <c r="B1844" s="113"/>
      <c r="C1844" s="119"/>
      <c r="D1844" s="119"/>
      <c r="E1844" s="119"/>
      <c r="F1844" s="115"/>
      <c r="G1844" s="115"/>
      <c r="H1844" s="116"/>
      <c r="I1844" s="117"/>
      <c r="J1844" s="118"/>
      <c r="K1844" s="347"/>
      <c r="L1844" s="350"/>
    </row>
    <row r="1845" spans="2:12" x14ac:dyDescent="0.25">
      <c r="B1845" s="113"/>
      <c r="C1845" s="119"/>
      <c r="D1845" s="119"/>
      <c r="E1845" s="119"/>
      <c r="F1845" s="115"/>
      <c r="G1845" s="115"/>
      <c r="H1845" s="116"/>
      <c r="I1845" s="117"/>
      <c r="J1845" s="118"/>
      <c r="K1845" s="347"/>
      <c r="L1845" s="350"/>
    </row>
    <row r="1846" spans="2:12" x14ac:dyDescent="0.25">
      <c r="B1846" s="113"/>
      <c r="C1846" s="119"/>
      <c r="D1846" s="119"/>
      <c r="E1846" s="119"/>
      <c r="F1846" s="115"/>
      <c r="G1846" s="115"/>
      <c r="H1846" s="116"/>
      <c r="I1846" s="117"/>
      <c r="J1846" s="118"/>
      <c r="K1846" s="347"/>
      <c r="L1846" s="350"/>
    </row>
    <row r="1847" spans="2:12" x14ac:dyDescent="0.25">
      <c r="B1847" s="113"/>
      <c r="C1847" s="119"/>
      <c r="D1847" s="119"/>
      <c r="E1847" s="119"/>
      <c r="F1847" s="115"/>
      <c r="G1847" s="115"/>
      <c r="H1847" s="116"/>
      <c r="I1847" s="117"/>
      <c r="J1847" s="118"/>
      <c r="K1847" s="347"/>
      <c r="L1847" s="350"/>
    </row>
    <row r="1848" spans="2:12" x14ac:dyDescent="0.25">
      <c r="B1848" s="113"/>
      <c r="C1848" s="119"/>
      <c r="D1848" s="119"/>
      <c r="E1848" s="119"/>
      <c r="F1848" s="115"/>
      <c r="G1848" s="115"/>
      <c r="H1848" s="116"/>
      <c r="I1848" s="117"/>
      <c r="J1848" s="118"/>
      <c r="K1848" s="347"/>
      <c r="L1848" s="350"/>
    </row>
    <row r="1849" spans="2:12" x14ac:dyDescent="0.25">
      <c r="B1849" s="113"/>
      <c r="C1849" s="119"/>
      <c r="D1849" s="119"/>
      <c r="E1849" s="119"/>
      <c r="F1849" s="115"/>
      <c r="G1849" s="115"/>
      <c r="H1849" s="116"/>
      <c r="I1849" s="117"/>
      <c r="J1849" s="118"/>
      <c r="K1849" s="347"/>
      <c r="L1849" s="350"/>
    </row>
    <row r="1850" spans="2:12" ht="15.75" thickBot="1" x14ac:dyDescent="0.3">
      <c r="B1850" s="121"/>
      <c r="C1850" s="119"/>
      <c r="D1850" s="119"/>
      <c r="E1850" s="119"/>
      <c r="F1850" s="115"/>
      <c r="G1850" s="115"/>
      <c r="H1850" s="116"/>
      <c r="I1850" s="117"/>
      <c r="J1850" s="118"/>
      <c r="K1850" s="348"/>
      <c r="L1850" s="351"/>
    </row>
    <row r="1851" spans="2:12" ht="15.75" thickBot="1" x14ac:dyDescent="0.3">
      <c r="C1851" s="127"/>
      <c r="D1851" s="127"/>
      <c r="E1851" s="127"/>
      <c r="H1851" s="128"/>
      <c r="I1851" s="129"/>
      <c r="J1851" s="128"/>
    </row>
    <row r="1852" spans="2:12" x14ac:dyDescent="0.25">
      <c r="B1852" s="133" t="s">
        <v>941</v>
      </c>
      <c r="C1852" s="96"/>
      <c r="D1852" s="96"/>
      <c r="E1852" s="96"/>
      <c r="F1852" s="97" t="s">
        <v>106</v>
      </c>
      <c r="G1852" s="98" t="s">
        <v>141</v>
      </c>
      <c r="H1852" s="135" t="s">
        <v>132</v>
      </c>
      <c r="I1852" s="100">
        <v>1</v>
      </c>
      <c r="J1852" s="101">
        <f>ROUND(IF(SUM(J1854:J1865)="","",IF(H1852="NOTURNO",(SUM(J1854:J1865))*1.25,SUM(J1854:J1865))),2)</f>
        <v>16610.099999999999</v>
      </c>
      <c r="K1852" s="102" t="s">
        <v>1771</v>
      </c>
      <c r="L1852" s="103" t="s">
        <v>1772</v>
      </c>
    </row>
    <row r="1853" spans="2:12" ht="27" x14ac:dyDescent="0.25">
      <c r="B1853" s="104"/>
      <c r="C1853" s="105" t="s">
        <v>1773</v>
      </c>
      <c r="D1853" s="105"/>
      <c r="E1853" s="105"/>
      <c r="F1853" s="106" t="s">
        <v>1776</v>
      </c>
      <c r="G1853" s="107" t="s">
        <v>1777</v>
      </c>
      <c r="H1853" s="108" t="s">
        <v>1778</v>
      </c>
      <c r="I1853" s="109"/>
      <c r="J1853" s="110"/>
      <c r="K1853" s="111"/>
      <c r="L1853" s="112"/>
    </row>
    <row r="1854" spans="2:12" x14ac:dyDescent="0.25">
      <c r="B1854" s="113"/>
      <c r="C1854" s="119"/>
      <c r="D1854" s="119"/>
      <c r="E1854" s="119"/>
      <c r="F1854" s="115" t="str">
        <f>IF($C1854="","",VLOOKUP($C1854,'[1]Preços Unitários'!$B$7:$H$507,4,1))</f>
        <v/>
      </c>
      <c r="G1854" s="115" t="str">
        <f>IF($C1854="","",VLOOKUP($C1854,'[1]Preços Unitários'!$B$7:$H$507,5,1))</f>
        <v/>
      </c>
      <c r="H1854" s="116" t="str">
        <f>IF($C1854="","",VLOOKUP($C1854,'[1]Preços Unitários'!$B$7:$H$507,7,1))</f>
        <v/>
      </c>
      <c r="I1854" s="117"/>
      <c r="J1854" s="118" t="str">
        <f>IF(H1854="","",I1854*H1854)</f>
        <v/>
      </c>
      <c r="K1854" s="346" t="s">
        <v>2042</v>
      </c>
      <c r="L1854" s="349" t="s">
        <v>2043</v>
      </c>
    </row>
    <row r="1855" spans="2:12" x14ac:dyDescent="0.25">
      <c r="B1855" s="113"/>
      <c r="C1855" s="141" t="s">
        <v>2035</v>
      </c>
      <c r="D1855" s="141">
        <f>VLOOKUP(C1855,'[1]Preços Unitários'!$B$7:$E$413,2,TRUE)</f>
        <v>100533</v>
      </c>
      <c r="E1855" s="141" t="str">
        <f>VLOOKUP(C1855,'[1]Preços Unitários'!$B$7:$F$413,3,TRUE)</f>
        <v>SINAPI</v>
      </c>
      <c r="F1855" s="115" t="str">
        <f>IF($C1855="","",VLOOKUP($C1855,'[1]Preços Unitários'!$B$7:$H$507,4,1))</f>
        <v>TÉCNICO EDIFICAÇÕES/SANEAMENTO/SEGURANÇA</v>
      </c>
      <c r="G1855" s="115" t="str">
        <f>IF($C1855="","",VLOOKUP($C1855,'[1]Preços Unitários'!$B$7:$H$507,5,1))</f>
        <v>h</v>
      </c>
      <c r="H1855" s="116">
        <f>IF($C1855="","",VLOOKUP($C1855,'[1]Preços Unitários'!$B$7:$H$507,7,1))</f>
        <v>28.917178829357479</v>
      </c>
      <c r="I1855" s="117">
        <v>6</v>
      </c>
      <c r="J1855" s="118">
        <f>IF(H1855="","",I1855*H1855)</f>
        <v>173.50307297614486</v>
      </c>
      <c r="K1855" s="347"/>
      <c r="L1855" s="350"/>
    </row>
    <row r="1856" spans="2:12" x14ac:dyDescent="0.25">
      <c r="B1856" s="113"/>
      <c r="C1856" s="141" t="s">
        <v>2044</v>
      </c>
      <c r="D1856" s="141">
        <f>VLOOKUP(C1856,'[1]Preços Unitários'!$B$7:$E$413,2,TRUE)</f>
        <v>88267</v>
      </c>
      <c r="E1856" s="141" t="str">
        <f>VLOOKUP(C1856,'[1]Preços Unitários'!$B$7:$F$413,3,TRUE)</f>
        <v>SINAPI</v>
      </c>
      <c r="F1856" s="115" t="str">
        <f>IF($C1856="","",VLOOKUP($C1856,'[1]Preços Unitários'!$B$7:$H$507,4,1))</f>
        <v>ENCANADOR</v>
      </c>
      <c r="G1856" s="115" t="str">
        <f>IF($C1856="","",VLOOKUP($C1856,'[1]Preços Unitários'!$B$7:$H$507,5,1))</f>
        <v>h</v>
      </c>
      <c r="H1856" s="116">
        <f>IF($C1856="","",VLOOKUP($C1856,'[1]Preços Unitários'!$B$7:$H$507,7,1))</f>
        <v>39.154009577734676</v>
      </c>
      <c r="I1856" s="117">
        <v>12</v>
      </c>
      <c r="J1856" s="118">
        <f>IF(H1856="","",I1856*H1856)</f>
        <v>469.84811493281609</v>
      </c>
      <c r="K1856" s="347"/>
      <c r="L1856" s="350"/>
    </row>
    <row r="1857" spans="2:12" x14ac:dyDescent="0.25">
      <c r="B1857" s="113"/>
      <c r="C1857" s="141" t="s">
        <v>2040</v>
      </c>
      <c r="D1857" s="141">
        <f>VLOOKUP(C1857,'[1]Preços Unitários'!$B$7:$E$413,2,TRUE)</f>
        <v>88248</v>
      </c>
      <c r="E1857" s="141" t="str">
        <f>VLOOKUP(C1857,'[1]Preços Unitários'!$B$7:$F$413,3,TRUE)</f>
        <v>SINAPI</v>
      </c>
      <c r="F1857" s="115" t="str">
        <f>IF($C1857="","",VLOOKUP($C1857,'[1]Preços Unitários'!$B$7:$H$507,4,1))</f>
        <v>AJUDANTE ENCANADOR</v>
      </c>
      <c r="G1857" s="115" t="str">
        <f>IF($C1857="","",VLOOKUP($C1857,'[1]Preços Unitários'!$B$7:$H$507,5,1))</f>
        <v>h</v>
      </c>
      <c r="H1857" s="116">
        <f>IF($C1857="","",VLOOKUP($C1857,'[1]Preços Unitários'!$B$7:$H$507,7,1))</f>
        <v>29.651939187209368</v>
      </c>
      <c r="I1857" s="117">
        <v>12</v>
      </c>
      <c r="J1857" s="118">
        <f>IF(H1857="","",I1857*H1857)</f>
        <v>355.82327024651244</v>
      </c>
      <c r="K1857" s="347"/>
      <c r="L1857" s="350"/>
    </row>
    <row r="1858" spans="2:12" x14ac:dyDescent="0.25">
      <c r="B1858" s="113"/>
      <c r="C1858" s="141" t="s">
        <v>2005</v>
      </c>
      <c r="D1858" s="141">
        <f>VLOOKUP(C1858,'[1]Preços Unitários'!$B$7:$E$413,2,TRUE)</f>
        <v>92106</v>
      </c>
      <c r="E1858" s="141" t="str">
        <f>VLOOKUP(C1858,'[1]Preços Unitários'!$B$7:$F$413,3,TRUE)</f>
        <v>SINAPI</v>
      </c>
      <c r="F1858" s="115" t="str">
        <f>IF($C1858="","",VLOOKUP($C1858,'[1]Preços Unitários'!$B$7:$H$507,4,1))</f>
        <v>LOCAÇÃO SERVIÇO AUTOVÁCUO E HIDROJATO COMBINADO</v>
      </c>
      <c r="G1858" s="115" t="str">
        <f>IF($C1858="","",VLOOKUP($C1858,'[1]Preços Unitários'!$B$7:$H$507,5,1))</f>
        <v>h</v>
      </c>
      <c r="H1858" s="116">
        <f>IF($C1858="","",VLOOKUP($C1858,'[1]Preços Unitários'!$B$7:$H$507,7,1))</f>
        <v>416.90800847131794</v>
      </c>
      <c r="I1858" s="117">
        <v>14</v>
      </c>
      <c r="J1858" s="118">
        <f>IF(H1858="","",I1858*H1858)</f>
        <v>5836.7121185984515</v>
      </c>
      <c r="K1858" s="347"/>
      <c r="L1858" s="350"/>
    </row>
    <row r="1859" spans="2:12" x14ac:dyDescent="0.25">
      <c r="B1859" s="113"/>
      <c r="C1859" s="141" t="s">
        <v>2045</v>
      </c>
      <c r="D1859" s="141" t="str">
        <f>VLOOKUP(C1859,'[1]Preços Unitários'!$B$7:$E$413,2,TRUE)</f>
        <v>S/ COD.</v>
      </c>
      <c r="E1859" s="141" t="str">
        <f>VLOOKUP(C1859,'[1]Preços Unitários'!$B$7:$F$413,3,TRUE)</f>
        <v>Trans Vale</v>
      </c>
      <c r="F1859" s="115" t="str">
        <f>IF($C1859="","",VLOOKUP($C1859,'[1]Preços Unitários'!$B$7:$H$507,4,1))</f>
        <v>TRANSPORTE E DESTINAÇÃO DE RESÍDUO SÓLIDO DE TRATAMENTO DE ESGOTO (LODO)</v>
      </c>
      <c r="G1859" s="115" t="str">
        <f>IF($C1859="","",VLOOKUP($C1859,'[1]Preços Unitários'!$B$7:$H$507,5,1))</f>
        <v>m³</v>
      </c>
      <c r="H1859" s="116">
        <f>IF($C1859="","",VLOOKUP($C1859,'[1]Preços Unitários'!$B$7:$H$507,7,1))</f>
        <v>684.94609630261039</v>
      </c>
      <c r="I1859" s="117">
        <f>3.14*5*5/4*0.3</f>
        <v>5.8875000000000002</v>
      </c>
      <c r="J1859" s="118">
        <f t="shared" ref="J1859:J1869" si="130">IF(H1859="","",I1859*H1859)</f>
        <v>4032.6201419816189</v>
      </c>
      <c r="K1859" s="347"/>
      <c r="L1859" s="350"/>
    </row>
    <row r="1860" spans="2:12" x14ac:dyDescent="0.25">
      <c r="B1860" s="113"/>
      <c r="C1860" s="132" t="s">
        <v>2046</v>
      </c>
      <c r="D1860" s="132" t="str">
        <f>VLOOKUP(C1860,'[1]Preços Unitários'!$B$7:$E$413,2,TRUE)</f>
        <v>14-12-2023</v>
      </c>
      <c r="E1860" s="132" t="str">
        <f>VLOOKUP(C1860,'[1]Preços Unitários'!$B$7:$F$413,3,TRUE)</f>
        <v>ESGOÍTA</v>
      </c>
      <c r="F1860" s="115" t="str">
        <f>IF($C1860="","",VLOOKUP($C1860,'[1]Preços Unitários'!$B$7:$H$507,4,1))</f>
        <v>COLETA DE RESÍDUO SÓLIDO PROVENIENTE DE ESTAÇÃO ELEVATÓRIA DE ESGOTO</v>
      </c>
      <c r="G1860" s="115" t="str">
        <f>IF($C1860="","",VLOOKUP($C1860,'[1]Preços Unitários'!$B$7:$H$507,5,1))</f>
        <v>m³</v>
      </c>
      <c r="H1860" s="116">
        <f>IF($C1860="","",VLOOKUP($C1860,'[1]Preços Unitários'!$B$7:$H$507,7,1))</f>
        <v>410.96765778156623</v>
      </c>
      <c r="I1860" s="117">
        <f>3.14*5*5/4*0.3</f>
        <v>5.8875000000000002</v>
      </c>
      <c r="J1860" s="118">
        <f t="shared" si="130"/>
        <v>2419.5720851889714</v>
      </c>
      <c r="K1860" s="347"/>
      <c r="L1860" s="350"/>
    </row>
    <row r="1861" spans="2:12" x14ac:dyDescent="0.25">
      <c r="B1861" s="113"/>
      <c r="C1861" s="119"/>
      <c r="D1861" s="119"/>
      <c r="E1861" s="119"/>
      <c r="F1861" s="115" t="str">
        <f>IF($C1861="","",VLOOKUP($C1861,'[1]Preços Unitários'!$B$7:$H$507,4,1))</f>
        <v/>
      </c>
      <c r="G1861" s="115" t="str">
        <f>IF($C1861="","",VLOOKUP($C1861,'[1]Preços Unitários'!$B$7:$H$507,5,1))</f>
        <v/>
      </c>
      <c r="H1861" s="116" t="str">
        <f>IF($C1861="","",VLOOKUP($C1861,'[1]Preços Unitários'!$B$7:$H$507,7,1))</f>
        <v/>
      </c>
      <c r="I1861" s="117"/>
      <c r="J1861" s="118" t="str">
        <f t="shared" si="130"/>
        <v/>
      </c>
      <c r="K1861" s="347"/>
      <c r="L1861" s="350"/>
    </row>
    <row r="1862" spans="2:12" x14ac:dyDescent="0.25">
      <c r="B1862" s="113"/>
      <c r="C1862" s="119"/>
      <c r="D1862" s="119"/>
      <c r="E1862" s="119"/>
      <c r="F1862" s="115" t="str">
        <f>IF($C1862="","",VLOOKUP($C1862,'[1]Preços Unitários'!$B$7:$H$507,4,1))</f>
        <v/>
      </c>
      <c r="G1862" s="115" t="str">
        <f>IF($C1862="","",VLOOKUP($C1862,'[1]Preços Unitários'!$B$7:$H$507,5,1))</f>
        <v/>
      </c>
      <c r="H1862" s="116" t="str">
        <f>IF($C1862="","",VLOOKUP($C1862,'[1]Preços Unitários'!$B$7:$H$507,7,1))</f>
        <v/>
      </c>
      <c r="I1862" s="117"/>
      <c r="J1862" s="118" t="str">
        <f t="shared" si="130"/>
        <v/>
      </c>
      <c r="K1862" s="347"/>
      <c r="L1862" s="350"/>
    </row>
    <row r="1863" spans="2:12" x14ac:dyDescent="0.25">
      <c r="B1863" s="113"/>
      <c r="C1863" s="119"/>
      <c r="D1863" s="119"/>
      <c r="E1863" s="119"/>
      <c r="F1863" s="115" t="str">
        <f>IF($C1863="","",VLOOKUP($C1863,'[1]Preços Unitários'!$B$7:$H$507,4,1))</f>
        <v/>
      </c>
      <c r="G1863" s="115" t="str">
        <f>IF($C1863="","",VLOOKUP($C1863,'[1]Preços Unitários'!$B$7:$H$507,5,1))</f>
        <v/>
      </c>
      <c r="H1863" s="116" t="str">
        <f>IF($C1863="","",VLOOKUP($C1863,'[1]Preços Unitários'!$B$7:$H$507,7,1))</f>
        <v/>
      </c>
      <c r="I1863" s="117"/>
      <c r="J1863" s="118" t="str">
        <f t="shared" si="130"/>
        <v/>
      </c>
      <c r="K1863" s="347"/>
      <c r="L1863" s="350"/>
    </row>
    <row r="1864" spans="2:12" x14ac:dyDescent="0.25">
      <c r="B1864" s="113"/>
      <c r="C1864" s="119"/>
      <c r="D1864" s="119"/>
      <c r="E1864" s="119"/>
      <c r="F1864" s="115" t="str">
        <f>IF($C1864="","",VLOOKUP($C1864,'[1]Preços Unitários'!$B$7:$H$507,4,1))</f>
        <v/>
      </c>
      <c r="G1864" s="115" t="str">
        <f>IF($C1864="","",VLOOKUP($C1864,'[1]Preços Unitários'!$B$7:$H$507,5,1))</f>
        <v/>
      </c>
      <c r="H1864" s="116" t="str">
        <f>IF($C1864="","",VLOOKUP($C1864,'[1]Preços Unitários'!$B$7:$H$507,7,1))</f>
        <v/>
      </c>
      <c r="I1864" s="117"/>
      <c r="J1864" s="118" t="str">
        <f t="shared" si="130"/>
        <v/>
      </c>
      <c r="K1864" s="347"/>
      <c r="L1864" s="350"/>
    </row>
    <row r="1865" spans="2:12" x14ac:dyDescent="0.25">
      <c r="B1865" s="113"/>
      <c r="C1865" s="119"/>
      <c r="D1865" s="119"/>
      <c r="E1865" s="119"/>
      <c r="F1865" s="115" t="str">
        <f>IF($C1865="","",VLOOKUP($C1865,'[1]Preços Unitários'!$B$7:$H$507,4,1))</f>
        <v/>
      </c>
      <c r="G1865" s="115" t="str">
        <f>IF($C1865="","",VLOOKUP($C1865,'[1]Preços Unitários'!$B$7:$H$507,5,1))</f>
        <v/>
      </c>
      <c r="H1865" s="116" t="str">
        <f>IF($C1865="","",VLOOKUP($C1865,'[1]Preços Unitários'!$B$7:$H$507,7,1))</f>
        <v/>
      </c>
      <c r="I1865" s="117"/>
      <c r="J1865" s="118" t="str">
        <f t="shared" si="130"/>
        <v/>
      </c>
      <c r="K1865" s="347"/>
      <c r="L1865" s="350"/>
    </row>
    <row r="1866" spans="2:12" x14ac:dyDescent="0.25">
      <c r="B1866" s="113"/>
      <c r="C1866" s="119"/>
      <c r="D1866" s="119"/>
      <c r="E1866" s="119"/>
      <c r="F1866" s="115" t="str">
        <f>IF($C1866="","",VLOOKUP($C1866,'[1]Preços Unitários'!$B$7:$H$507,4,1))</f>
        <v/>
      </c>
      <c r="G1866" s="115" t="str">
        <f>IF($C1866="","",VLOOKUP($C1866,'[1]Preços Unitários'!$B$7:$H$507,5,1))</f>
        <v/>
      </c>
      <c r="H1866" s="116" t="str">
        <f>IF($C1866="","",VLOOKUP($C1866,'[1]Preços Unitários'!$B$7:$H$507,7,1))</f>
        <v/>
      </c>
      <c r="I1866" s="117"/>
      <c r="J1866" s="118" t="str">
        <f t="shared" si="130"/>
        <v/>
      </c>
      <c r="K1866" s="347"/>
      <c r="L1866" s="350"/>
    </row>
    <row r="1867" spans="2:12" x14ac:dyDescent="0.25">
      <c r="B1867" s="113"/>
      <c r="C1867" s="119"/>
      <c r="D1867" s="119"/>
      <c r="E1867" s="119"/>
      <c r="F1867" s="115" t="str">
        <f>IF($C1867="","",VLOOKUP($C1867,'[1]Preços Unitários'!$B$7:$H$507,4,1))</f>
        <v/>
      </c>
      <c r="G1867" s="115" t="str">
        <f>IF($C1867="","",VLOOKUP($C1867,'[1]Preços Unitários'!$B$7:$H$507,5,1))</f>
        <v/>
      </c>
      <c r="H1867" s="116" t="str">
        <f>IF($C1867="","",VLOOKUP($C1867,'[1]Preços Unitários'!$B$7:$H$507,7,1))</f>
        <v/>
      </c>
      <c r="I1867" s="117"/>
      <c r="J1867" s="118" t="str">
        <f t="shared" si="130"/>
        <v/>
      </c>
      <c r="K1867" s="347"/>
      <c r="L1867" s="350"/>
    </row>
    <row r="1868" spans="2:12" x14ac:dyDescent="0.25">
      <c r="B1868" s="113"/>
      <c r="C1868" s="119"/>
      <c r="D1868" s="119"/>
      <c r="E1868" s="119"/>
      <c r="F1868" s="115" t="str">
        <f>IF($C1868="","",VLOOKUP($C1868,'[1]Preços Unitários'!$B$7:$H$507,4,1))</f>
        <v/>
      </c>
      <c r="G1868" s="115" t="str">
        <f>IF($C1868="","",VLOOKUP($C1868,'[1]Preços Unitários'!$B$7:$H$507,5,1))</f>
        <v/>
      </c>
      <c r="H1868" s="116" t="str">
        <f>IF($C1868="","",VLOOKUP($C1868,'[1]Preços Unitários'!$B$7:$H$507,7,1))</f>
        <v/>
      </c>
      <c r="I1868" s="117"/>
      <c r="J1868" s="118" t="str">
        <f t="shared" si="130"/>
        <v/>
      </c>
      <c r="K1868" s="347"/>
      <c r="L1868" s="350"/>
    </row>
    <row r="1869" spans="2:12" ht="15.75" thickBot="1" x14ac:dyDescent="0.3">
      <c r="B1869" s="113"/>
      <c r="C1869" s="119"/>
      <c r="D1869" s="119"/>
      <c r="E1869" s="119"/>
      <c r="F1869" s="115" t="str">
        <f>IF($C1869="","",VLOOKUP($C1869,'[1]Preços Unitários'!$B$7:$H$507,4,1))</f>
        <v/>
      </c>
      <c r="G1869" s="115" t="str">
        <f>IF($C1869="","",VLOOKUP($C1869,'[1]Preços Unitários'!$B$7:$H$507,5,1))</f>
        <v/>
      </c>
      <c r="H1869" s="116" t="str">
        <f>IF($C1869="","",VLOOKUP($C1869,'[1]Preços Unitários'!$B$7:$H$507,7,1))</f>
        <v/>
      </c>
      <c r="I1869" s="117"/>
      <c r="J1869" s="118" t="str">
        <f t="shared" si="130"/>
        <v/>
      </c>
      <c r="K1869" s="348"/>
      <c r="L1869" s="351"/>
    </row>
    <row r="1870" spans="2:12" ht="15.75" thickBot="1" x14ac:dyDescent="0.3">
      <c r="C1870" s="127"/>
      <c r="D1870" s="127"/>
      <c r="E1870" s="127"/>
      <c r="H1870" s="128"/>
      <c r="I1870" s="129"/>
      <c r="J1870" s="128"/>
    </row>
    <row r="1871" spans="2:12" ht="25.5" x14ac:dyDescent="0.25">
      <c r="B1871" s="133" t="s">
        <v>942</v>
      </c>
      <c r="C1871" s="96"/>
      <c r="D1871" s="96"/>
      <c r="E1871" s="96"/>
      <c r="F1871" s="140" t="s">
        <v>107</v>
      </c>
      <c r="G1871" s="142" t="s">
        <v>140</v>
      </c>
      <c r="H1871" s="99" t="s">
        <v>131</v>
      </c>
      <c r="I1871" s="100">
        <v>1</v>
      </c>
      <c r="J1871" s="101">
        <f>ROUND(IF(SUM(J1873:J1882)="","",IF(H1871="NOTURNO",(SUM(J1873:J1882))*1.25,SUM(J1873:J1882))),2)</f>
        <v>5.56</v>
      </c>
      <c r="K1871" s="102" t="s">
        <v>1771</v>
      </c>
      <c r="L1871" s="103" t="s">
        <v>1772</v>
      </c>
    </row>
    <row r="1872" spans="2:12" ht="27" x14ac:dyDescent="0.25">
      <c r="B1872" s="104"/>
      <c r="C1872" s="105" t="s">
        <v>1773</v>
      </c>
      <c r="D1872" s="105"/>
      <c r="E1872" s="105"/>
      <c r="F1872" s="106" t="s">
        <v>1776</v>
      </c>
      <c r="G1872" s="107" t="s">
        <v>1777</v>
      </c>
      <c r="H1872" s="108" t="s">
        <v>1778</v>
      </c>
      <c r="I1872" s="109"/>
      <c r="J1872" s="110"/>
      <c r="K1872" s="161" t="s">
        <v>2047</v>
      </c>
      <c r="L1872" s="112"/>
    </row>
    <row r="1873" spans="2:12" x14ac:dyDescent="0.25">
      <c r="B1873" s="113"/>
      <c r="C1873" s="119"/>
      <c r="D1873" s="119"/>
      <c r="E1873" s="119"/>
      <c r="F1873" s="115" t="str">
        <f>IF($C1873="","",VLOOKUP($C1873,'[1]Preços Unitários'!$B$7:$H$507,4,1))</f>
        <v/>
      </c>
      <c r="G1873" s="115" t="str">
        <f>IF($C1873="","",VLOOKUP($C1873,'[1]Preços Unitários'!$B$7:$H$507,5,1))</f>
        <v/>
      </c>
      <c r="H1873" s="116" t="str">
        <f>IF($C1873="","",VLOOKUP($C1873,'[1]Preços Unitários'!$B$7:$H$507,7,1))</f>
        <v/>
      </c>
      <c r="I1873" s="117"/>
      <c r="J1873" s="118" t="str">
        <f t="shared" ref="J1873:J1883" si="131">IF(H1873="","",I1873*H1873)</f>
        <v/>
      </c>
      <c r="K1873" s="346" t="s">
        <v>2048</v>
      </c>
      <c r="L1873" s="349" t="s">
        <v>2049</v>
      </c>
    </row>
    <row r="1874" spans="2:12" x14ac:dyDescent="0.25">
      <c r="B1874" s="113"/>
      <c r="C1874" s="141" t="s">
        <v>2005</v>
      </c>
      <c r="D1874" s="141">
        <f>VLOOKUP(C1874,'[1]Preços Unitários'!$B$7:$E$413,2,TRUE)</f>
        <v>92106</v>
      </c>
      <c r="E1874" s="141" t="str">
        <f>VLOOKUP(C1874,'[1]Preços Unitários'!$B$7:$F$413,3,TRUE)</f>
        <v>SINAPI</v>
      </c>
      <c r="F1874" s="115" t="str">
        <f>IF($C1874="","",VLOOKUP($C1874,'[1]Preços Unitários'!$B$7:$H$507,4,1))</f>
        <v>LOCAÇÃO SERVIÇO AUTOVÁCUO E HIDROJATO COMBINADO</v>
      </c>
      <c r="G1874" s="115" t="str">
        <f>IF($C1874="","",VLOOKUP($C1874,'[1]Preços Unitários'!$B$7:$H$507,5,1))</f>
        <v>h</v>
      </c>
      <c r="H1874" s="116">
        <f>IF($C1874="","",VLOOKUP($C1874,'[1]Preços Unitários'!$B$7:$H$507,7,1))</f>
        <v>416.90800847131794</v>
      </c>
      <c r="I1874" s="117">
        <f>8/600</f>
        <v>1.3333333333333334E-2</v>
      </c>
      <c r="J1874" s="118">
        <f t="shared" si="131"/>
        <v>5.5587734462842393</v>
      </c>
      <c r="K1874" s="347"/>
      <c r="L1874" s="350"/>
    </row>
    <row r="1875" spans="2:12" x14ac:dyDescent="0.25">
      <c r="B1875" s="113"/>
      <c r="C1875" s="114"/>
      <c r="D1875" s="114"/>
      <c r="E1875" s="114"/>
      <c r="F1875" s="115" t="str">
        <f>IF($C1875="","",VLOOKUP($C1875,'[1]Preços Unitários'!$B$7:$H$507,4,1))</f>
        <v/>
      </c>
      <c r="G1875" s="115" t="str">
        <f>IF($C1875="","",VLOOKUP($C1875,'[1]Preços Unitários'!$B$7:$H$507,5,1))</f>
        <v/>
      </c>
      <c r="H1875" s="116" t="str">
        <f>IF($C1875="","",VLOOKUP($C1875,'[1]Preços Unitários'!$B$7:$H$507,7,1))</f>
        <v/>
      </c>
      <c r="I1875" s="117"/>
      <c r="J1875" s="118" t="str">
        <f t="shared" si="131"/>
        <v/>
      </c>
      <c r="K1875" s="347"/>
      <c r="L1875" s="350"/>
    </row>
    <row r="1876" spans="2:12" x14ac:dyDescent="0.25">
      <c r="B1876" s="113"/>
      <c r="C1876" s="119"/>
      <c r="D1876" s="119"/>
      <c r="E1876" s="119"/>
      <c r="F1876" s="115" t="str">
        <f>IF($C1876="","",VLOOKUP($C1876,'[1]Preços Unitários'!$B$7:$H$507,4,1))</f>
        <v/>
      </c>
      <c r="G1876" s="115" t="str">
        <f>IF($C1876="","",VLOOKUP($C1876,'[1]Preços Unitários'!$B$7:$H$507,5,1))</f>
        <v/>
      </c>
      <c r="H1876" s="116" t="str">
        <f>IF($C1876="","",VLOOKUP($C1876,'[1]Preços Unitários'!$B$7:$H$507,7,1))</f>
        <v/>
      </c>
      <c r="I1876" s="117"/>
      <c r="J1876" s="118" t="str">
        <f t="shared" si="131"/>
        <v/>
      </c>
      <c r="K1876" s="347"/>
      <c r="L1876" s="350"/>
    </row>
    <row r="1877" spans="2:12" x14ac:dyDescent="0.25">
      <c r="B1877" s="113"/>
      <c r="C1877" s="119"/>
      <c r="D1877" s="119"/>
      <c r="E1877" s="119"/>
      <c r="F1877" s="115" t="str">
        <f>IF($C1877="","",VLOOKUP($C1877,'[1]Preços Unitários'!$B$7:$H$507,4,1))</f>
        <v/>
      </c>
      <c r="G1877" s="115" t="str">
        <f>IF($C1877="","",VLOOKUP($C1877,'[1]Preços Unitários'!$B$7:$H$507,5,1))</f>
        <v/>
      </c>
      <c r="H1877" s="116" t="str">
        <f>IF($C1877="","",VLOOKUP($C1877,'[1]Preços Unitários'!$B$7:$H$507,7,1))</f>
        <v/>
      </c>
      <c r="I1877" s="117"/>
      <c r="J1877" s="118" t="str">
        <f t="shared" si="131"/>
        <v/>
      </c>
      <c r="K1877" s="347"/>
      <c r="L1877" s="350"/>
    </row>
    <row r="1878" spans="2:12" x14ac:dyDescent="0.25">
      <c r="B1878" s="113"/>
      <c r="C1878" s="119"/>
      <c r="D1878" s="119"/>
      <c r="E1878" s="119"/>
      <c r="F1878" s="115" t="str">
        <f>IF($C1878="","",VLOOKUP($C1878,'[1]Preços Unitários'!$B$7:$H$507,4,1))</f>
        <v/>
      </c>
      <c r="G1878" s="115" t="str">
        <f>IF($C1878="","",VLOOKUP($C1878,'[1]Preços Unitários'!$B$7:$H$507,5,1))</f>
        <v/>
      </c>
      <c r="H1878" s="116" t="str">
        <f>IF($C1878="","",VLOOKUP($C1878,'[1]Preços Unitários'!$B$7:$H$507,7,1))</f>
        <v/>
      </c>
      <c r="I1878" s="117"/>
      <c r="J1878" s="118" t="str">
        <f t="shared" si="131"/>
        <v/>
      </c>
      <c r="K1878" s="347"/>
      <c r="L1878" s="350"/>
    </row>
    <row r="1879" spans="2:12" x14ac:dyDescent="0.25">
      <c r="B1879" s="113"/>
      <c r="C1879" s="119"/>
      <c r="D1879" s="119"/>
      <c r="E1879" s="119"/>
      <c r="F1879" s="115" t="str">
        <f>IF($C1879="","",VLOOKUP($C1879,'[1]Preços Unitários'!$B$7:$H$507,4,1))</f>
        <v/>
      </c>
      <c r="G1879" s="115" t="str">
        <f>IF($C1879="","",VLOOKUP($C1879,'[1]Preços Unitários'!$B$7:$H$507,5,1))</f>
        <v/>
      </c>
      <c r="H1879" s="116" t="str">
        <f>IF($C1879="","",VLOOKUP($C1879,'[1]Preços Unitários'!$B$7:$H$507,7,1))</f>
        <v/>
      </c>
      <c r="I1879" s="117"/>
      <c r="J1879" s="118" t="str">
        <f t="shared" si="131"/>
        <v/>
      </c>
      <c r="K1879" s="347"/>
      <c r="L1879" s="350"/>
    </row>
    <row r="1880" spans="2:12" x14ac:dyDescent="0.25">
      <c r="B1880" s="113"/>
      <c r="C1880" s="119"/>
      <c r="D1880" s="119"/>
      <c r="E1880" s="119"/>
      <c r="F1880" s="115" t="str">
        <f>IF($C1880="","",VLOOKUP($C1880,'[1]Preços Unitários'!$B$7:$H$507,4,1))</f>
        <v/>
      </c>
      <c r="G1880" s="115" t="str">
        <f>IF($C1880="","",VLOOKUP($C1880,'[1]Preços Unitários'!$B$7:$H$507,5,1))</f>
        <v/>
      </c>
      <c r="H1880" s="116" t="str">
        <f>IF($C1880="","",VLOOKUP($C1880,'[1]Preços Unitários'!$B$7:$H$507,7,1))</f>
        <v/>
      </c>
      <c r="I1880" s="117"/>
      <c r="J1880" s="118" t="str">
        <f t="shared" si="131"/>
        <v/>
      </c>
      <c r="K1880" s="347"/>
      <c r="L1880" s="350"/>
    </row>
    <row r="1881" spans="2:12" x14ac:dyDescent="0.25">
      <c r="B1881" s="113"/>
      <c r="C1881" s="119"/>
      <c r="D1881" s="119"/>
      <c r="E1881" s="119"/>
      <c r="F1881" s="115" t="str">
        <f>IF($C1881="","",VLOOKUP($C1881,'[1]Preços Unitários'!$B$7:$H$507,4,1))</f>
        <v/>
      </c>
      <c r="G1881" s="115" t="str">
        <f>IF($C1881="","",VLOOKUP($C1881,'[1]Preços Unitários'!$B$7:$H$507,5,1))</f>
        <v/>
      </c>
      <c r="H1881" s="116" t="str">
        <f>IF($C1881="","",VLOOKUP($C1881,'[1]Preços Unitários'!$B$7:$H$507,7,1))</f>
        <v/>
      </c>
      <c r="I1881" s="120"/>
      <c r="J1881" s="118" t="str">
        <f t="shared" si="131"/>
        <v/>
      </c>
      <c r="K1881" s="347"/>
      <c r="L1881" s="350"/>
    </row>
    <row r="1882" spans="2:12" x14ac:dyDescent="0.25">
      <c r="B1882" s="113"/>
      <c r="C1882" s="119"/>
      <c r="D1882" s="119"/>
      <c r="E1882" s="119"/>
      <c r="F1882" s="115" t="str">
        <f>IF($C1882="","",VLOOKUP($C1882,'[1]Preços Unitários'!$B$7:$H$507,4,1))</f>
        <v/>
      </c>
      <c r="G1882" s="115" t="str">
        <f>IF($C1882="","",VLOOKUP($C1882,'[1]Preços Unitários'!$B$7:$H$507,5,1))</f>
        <v/>
      </c>
      <c r="H1882" s="116" t="str">
        <f>IF($C1882="","",VLOOKUP($C1882,'[1]Preços Unitários'!$B$7:$H$507,7,1))</f>
        <v/>
      </c>
      <c r="I1882" s="120"/>
      <c r="J1882" s="118" t="str">
        <f t="shared" si="131"/>
        <v/>
      </c>
      <c r="K1882" s="347"/>
      <c r="L1882" s="350"/>
    </row>
    <row r="1883" spans="2:12" ht="15.75" thickBot="1" x14ac:dyDescent="0.3">
      <c r="B1883" s="121"/>
      <c r="C1883" s="122"/>
      <c r="D1883" s="122"/>
      <c r="E1883" s="122"/>
      <c r="F1883" s="123" t="str">
        <f>IF($C1883="","",VLOOKUP($C1883,'[1]Preços Unitários'!$B$7:$H$507,4,1))</f>
        <v/>
      </c>
      <c r="G1883" s="123" t="str">
        <f>IF($C1883="","",VLOOKUP($C1883,'[1]Preços Unitários'!$B$7:$H$507,5,1))</f>
        <v/>
      </c>
      <c r="H1883" s="124" t="str">
        <f>IF($C1883="","",VLOOKUP($C1883,'[1]Preços Unitários'!$B$7:$H$507,7,1))</f>
        <v/>
      </c>
      <c r="I1883" s="125"/>
      <c r="J1883" s="126" t="str">
        <f t="shared" si="131"/>
        <v/>
      </c>
      <c r="K1883" s="348"/>
      <c r="L1883" s="351"/>
    </row>
    <row r="1884" spans="2:12" ht="15.75" thickBot="1" x14ac:dyDescent="0.3">
      <c r="C1884" s="127"/>
      <c r="D1884" s="127"/>
      <c r="E1884" s="127"/>
      <c r="H1884" s="128"/>
      <c r="I1884" s="129"/>
      <c r="J1884" s="128"/>
    </row>
    <row r="1885" spans="2:12" ht="25.5" x14ac:dyDescent="0.25">
      <c r="B1885" s="133" t="s">
        <v>943</v>
      </c>
      <c r="C1885" s="96"/>
      <c r="D1885" s="96"/>
      <c r="E1885" s="96"/>
      <c r="F1885" s="140" t="s">
        <v>108</v>
      </c>
      <c r="G1885" s="142" t="s">
        <v>134</v>
      </c>
      <c r="H1885" s="99" t="s">
        <v>131</v>
      </c>
      <c r="I1885" s="100">
        <v>1</v>
      </c>
      <c r="J1885" s="101">
        <f>ROUND(IF(SUM(J1887:J1896)="","",IF(H1885="NOTURNO",(SUM(J1887:J1896))*1.25,SUM(J1887:J1896))),2)</f>
        <v>440.99</v>
      </c>
      <c r="K1885" s="102" t="s">
        <v>1771</v>
      </c>
      <c r="L1885" s="103" t="s">
        <v>1772</v>
      </c>
    </row>
    <row r="1886" spans="2:12" ht="27" x14ac:dyDescent="0.25">
      <c r="B1886" s="104"/>
      <c r="C1886" s="105" t="s">
        <v>1773</v>
      </c>
      <c r="D1886" s="105"/>
      <c r="E1886" s="105"/>
      <c r="F1886" s="106" t="s">
        <v>1776</v>
      </c>
      <c r="G1886" s="107" t="s">
        <v>1777</v>
      </c>
      <c r="H1886" s="108" t="s">
        <v>1778</v>
      </c>
      <c r="I1886" s="109"/>
      <c r="J1886" s="110"/>
      <c r="K1886" s="111"/>
      <c r="L1886" s="112"/>
    </row>
    <row r="1887" spans="2:12" x14ac:dyDescent="0.25">
      <c r="B1887" s="113"/>
      <c r="C1887" s="119"/>
      <c r="D1887" s="119"/>
      <c r="E1887" s="119"/>
      <c r="F1887" s="115" t="str">
        <f>IF($C1887="","",VLOOKUP($C1887,'[1]Preços Unitários'!$B$7:$H$507,4,1))</f>
        <v/>
      </c>
      <c r="G1887" s="115" t="str">
        <f>IF($C1887="","",VLOOKUP($C1887,'[1]Preços Unitários'!$B$7:$H$507,5,1))</f>
        <v/>
      </c>
      <c r="H1887" s="116" t="str">
        <f>IF($C1887="","",VLOOKUP($C1887,'[1]Preços Unitários'!$B$7:$H$507,7,1))</f>
        <v/>
      </c>
      <c r="I1887" s="117"/>
      <c r="J1887" s="118" t="str">
        <f t="shared" ref="J1887:J1897" si="132">IF(H1887="","",I1887*H1887)</f>
        <v/>
      </c>
      <c r="K1887" s="346" t="s">
        <v>2048</v>
      </c>
      <c r="L1887" s="349" t="s">
        <v>2050</v>
      </c>
    </row>
    <row r="1888" spans="2:12" x14ac:dyDescent="0.25">
      <c r="B1888" s="113"/>
      <c r="C1888" s="141" t="s">
        <v>2005</v>
      </c>
      <c r="D1888" s="141">
        <f>VLOOKUP(C1888,'[1]Preços Unitários'!$B$7:$E$413,2,TRUE)</f>
        <v>92106</v>
      </c>
      <c r="E1888" s="141" t="str">
        <f>VLOOKUP(C1888,'[1]Preços Unitários'!$B$7:$F$413,3,TRUE)</f>
        <v>SINAPI</v>
      </c>
      <c r="F1888" s="115" t="str">
        <f>IF($C1888="","",VLOOKUP($C1888,'[1]Preços Unitários'!$B$7:$H$507,4,1))</f>
        <v>LOCAÇÃO SERVIÇO AUTOVÁCUO E HIDROJATO COMBINADO</v>
      </c>
      <c r="G1888" s="115" t="str">
        <f>IF($C1888="","",VLOOKUP($C1888,'[1]Preços Unitários'!$B$7:$H$507,5,1))</f>
        <v>h</v>
      </c>
      <c r="H1888" s="116">
        <f>IF($C1888="","",VLOOKUP($C1888,'[1]Preços Unitários'!$B$7:$H$507,7,1))</f>
        <v>416.90800847131794</v>
      </c>
      <c r="I1888" s="117">
        <v>1</v>
      </c>
      <c r="J1888" s="118">
        <f t="shared" si="132"/>
        <v>416.90800847131794</v>
      </c>
      <c r="K1888" s="347"/>
      <c r="L1888" s="350"/>
    </row>
    <row r="1889" spans="2:12" x14ac:dyDescent="0.25">
      <c r="B1889" s="113"/>
      <c r="C1889" s="114" t="s">
        <v>1990</v>
      </c>
      <c r="D1889" s="114">
        <f>VLOOKUP(C1889,'[1]Preços Unitários'!$B$7:$E$413,2,TRUE)</f>
        <v>30207</v>
      </c>
      <c r="E1889" s="114" t="str">
        <f>VLOOKUP(C1889,'[1]Preços Unitários'!$B$7:$F$413,3,TRUE)</f>
        <v>CASAN</v>
      </c>
      <c r="F1889" s="115" t="str">
        <f>IF($C1889="","",VLOOKUP($C1889,'[1]Preços Unitários'!$B$7:$H$507,4,1))</f>
        <v>SINALIZAÇÃO DE TRÂNSITO, COM PLACAS</v>
      </c>
      <c r="G1889" s="115" t="str">
        <f>IF($C1889="","",VLOOKUP($C1889,'[1]Preços Unitários'!$B$7:$H$507,5,1))</f>
        <v>m²</v>
      </c>
      <c r="H1889" s="116">
        <f>IF($C1889="","",VLOOKUP($C1889,'[1]Preços Unitários'!$B$7:$H$507,7,1))</f>
        <v>12.042597729538622</v>
      </c>
      <c r="I1889" s="117">
        <v>2</v>
      </c>
      <c r="J1889" s="118">
        <f t="shared" si="132"/>
        <v>24.085195459077244</v>
      </c>
      <c r="K1889" s="347"/>
      <c r="L1889" s="350"/>
    </row>
    <row r="1890" spans="2:12" x14ac:dyDescent="0.25">
      <c r="B1890" s="113"/>
      <c r="C1890" s="119"/>
      <c r="D1890" s="119"/>
      <c r="E1890" s="119"/>
      <c r="F1890" s="115" t="str">
        <f>IF($C1890="","",VLOOKUP($C1890,'[1]Preços Unitários'!$B$7:$H$507,4,1))</f>
        <v/>
      </c>
      <c r="G1890" s="115" t="str">
        <f>IF($C1890="","",VLOOKUP($C1890,'[1]Preços Unitários'!$B$7:$H$507,5,1))</f>
        <v/>
      </c>
      <c r="H1890" s="116" t="str">
        <f>IF($C1890="","",VLOOKUP($C1890,'[1]Preços Unitários'!$B$7:$H$507,7,1))</f>
        <v/>
      </c>
      <c r="I1890" s="117"/>
      <c r="J1890" s="118" t="str">
        <f t="shared" si="132"/>
        <v/>
      </c>
      <c r="K1890" s="347"/>
      <c r="L1890" s="350"/>
    </row>
    <row r="1891" spans="2:12" x14ac:dyDescent="0.25">
      <c r="B1891" s="113"/>
      <c r="C1891" s="119"/>
      <c r="D1891" s="119"/>
      <c r="E1891" s="119"/>
      <c r="F1891" s="115" t="str">
        <f>IF($C1891="","",VLOOKUP($C1891,'[1]Preços Unitários'!$B$7:$H$507,4,1))</f>
        <v/>
      </c>
      <c r="G1891" s="115" t="str">
        <f>IF($C1891="","",VLOOKUP($C1891,'[1]Preços Unitários'!$B$7:$H$507,5,1))</f>
        <v/>
      </c>
      <c r="H1891" s="116" t="str">
        <f>IF($C1891="","",VLOOKUP($C1891,'[1]Preços Unitários'!$B$7:$H$507,7,1))</f>
        <v/>
      </c>
      <c r="I1891" s="117"/>
      <c r="J1891" s="118" t="str">
        <f t="shared" si="132"/>
        <v/>
      </c>
      <c r="K1891" s="347"/>
      <c r="L1891" s="350"/>
    </row>
    <row r="1892" spans="2:12" x14ac:dyDescent="0.25">
      <c r="B1892" s="113"/>
      <c r="C1892" s="119"/>
      <c r="D1892" s="119"/>
      <c r="E1892" s="119"/>
      <c r="F1892" s="115" t="str">
        <f>IF($C1892="","",VLOOKUP($C1892,'[1]Preços Unitários'!$B$7:$H$507,4,1))</f>
        <v/>
      </c>
      <c r="G1892" s="115" t="str">
        <f>IF($C1892="","",VLOOKUP($C1892,'[1]Preços Unitários'!$B$7:$H$507,5,1))</f>
        <v/>
      </c>
      <c r="H1892" s="116" t="str">
        <f>IF($C1892="","",VLOOKUP($C1892,'[1]Preços Unitários'!$B$7:$H$507,7,1))</f>
        <v/>
      </c>
      <c r="I1892" s="117"/>
      <c r="J1892" s="118" t="str">
        <f t="shared" si="132"/>
        <v/>
      </c>
      <c r="K1892" s="347"/>
      <c r="L1892" s="350"/>
    </row>
    <row r="1893" spans="2:12" x14ac:dyDescent="0.25">
      <c r="B1893" s="113"/>
      <c r="C1893" s="119"/>
      <c r="D1893" s="119"/>
      <c r="E1893" s="119"/>
      <c r="F1893" s="115" t="str">
        <f>IF($C1893="","",VLOOKUP($C1893,'[1]Preços Unitários'!$B$7:$H$507,4,1))</f>
        <v/>
      </c>
      <c r="G1893" s="115" t="str">
        <f>IF($C1893="","",VLOOKUP($C1893,'[1]Preços Unitários'!$B$7:$H$507,5,1))</f>
        <v/>
      </c>
      <c r="H1893" s="116" t="str">
        <f>IF($C1893="","",VLOOKUP($C1893,'[1]Preços Unitários'!$B$7:$H$507,7,1))</f>
        <v/>
      </c>
      <c r="I1893" s="117"/>
      <c r="J1893" s="118" t="str">
        <f t="shared" si="132"/>
        <v/>
      </c>
      <c r="K1893" s="347"/>
      <c r="L1893" s="350"/>
    </row>
    <row r="1894" spans="2:12" x14ac:dyDescent="0.25">
      <c r="B1894" s="113"/>
      <c r="C1894" s="119"/>
      <c r="D1894" s="119"/>
      <c r="E1894" s="119"/>
      <c r="F1894" s="115" t="str">
        <f>IF($C1894="","",VLOOKUP($C1894,'[1]Preços Unitários'!$B$7:$H$507,4,1))</f>
        <v/>
      </c>
      <c r="G1894" s="115" t="str">
        <f>IF($C1894="","",VLOOKUP($C1894,'[1]Preços Unitários'!$B$7:$H$507,5,1))</f>
        <v/>
      </c>
      <c r="H1894" s="116" t="str">
        <f>IF($C1894="","",VLOOKUP($C1894,'[1]Preços Unitários'!$B$7:$H$507,7,1))</f>
        <v/>
      </c>
      <c r="I1894" s="117"/>
      <c r="J1894" s="118" t="str">
        <f t="shared" si="132"/>
        <v/>
      </c>
      <c r="K1894" s="347"/>
      <c r="L1894" s="350"/>
    </row>
    <row r="1895" spans="2:12" x14ac:dyDescent="0.25">
      <c r="B1895" s="113"/>
      <c r="C1895" s="119"/>
      <c r="D1895" s="119"/>
      <c r="E1895" s="119"/>
      <c r="F1895" s="115" t="str">
        <f>IF($C1895="","",VLOOKUP($C1895,'[1]Preços Unitários'!$B$7:$H$507,4,1))</f>
        <v/>
      </c>
      <c r="G1895" s="115" t="str">
        <f>IF($C1895="","",VLOOKUP($C1895,'[1]Preços Unitários'!$B$7:$H$507,5,1))</f>
        <v/>
      </c>
      <c r="H1895" s="116" t="str">
        <f>IF($C1895="","",VLOOKUP($C1895,'[1]Preços Unitários'!$B$7:$H$507,7,1))</f>
        <v/>
      </c>
      <c r="I1895" s="120"/>
      <c r="J1895" s="118" t="str">
        <f t="shared" si="132"/>
        <v/>
      </c>
      <c r="K1895" s="347"/>
      <c r="L1895" s="350"/>
    </row>
    <row r="1896" spans="2:12" x14ac:dyDescent="0.25">
      <c r="B1896" s="113"/>
      <c r="C1896" s="119"/>
      <c r="D1896" s="119"/>
      <c r="E1896" s="119"/>
      <c r="F1896" s="115" t="str">
        <f>IF($C1896="","",VLOOKUP($C1896,'[1]Preços Unitários'!$B$7:$H$507,4,1))</f>
        <v/>
      </c>
      <c r="G1896" s="115" t="str">
        <f>IF($C1896="","",VLOOKUP($C1896,'[1]Preços Unitários'!$B$7:$H$507,5,1))</f>
        <v/>
      </c>
      <c r="H1896" s="116" t="str">
        <f>IF($C1896="","",VLOOKUP($C1896,'[1]Preços Unitários'!$B$7:$H$507,7,1))</f>
        <v/>
      </c>
      <c r="I1896" s="120"/>
      <c r="J1896" s="118" t="str">
        <f t="shared" si="132"/>
        <v/>
      </c>
      <c r="K1896" s="347"/>
      <c r="L1896" s="350"/>
    </row>
    <row r="1897" spans="2:12" ht="15.75" thickBot="1" x14ac:dyDescent="0.3">
      <c r="B1897" s="121"/>
      <c r="C1897" s="122"/>
      <c r="D1897" s="122"/>
      <c r="E1897" s="122"/>
      <c r="F1897" s="123" t="str">
        <f>IF($C1897="","",VLOOKUP($C1897,'[1]Preços Unitários'!$B$7:$H$507,4,1))</f>
        <v/>
      </c>
      <c r="G1897" s="123" t="str">
        <f>IF($C1897="","",VLOOKUP($C1897,'[1]Preços Unitários'!$B$7:$H$507,5,1))</f>
        <v/>
      </c>
      <c r="H1897" s="124" t="str">
        <f>IF($C1897="","",VLOOKUP($C1897,'[1]Preços Unitários'!$B$7:$H$507,7,1))</f>
        <v/>
      </c>
      <c r="I1897" s="125"/>
      <c r="J1897" s="126" t="str">
        <f t="shared" si="132"/>
        <v/>
      </c>
      <c r="K1897" s="348"/>
      <c r="L1897" s="351"/>
    </row>
    <row r="1898" spans="2:12" ht="15.75" thickBot="1" x14ac:dyDescent="0.3">
      <c r="C1898" s="127"/>
      <c r="D1898" s="127"/>
      <c r="E1898" s="127"/>
      <c r="H1898" s="128"/>
      <c r="I1898" s="129"/>
      <c r="J1898" s="128"/>
    </row>
    <row r="1899" spans="2:12" ht="25.5" x14ac:dyDescent="0.25">
      <c r="B1899" s="133" t="s">
        <v>944</v>
      </c>
      <c r="C1899" s="96"/>
      <c r="D1899" s="96"/>
      <c r="E1899" s="96"/>
      <c r="F1899" s="140" t="s">
        <v>108</v>
      </c>
      <c r="G1899" s="142" t="s">
        <v>134</v>
      </c>
      <c r="H1899" s="135" t="s">
        <v>132</v>
      </c>
      <c r="I1899" s="100">
        <v>1</v>
      </c>
      <c r="J1899" s="101">
        <f>ROUND(IF(SUM(J1901:J1910)="","",IF(H1899="NOTURNO",(SUM(J1901:J1910))*1.25,SUM(J1901:J1910))),2)</f>
        <v>561.64</v>
      </c>
      <c r="K1899" s="102" t="s">
        <v>1771</v>
      </c>
      <c r="L1899" s="103" t="s">
        <v>1772</v>
      </c>
    </row>
    <row r="1900" spans="2:12" ht="27" x14ac:dyDescent="0.25">
      <c r="B1900" s="104"/>
      <c r="C1900" s="105" t="s">
        <v>1773</v>
      </c>
      <c r="D1900" s="105"/>
      <c r="E1900" s="105"/>
      <c r="F1900" s="106" t="s">
        <v>1776</v>
      </c>
      <c r="G1900" s="107" t="s">
        <v>1777</v>
      </c>
      <c r="H1900" s="108" t="s">
        <v>1778</v>
      </c>
      <c r="I1900" s="109"/>
      <c r="J1900" s="110"/>
      <c r="K1900" s="111"/>
      <c r="L1900" s="112"/>
    </row>
    <row r="1901" spans="2:12" x14ac:dyDescent="0.25">
      <c r="B1901" s="113"/>
      <c r="C1901" s="119"/>
      <c r="D1901" s="119"/>
      <c r="E1901" s="119"/>
      <c r="F1901" s="115" t="str">
        <f>IF($C1901="","",VLOOKUP($C1901,'[1]Preços Unitários'!$B$7:$H$507,4,1))</f>
        <v/>
      </c>
      <c r="G1901" s="115" t="str">
        <f>IF($C1901="","",VLOOKUP($C1901,'[1]Preços Unitários'!$B$7:$H$507,5,1))</f>
        <v/>
      </c>
      <c r="H1901" s="116" t="str">
        <f>IF($C1901="","",VLOOKUP($C1901,'[1]Preços Unitários'!$B$7:$H$507,7,1))</f>
        <v/>
      </c>
      <c r="I1901" s="117"/>
      <c r="J1901" s="118" t="str">
        <f t="shared" ref="J1901:J1911" si="133">IF(H1901="","",I1901*H1901)</f>
        <v/>
      </c>
      <c r="K1901" s="346" t="s">
        <v>2051</v>
      </c>
      <c r="L1901" s="349" t="s">
        <v>2050</v>
      </c>
    </row>
    <row r="1902" spans="2:12" x14ac:dyDescent="0.25">
      <c r="B1902" s="113"/>
      <c r="C1902" s="141" t="s">
        <v>2005</v>
      </c>
      <c r="D1902" s="141">
        <f>VLOOKUP(C1902,'[1]Preços Unitários'!$B$7:$E$413,2,TRUE)</f>
        <v>92106</v>
      </c>
      <c r="E1902" s="141" t="str">
        <f>VLOOKUP(C1902,'[1]Preços Unitários'!$B$7:$F$413,3,TRUE)</f>
        <v>SINAPI</v>
      </c>
      <c r="F1902" s="115" t="str">
        <f>IF($C1902="","",VLOOKUP($C1902,'[1]Preços Unitários'!$B$7:$H$507,4,1))</f>
        <v>LOCAÇÃO SERVIÇO AUTOVÁCUO E HIDROJATO COMBINADO</v>
      </c>
      <c r="G1902" s="115" t="str">
        <f>IF($C1902="","",VLOOKUP($C1902,'[1]Preços Unitários'!$B$7:$H$507,5,1))</f>
        <v>h</v>
      </c>
      <c r="H1902" s="116">
        <f>IF($C1902="","",VLOOKUP($C1902,'[1]Preços Unitários'!$B$7:$H$507,7,1))</f>
        <v>416.90800847131794</v>
      </c>
      <c r="I1902" s="117">
        <v>1</v>
      </c>
      <c r="J1902" s="118">
        <f t="shared" si="133"/>
        <v>416.90800847131794</v>
      </c>
      <c r="K1902" s="347"/>
      <c r="L1902" s="350"/>
    </row>
    <row r="1903" spans="2:12" x14ac:dyDescent="0.25">
      <c r="B1903" s="113"/>
      <c r="C1903" s="114" t="s">
        <v>1990</v>
      </c>
      <c r="D1903" s="114">
        <f>VLOOKUP(C1903,'[1]Preços Unitários'!$B$7:$E$413,2,TRUE)</f>
        <v>30207</v>
      </c>
      <c r="E1903" s="114" t="str">
        <f>VLOOKUP(C1903,'[1]Preços Unitários'!$B$7:$F$413,3,TRUE)</f>
        <v>CASAN</v>
      </c>
      <c r="F1903" s="115" t="str">
        <f>IF($C1903="","",VLOOKUP($C1903,'[1]Preços Unitários'!$B$7:$H$507,4,1))</f>
        <v>SINALIZAÇÃO DE TRÂNSITO, COM PLACAS</v>
      </c>
      <c r="G1903" s="115" t="str">
        <f>IF($C1903="","",VLOOKUP($C1903,'[1]Preços Unitários'!$B$7:$H$507,5,1))</f>
        <v>m²</v>
      </c>
      <c r="H1903" s="116">
        <f>IF($C1903="","",VLOOKUP($C1903,'[1]Preços Unitários'!$B$7:$H$507,7,1))</f>
        <v>12.042597729538622</v>
      </c>
      <c r="I1903" s="117">
        <v>2</v>
      </c>
      <c r="J1903" s="118">
        <f t="shared" si="133"/>
        <v>24.085195459077244</v>
      </c>
      <c r="K1903" s="347"/>
      <c r="L1903" s="350"/>
    </row>
    <row r="1904" spans="2:12" x14ac:dyDescent="0.25">
      <c r="B1904" s="113"/>
      <c r="C1904" s="114" t="s">
        <v>1999</v>
      </c>
      <c r="D1904" s="114">
        <f>VLOOKUP(C1904,'[1]Preços Unitários'!$B$7:$E$413,2,TRUE)</f>
        <v>30206</v>
      </c>
      <c r="E1904" s="114" t="str">
        <f>VLOOKUP(C1904,'[1]Preços Unitários'!$B$7:$F$413,3,TRUE)</f>
        <v>CASAN</v>
      </c>
      <c r="F1904" s="115" t="str">
        <f>IF($C1904="","",VLOOKUP($C1904,'[1]Preços Unitários'!$B$7:$H$507,4,1))</f>
        <v>SINALIZAÇÃO DE TRÂNSITO NOTURNA</v>
      </c>
      <c r="G1904" s="115" t="str">
        <f>IF($C1904="","",VLOOKUP($C1904,'[1]Preços Unitários'!$B$7:$H$507,5,1))</f>
        <v>m</v>
      </c>
      <c r="H1904" s="116">
        <f>IF($C1904="","",VLOOKUP($C1904,'[1]Preços Unitários'!$B$7:$H$507,7,1))</f>
        <v>4.1594908393649428</v>
      </c>
      <c r="I1904" s="117">
        <v>2</v>
      </c>
      <c r="J1904" s="118">
        <f t="shared" si="133"/>
        <v>8.3189816787298856</v>
      </c>
      <c r="K1904" s="347"/>
      <c r="L1904" s="350"/>
    </row>
    <row r="1905" spans="2:12" x14ac:dyDescent="0.25">
      <c r="B1905" s="113"/>
      <c r="C1905" s="119"/>
      <c r="D1905" s="119"/>
      <c r="E1905" s="119"/>
      <c r="F1905" s="115" t="str">
        <f>IF($C1905="","",VLOOKUP($C1905,'[1]Preços Unitários'!$B$7:$H$507,4,1))</f>
        <v/>
      </c>
      <c r="G1905" s="115" t="str">
        <f>IF($C1905="","",VLOOKUP($C1905,'[1]Preços Unitários'!$B$7:$H$507,5,1))</f>
        <v/>
      </c>
      <c r="H1905" s="116" t="str">
        <f>IF($C1905="","",VLOOKUP($C1905,'[1]Preços Unitários'!$B$7:$H$507,7,1))</f>
        <v/>
      </c>
      <c r="I1905" s="117"/>
      <c r="J1905" s="118" t="str">
        <f t="shared" si="133"/>
        <v/>
      </c>
      <c r="K1905" s="347"/>
      <c r="L1905" s="350"/>
    </row>
    <row r="1906" spans="2:12" x14ac:dyDescent="0.25">
      <c r="B1906" s="113"/>
      <c r="C1906" s="119"/>
      <c r="D1906" s="119"/>
      <c r="E1906" s="119"/>
      <c r="F1906" s="115" t="str">
        <f>IF($C1906="","",VLOOKUP($C1906,'[1]Preços Unitários'!$B$7:$H$507,4,1))</f>
        <v/>
      </c>
      <c r="G1906" s="115" t="str">
        <f>IF($C1906="","",VLOOKUP($C1906,'[1]Preços Unitários'!$B$7:$H$507,5,1))</f>
        <v/>
      </c>
      <c r="H1906" s="116" t="str">
        <f>IF($C1906="","",VLOOKUP($C1906,'[1]Preços Unitários'!$B$7:$H$507,7,1))</f>
        <v/>
      </c>
      <c r="I1906" s="117"/>
      <c r="J1906" s="118" t="str">
        <f t="shared" si="133"/>
        <v/>
      </c>
      <c r="K1906" s="347"/>
      <c r="L1906" s="350"/>
    </row>
    <row r="1907" spans="2:12" x14ac:dyDescent="0.25">
      <c r="B1907" s="113"/>
      <c r="C1907" s="119"/>
      <c r="D1907" s="119"/>
      <c r="E1907" s="119"/>
      <c r="F1907" s="115" t="str">
        <f>IF($C1907="","",VLOOKUP($C1907,'[1]Preços Unitários'!$B$7:$H$507,4,1))</f>
        <v/>
      </c>
      <c r="G1907" s="115" t="str">
        <f>IF($C1907="","",VLOOKUP($C1907,'[1]Preços Unitários'!$B$7:$H$507,5,1))</f>
        <v/>
      </c>
      <c r="H1907" s="116" t="str">
        <f>IF($C1907="","",VLOOKUP($C1907,'[1]Preços Unitários'!$B$7:$H$507,7,1))</f>
        <v/>
      </c>
      <c r="I1907" s="117"/>
      <c r="J1907" s="118" t="str">
        <f t="shared" si="133"/>
        <v/>
      </c>
      <c r="K1907" s="347"/>
      <c r="L1907" s="350"/>
    </row>
    <row r="1908" spans="2:12" x14ac:dyDescent="0.25">
      <c r="B1908" s="113"/>
      <c r="C1908" s="119"/>
      <c r="D1908" s="119"/>
      <c r="E1908" s="119"/>
      <c r="F1908" s="115" t="str">
        <f>IF($C1908="","",VLOOKUP($C1908,'[1]Preços Unitários'!$B$7:$H$507,4,1))</f>
        <v/>
      </c>
      <c r="G1908" s="115" t="str">
        <f>IF($C1908="","",VLOOKUP($C1908,'[1]Preços Unitários'!$B$7:$H$507,5,1))</f>
        <v/>
      </c>
      <c r="H1908" s="116" t="str">
        <f>IF($C1908="","",VLOOKUP($C1908,'[1]Preços Unitários'!$B$7:$H$507,7,1))</f>
        <v/>
      </c>
      <c r="I1908" s="117"/>
      <c r="J1908" s="118" t="str">
        <f t="shared" si="133"/>
        <v/>
      </c>
      <c r="K1908" s="347"/>
      <c r="L1908" s="350"/>
    </row>
    <row r="1909" spans="2:12" x14ac:dyDescent="0.25">
      <c r="B1909" s="113"/>
      <c r="C1909" s="119"/>
      <c r="D1909" s="119"/>
      <c r="E1909" s="119"/>
      <c r="F1909" s="115" t="str">
        <f>IF($C1909="","",VLOOKUP($C1909,'[1]Preços Unitários'!$B$7:$H$507,4,1))</f>
        <v/>
      </c>
      <c r="G1909" s="115" t="str">
        <f>IF($C1909="","",VLOOKUP($C1909,'[1]Preços Unitários'!$B$7:$H$507,5,1))</f>
        <v/>
      </c>
      <c r="H1909" s="116" t="str">
        <f>IF($C1909="","",VLOOKUP($C1909,'[1]Preços Unitários'!$B$7:$H$507,7,1))</f>
        <v/>
      </c>
      <c r="I1909" s="120"/>
      <c r="J1909" s="118" t="str">
        <f t="shared" si="133"/>
        <v/>
      </c>
      <c r="K1909" s="347"/>
      <c r="L1909" s="350"/>
    </row>
    <row r="1910" spans="2:12" x14ac:dyDescent="0.25">
      <c r="B1910" s="113"/>
      <c r="C1910" s="119"/>
      <c r="D1910" s="119"/>
      <c r="E1910" s="119"/>
      <c r="F1910" s="115" t="str">
        <f>IF($C1910="","",VLOOKUP($C1910,'[1]Preços Unitários'!$B$7:$H$507,4,1))</f>
        <v/>
      </c>
      <c r="G1910" s="115" t="str">
        <f>IF($C1910="","",VLOOKUP($C1910,'[1]Preços Unitários'!$B$7:$H$507,5,1))</f>
        <v/>
      </c>
      <c r="H1910" s="116" t="str">
        <f>IF($C1910="","",VLOOKUP($C1910,'[1]Preços Unitários'!$B$7:$H$507,7,1))</f>
        <v/>
      </c>
      <c r="I1910" s="120"/>
      <c r="J1910" s="118" t="str">
        <f t="shared" si="133"/>
        <v/>
      </c>
      <c r="K1910" s="347"/>
      <c r="L1910" s="350"/>
    </row>
    <row r="1911" spans="2:12" ht="15.75" thickBot="1" x14ac:dyDescent="0.3">
      <c r="B1911" s="121"/>
      <c r="C1911" s="122"/>
      <c r="D1911" s="122"/>
      <c r="E1911" s="122"/>
      <c r="F1911" s="123" t="str">
        <f>IF($C1911="","",VLOOKUP($C1911,'[1]Preços Unitários'!$B$7:$H$507,4,1))</f>
        <v/>
      </c>
      <c r="G1911" s="123" t="str">
        <f>IF($C1911="","",VLOOKUP($C1911,'[1]Preços Unitários'!$B$7:$H$507,5,1))</f>
        <v/>
      </c>
      <c r="H1911" s="124" t="str">
        <f>IF($C1911="","",VLOOKUP($C1911,'[1]Preços Unitários'!$B$7:$H$507,7,1))</f>
        <v/>
      </c>
      <c r="I1911" s="125"/>
      <c r="J1911" s="126" t="str">
        <f t="shared" si="133"/>
        <v/>
      </c>
      <c r="K1911" s="348"/>
      <c r="L1911" s="351"/>
    </row>
    <row r="1912" spans="2:12" ht="15.75" thickBot="1" x14ac:dyDescent="0.3">
      <c r="C1912" s="127"/>
      <c r="D1912" s="127"/>
      <c r="E1912" s="127"/>
      <c r="H1912" s="128"/>
      <c r="I1912" s="129"/>
      <c r="J1912" s="128"/>
    </row>
    <row r="1913" spans="2:12" x14ac:dyDescent="0.25">
      <c r="B1913" s="133" t="s">
        <v>945</v>
      </c>
      <c r="C1913" s="96"/>
      <c r="D1913" s="96"/>
      <c r="E1913" s="96"/>
      <c r="F1913" s="97" t="s">
        <v>109</v>
      </c>
      <c r="G1913" s="98" t="s">
        <v>141</v>
      </c>
      <c r="H1913" s="135" t="s">
        <v>131</v>
      </c>
      <c r="I1913" s="100">
        <v>1</v>
      </c>
      <c r="J1913" s="101">
        <f>ROUND(IF(SUM(J1915:J1930)="","",IF(H1913="NOTURNO",(SUM(J1915:J1930))*1.25,SUM(J1915:J1930))),2)</f>
        <v>1632</v>
      </c>
      <c r="K1913" s="102" t="s">
        <v>1771</v>
      </c>
      <c r="L1913" s="103" t="s">
        <v>1772</v>
      </c>
    </row>
    <row r="1914" spans="2:12" ht="27" x14ac:dyDescent="0.25">
      <c r="B1914" s="104"/>
      <c r="C1914" s="105" t="s">
        <v>1773</v>
      </c>
      <c r="D1914" s="105"/>
      <c r="E1914" s="105"/>
      <c r="F1914" s="106" t="s">
        <v>1776</v>
      </c>
      <c r="G1914" s="107" t="s">
        <v>1777</v>
      </c>
      <c r="H1914" s="108" t="s">
        <v>1778</v>
      </c>
      <c r="I1914" s="109"/>
      <c r="J1914" s="110"/>
      <c r="K1914" s="111"/>
      <c r="L1914" s="112"/>
    </row>
    <row r="1915" spans="2:12" x14ac:dyDescent="0.25">
      <c r="B1915" s="113"/>
      <c r="C1915" s="119"/>
      <c r="D1915" s="119"/>
      <c r="E1915" s="119"/>
      <c r="F1915" s="115" t="str">
        <f>IF($C1915="","",VLOOKUP($C1915,'[1]Preços Unitários'!$B$7:$H$507,4,1))</f>
        <v/>
      </c>
      <c r="G1915" s="115" t="str">
        <f>IF($C1915="","",VLOOKUP($C1915,'[1]Preços Unitários'!$B$7:$H$507,5,1))</f>
        <v/>
      </c>
      <c r="H1915" s="116" t="str">
        <f>IF($C1915="","",VLOOKUP($C1915,'[1]Preços Unitários'!$B$7:$H$507,7,1))</f>
        <v/>
      </c>
      <c r="I1915" s="117"/>
      <c r="J1915" s="118" t="str">
        <f t="shared" ref="J1915:J1931" si="134">IF(H1915="","",I1915*H1915)</f>
        <v/>
      </c>
      <c r="K1915" s="346" t="s">
        <v>2052</v>
      </c>
      <c r="L1915" s="349" t="s">
        <v>2053</v>
      </c>
    </row>
    <row r="1916" spans="2:12" x14ac:dyDescent="0.25">
      <c r="B1916" s="113"/>
      <c r="C1916" s="114" t="s">
        <v>1943</v>
      </c>
      <c r="D1916" s="114">
        <f>VLOOKUP(C1916,'[1]Preços Unitários'!$B$7:$E$413,2,TRUE)</f>
        <v>100112</v>
      </c>
      <c r="E1916" s="114" t="str">
        <f>VLOOKUP(C1916,'[1]Preços Unitários'!$B$7:$F$413,3,TRUE)</f>
        <v>CASAN</v>
      </c>
      <c r="F1916" s="115" t="str">
        <f>IF($C1916="","",VLOOKUP($C1916,'[1]Preços Unitários'!$B$7:$H$507,4,1))</f>
        <v>CORTE DE PAVIMENTAÇÃO ASFALTICA COM ESPESSURA ATÉ 0,10M</v>
      </c>
      <c r="G1916" s="115" t="str">
        <f>IF($C1916="","",VLOOKUP($C1916,'[1]Preços Unitários'!$B$7:$H$507,5,1))</f>
        <v>m</v>
      </c>
      <c r="H1916" s="116">
        <f>IF($C1916="","",VLOOKUP($C1916,'[1]Preços Unitários'!$B$7:$H$507,7,1))</f>
        <v>3.1258449122173673</v>
      </c>
      <c r="I1916" s="117">
        <v>4</v>
      </c>
      <c r="J1916" s="118">
        <f t="shared" si="134"/>
        <v>12.503379648869469</v>
      </c>
      <c r="K1916" s="347"/>
      <c r="L1916" s="350"/>
    </row>
    <row r="1917" spans="2:12" x14ac:dyDescent="0.25">
      <c r="B1917" s="113"/>
      <c r="C1917" s="114" t="s">
        <v>1813</v>
      </c>
      <c r="D1917" s="114">
        <f>VLOOKUP(C1917,'[1]Preços Unitários'!$B$7:$E$413,2,TRUE)</f>
        <v>40201</v>
      </c>
      <c r="E1917" s="114" t="str">
        <f>VLOOKUP(C1917,'[1]Preços Unitários'!$B$7:$F$413,3,TRUE)</f>
        <v>CASAN</v>
      </c>
      <c r="F1917" s="115" t="str">
        <f>IF($C1917="","",VLOOKUP($C1917,'[1]Preços Unitários'!$B$7:$H$507,4,1))</f>
        <v>ESCAVAÇÃO  MANUAL SOLO PROF. ATÉ 1,25 m</v>
      </c>
      <c r="G1917" s="115" t="str">
        <f>IF($C1917="","",VLOOKUP($C1917,'[1]Preços Unitários'!$B$7:$H$507,5,1))</f>
        <v>m³</v>
      </c>
      <c r="H1917" s="116">
        <f>IF($C1917="","",VLOOKUP($C1917,'[1]Preços Unitários'!$B$7:$H$507,7,1))</f>
        <v>53.649959688575372</v>
      </c>
      <c r="I1917" s="117">
        <v>0.3</v>
      </c>
      <c r="J1917" s="118">
        <f t="shared" si="134"/>
        <v>16.094987906572612</v>
      </c>
      <c r="K1917" s="347"/>
      <c r="L1917" s="350"/>
    </row>
    <row r="1918" spans="2:12" ht="24.75" x14ac:dyDescent="0.25">
      <c r="B1918" s="113"/>
      <c r="C1918" s="114" t="s">
        <v>1821</v>
      </c>
      <c r="D1918" s="114">
        <f>VLOOKUP(C1918,'[1]Preços Unitários'!$B$7:$E$413,2,TRUE)</f>
        <v>40607</v>
      </c>
      <c r="E1918" s="114" t="str">
        <f>VLOOKUP(C1918,'[1]Preços Unitários'!$B$7:$F$413,3,TRUE)</f>
        <v>CASAN</v>
      </c>
      <c r="F1918" s="115" t="str">
        <f>IF($C1918="","",VLOOKUP($C1918,'[1]Preços Unitários'!$B$7:$H$507,4,1))</f>
        <v>ATERRO/REATERRO DE VALAS, POÇOS E CAVAS, COM FORN. DE AREIA/PÓ DE PEDRA, G.C.&gt;=100%, SEM TRANSPORTE</v>
      </c>
      <c r="G1918" s="115" t="str">
        <f>IF($C1918="","",VLOOKUP($C1918,'[1]Preços Unitários'!$B$7:$H$507,5,1))</f>
        <v>m³</v>
      </c>
      <c r="H1918" s="116">
        <f>IF($C1918="","",VLOOKUP($C1918,'[1]Preços Unitários'!$B$7:$H$507,7,1))</f>
        <v>130.86206508996054</v>
      </c>
      <c r="I1918" s="117">
        <v>0.3</v>
      </c>
      <c r="J1918" s="118">
        <f t="shared" si="134"/>
        <v>39.258619526988163</v>
      </c>
      <c r="K1918" s="347"/>
      <c r="L1918" s="350"/>
    </row>
    <row r="1919" spans="2:12" x14ac:dyDescent="0.25">
      <c r="B1919" s="113"/>
      <c r="C1919" s="114" t="s">
        <v>1993</v>
      </c>
      <c r="D1919" s="114">
        <f>VLOOKUP(C1919,'[1]Preços Unitários'!$B$7:$E$413,2,TRUE)</f>
        <v>5679</v>
      </c>
      <c r="E1919" s="114" t="str">
        <f>VLOOKUP(C1919,'[1]Preços Unitários'!$B$7:$F$413,3,TRUE)</f>
        <v>SINAPI</v>
      </c>
      <c r="F1919" s="115" t="str">
        <f>IF($C1919="","",VLOOKUP($C1919,'[1]Preços Unitários'!$B$7:$H$507,4,1))</f>
        <v>LOCAÇÃO RETRO ESCAVADEIRA 4x4</v>
      </c>
      <c r="G1919" s="115" t="str">
        <f>IF($C1919="","",VLOOKUP($C1919,'[1]Preços Unitários'!$B$7:$H$507,5,1))</f>
        <v>h</v>
      </c>
      <c r="H1919" s="116">
        <f>IF($C1919="","",VLOOKUP($C1919,'[1]Preços Unitários'!$B$7:$H$507,7,1))</f>
        <v>82.255799383249851</v>
      </c>
      <c r="I1919" s="117">
        <v>1</v>
      </c>
      <c r="J1919" s="118">
        <f t="shared" si="134"/>
        <v>82.255799383249851</v>
      </c>
      <c r="K1919" s="347"/>
      <c r="L1919" s="350"/>
    </row>
    <row r="1920" spans="2:12" x14ac:dyDescent="0.25">
      <c r="B1920" s="113"/>
      <c r="C1920" s="114" t="s">
        <v>1994</v>
      </c>
      <c r="D1920" s="114">
        <f>VLOOKUP(C1920,'[1]Preços Unitários'!$B$7:$E$413,2,TRUE)</f>
        <v>88309</v>
      </c>
      <c r="E1920" s="114" t="str">
        <f>VLOOKUP(C1920,'[1]Preços Unitários'!$B$7:$F$413,3,TRUE)</f>
        <v>SINAPI</v>
      </c>
      <c r="F1920" s="115" t="str">
        <f>IF($C1920="","",VLOOKUP($C1920,'[1]Preços Unitários'!$B$7:$H$507,4,1))</f>
        <v>PEDREIRO</v>
      </c>
      <c r="G1920" s="115" t="str">
        <f>IF($C1920="","",VLOOKUP($C1920,'[1]Preços Unitários'!$B$7:$H$507,5,1))</f>
        <v>h</v>
      </c>
      <c r="H1920" s="116">
        <f>IF($C1920="","",VLOOKUP($C1920,'[1]Preços Unitários'!$B$7:$H$507,7,1))</f>
        <v>38.444156350657423</v>
      </c>
      <c r="I1920" s="117">
        <v>2.5</v>
      </c>
      <c r="J1920" s="118">
        <f t="shared" si="134"/>
        <v>96.11039087664355</v>
      </c>
      <c r="K1920" s="347"/>
      <c r="L1920" s="350"/>
    </row>
    <row r="1921" spans="2:12" x14ac:dyDescent="0.25">
      <c r="B1921" s="113"/>
      <c r="C1921" s="114" t="s">
        <v>2036</v>
      </c>
      <c r="D1921" s="114">
        <f>VLOOKUP(C1921,'[1]Preços Unitários'!$B$7:$E$413,2,TRUE)</f>
        <v>92145</v>
      </c>
      <c r="E1921" s="114" t="str">
        <f>VLOOKUP(C1921,'[1]Preços Unitários'!$B$7:$F$413,3,TRUE)</f>
        <v>SINAPI</v>
      </c>
      <c r="F1921" s="115" t="str">
        <f>IF($C1921="","",VLOOKUP($C1921,'[1]Preços Unitários'!$B$7:$H$507,4,1))</f>
        <v>LOCAÇÃO UTILITÁRIO</v>
      </c>
      <c r="G1921" s="115" t="str">
        <f>IF($C1921="","",VLOOKUP($C1921,'[1]Preços Unitários'!$B$7:$H$507,5,1))</f>
        <v>h</v>
      </c>
      <c r="H1921" s="116">
        <f>IF($C1921="","",VLOOKUP($C1921,'[1]Preços Unitários'!$B$7:$H$507,7,1))</f>
        <v>101.06068311810334</v>
      </c>
      <c r="I1921" s="117">
        <v>1.5</v>
      </c>
      <c r="J1921" s="118">
        <f t="shared" si="134"/>
        <v>151.59102467715502</v>
      </c>
      <c r="K1921" s="347"/>
      <c r="L1921" s="350"/>
    </row>
    <row r="1922" spans="2:12" x14ac:dyDescent="0.25">
      <c r="B1922" s="113"/>
      <c r="C1922" s="114" t="s">
        <v>1990</v>
      </c>
      <c r="D1922" s="114">
        <f>VLOOKUP(C1922,'[1]Preços Unitários'!$B$7:$E$413,2,TRUE)</f>
        <v>30207</v>
      </c>
      <c r="E1922" s="114" t="str">
        <f>VLOOKUP(C1922,'[1]Preços Unitários'!$B$7:$F$413,3,TRUE)</f>
        <v>CASAN</v>
      </c>
      <c r="F1922" s="115" t="str">
        <f>IF($C1922="","",VLOOKUP($C1922,'[1]Preços Unitários'!$B$7:$H$507,4,1))</f>
        <v>SINALIZAÇÃO DE TRÂNSITO, COM PLACAS</v>
      </c>
      <c r="G1922" s="115" t="str">
        <f>IF($C1922="","",VLOOKUP($C1922,'[1]Preços Unitários'!$B$7:$H$507,5,1))</f>
        <v>m²</v>
      </c>
      <c r="H1922" s="116">
        <f>IF($C1922="","",VLOOKUP($C1922,'[1]Preços Unitários'!$B$7:$H$507,7,1))</f>
        <v>12.042597729538622</v>
      </c>
      <c r="I1922" s="117">
        <v>2</v>
      </c>
      <c r="J1922" s="118">
        <f t="shared" si="134"/>
        <v>24.085195459077244</v>
      </c>
      <c r="K1922" s="347"/>
      <c r="L1922" s="350"/>
    </row>
    <row r="1923" spans="2:12" x14ac:dyDescent="0.25">
      <c r="B1923" s="113"/>
      <c r="C1923" s="114" t="s">
        <v>1947</v>
      </c>
      <c r="D1923" s="114">
        <f>VLOOKUP(C1923,'[1]Preços Unitários'!$B$7:$E$413,2,TRUE)</f>
        <v>370</v>
      </c>
      <c r="E1923" s="114" t="str">
        <f>VLOOKUP(C1923,'[1]Preços Unitários'!$B$7:$F$413,3,TRUE)</f>
        <v>SINAPI</v>
      </c>
      <c r="F1923" s="115" t="str">
        <f>IF($C1923="","",VLOOKUP($C1923,'[1]Preços Unitários'!$B$7:$H$507,4,1))</f>
        <v>AREIA</v>
      </c>
      <c r="G1923" s="115" t="str">
        <f>IF($C1923="","",VLOOKUP($C1923,'[1]Preços Unitários'!$B$7:$H$507,5,1))</f>
        <v>m³</v>
      </c>
      <c r="H1923" s="116">
        <f>IF($C1923="","",VLOOKUP($C1923,'[1]Preços Unitários'!$B$7:$H$507,7,1))</f>
        <v>156.27433656460818</v>
      </c>
      <c r="I1923" s="117">
        <f>3.14*0.6*0.3*0.02</f>
        <v>1.1303999999999998E-2</v>
      </c>
      <c r="J1923" s="118">
        <f t="shared" si="134"/>
        <v>1.7665251005263305</v>
      </c>
      <c r="K1923" s="347"/>
      <c r="L1923" s="350"/>
    </row>
    <row r="1924" spans="2:12" x14ac:dyDescent="0.25">
      <c r="B1924" s="113"/>
      <c r="C1924" s="114" t="s">
        <v>2039</v>
      </c>
      <c r="D1924" s="114">
        <f>VLOOKUP(C1924,'[1]Preços Unitários'!$B$7:$E$413,2,TRUE)</f>
        <v>1379</v>
      </c>
      <c r="E1924" s="114" t="str">
        <f>VLOOKUP(C1924,'[1]Preços Unitários'!$B$7:$F$413,3,TRUE)</f>
        <v>SINAPI</v>
      </c>
      <c r="F1924" s="115" t="str">
        <f>IF($C1924="","",VLOOKUP($C1924,'[1]Preços Unitários'!$B$7:$H$507,4,1))</f>
        <v xml:space="preserve">CIMENTO CPII </v>
      </c>
      <c r="G1924" s="115" t="str">
        <f>IF($C1924="","",VLOOKUP($C1924,'[1]Preços Unitários'!$B$7:$H$507,5,1))</f>
        <v>Kg</v>
      </c>
      <c r="H1924" s="116">
        <f>IF($C1924="","",VLOOKUP($C1924,'[1]Preços Unitários'!$B$7:$H$507,7,1))</f>
        <v>0.92607014260508547</v>
      </c>
      <c r="I1924" s="117">
        <v>15</v>
      </c>
      <c r="J1924" s="118">
        <f t="shared" si="134"/>
        <v>13.891052139076281</v>
      </c>
      <c r="K1924" s="347"/>
      <c r="L1924" s="350"/>
    </row>
    <row r="1925" spans="2:12" x14ac:dyDescent="0.25">
      <c r="B1925" s="113"/>
      <c r="C1925" s="114" t="s">
        <v>1980</v>
      </c>
      <c r="D1925" s="114">
        <f>VLOOKUP(C1925,'[1]Preços Unitários'!$B$7:$E$413,2,TRUE)</f>
        <v>43146</v>
      </c>
      <c r="E1925" s="114" t="str">
        <f>VLOOKUP(C1925,'[1]Preços Unitários'!$B$7:$F$413,3,TRUE)</f>
        <v>SINAPI</v>
      </c>
      <c r="F1925" s="115" t="str">
        <f>IF($C1925="","",VLOOKUP($C1925,'[1]Preços Unitários'!$B$7:$H$507,4,1))</f>
        <v>ENDURECEDOR MINERAL DE BASE CIMENTICIA PARA PISO DE CONCRETO</v>
      </c>
      <c r="G1925" s="115" t="str">
        <f>IF($C1925="","",VLOOKUP($C1925,'[1]Preços Unitários'!$B$7:$H$507,5,1))</f>
        <v>Kg</v>
      </c>
      <c r="H1925" s="116">
        <f>IF($C1925="","",VLOOKUP($C1925,'[1]Preços Unitários'!$B$7:$H$507,7,1))</f>
        <v>10.418289104307211</v>
      </c>
      <c r="I1925" s="117">
        <v>1</v>
      </c>
      <c r="J1925" s="118">
        <f t="shared" si="134"/>
        <v>10.418289104307211</v>
      </c>
      <c r="K1925" s="347"/>
      <c r="L1925" s="350"/>
    </row>
    <row r="1926" spans="2:12" ht="24.75" x14ac:dyDescent="0.25">
      <c r="B1926" s="113"/>
      <c r="C1926" s="114" t="s">
        <v>1982</v>
      </c>
      <c r="D1926" s="114">
        <f>VLOOKUP(C1926,'[1]Preços Unitários'!$B$7:$E$413,2,TRUE)</f>
        <v>43143</v>
      </c>
      <c r="E1926" s="114" t="str">
        <f>VLOOKUP(C1926,'[1]Preços Unitários'!$B$7:$F$413,3,TRUE)</f>
        <v>SINAPI</v>
      </c>
      <c r="F1926" s="115" t="str">
        <f>IF($C1926="","",VLOOKUP($C1926,'[1]Preços Unitários'!$B$7:$H$507,4,1))</f>
        <v>SELANTE ACRILICO PARA TRATAMENTO / ACABAMENTO SUPERFICIAL DE CONCRETO APARENTE, PEDRAS E OUTROS</v>
      </c>
      <c r="G1926" s="115" t="str">
        <f>IF($C1926="","",VLOOKUP($C1926,'[1]Preços Unitários'!$B$7:$H$507,5,1))</f>
        <v>litro</v>
      </c>
      <c r="H1926" s="116">
        <f>IF($C1926="","",VLOOKUP($C1926,'[1]Preços Unitários'!$B$7:$H$507,7,1))</f>
        <v>32.481910251873373</v>
      </c>
      <c r="I1926" s="117">
        <v>1</v>
      </c>
      <c r="J1926" s="118">
        <f t="shared" si="134"/>
        <v>32.481910251873373</v>
      </c>
      <c r="K1926" s="347"/>
      <c r="L1926" s="350"/>
    </row>
    <row r="1927" spans="2:12" x14ac:dyDescent="0.25">
      <c r="B1927" s="113"/>
      <c r="C1927" s="114" t="s">
        <v>2054</v>
      </c>
      <c r="D1927" s="114">
        <f>VLOOKUP(C1927,'[1]Preços Unitários'!$B$7:$E$413,2,TRUE)</f>
        <v>34479</v>
      </c>
      <c r="E1927" s="114" t="str">
        <f>VLOOKUP(C1927,'[1]Preços Unitários'!$B$7:$F$413,3,TRUE)</f>
        <v>SINAPI</v>
      </c>
      <c r="F1927" s="115" t="str">
        <f>IF($C1927="","",VLOOKUP($C1927,'[1]Preços Unitários'!$B$7:$H$507,4,1))</f>
        <v>CONCRETO 40MPa SLUMP 10 +/-2 BOMBEADO</v>
      </c>
      <c r="G1927" s="115" t="str">
        <f>IF($C1927="","",VLOOKUP($C1927,'[1]Preços Unitários'!$B$7:$H$507,5,1))</f>
        <v>m³</v>
      </c>
      <c r="H1927" s="116">
        <f>IF($C1927="","",VLOOKUP($C1927,'[1]Preços Unitários'!$B$7:$H$507,7,1))</f>
        <v>725.33286331865065</v>
      </c>
      <c r="I1927" s="117">
        <v>0.15</v>
      </c>
      <c r="J1927" s="118">
        <f t="shared" si="134"/>
        <v>108.79992949779759</v>
      </c>
      <c r="K1927" s="347"/>
      <c r="L1927" s="350"/>
    </row>
    <row r="1928" spans="2:12" x14ac:dyDescent="0.25">
      <c r="B1928" s="113"/>
      <c r="C1928" s="114" t="s">
        <v>2055</v>
      </c>
      <c r="D1928" s="114">
        <f>VLOOKUP(C1928,'[1]Preços Unitários'!$B$7:$E$413,2,TRUE)</f>
        <v>43058</v>
      </c>
      <c r="E1928" s="114" t="str">
        <f>VLOOKUP(C1928,'[1]Preços Unitários'!$B$7:$F$413,3,TRUE)</f>
        <v>SINAPI</v>
      </c>
      <c r="F1928" s="115" t="str">
        <f>IF($C1928="","",VLOOKUP($C1928,'[1]Preços Unitários'!$B$7:$H$507,4,1))</f>
        <v>AÇO CA-50 DOBRADO E CORTADO</v>
      </c>
      <c r="G1928" s="115" t="str">
        <f>IF($C1928="","",VLOOKUP($C1928,'[1]Preços Unitários'!$B$7:$H$507,5,1))</f>
        <v>Kg</v>
      </c>
      <c r="H1928" s="116">
        <f>IF($C1928="","",VLOOKUP($C1928,'[1]Preços Unitários'!$B$7:$H$507,7,1))</f>
        <v>8.8555457386611298</v>
      </c>
      <c r="I1928" s="117">
        <v>9.75</v>
      </c>
      <c r="J1928" s="118">
        <f t="shared" si="134"/>
        <v>86.341570951946011</v>
      </c>
      <c r="K1928" s="347"/>
      <c r="L1928" s="350"/>
    </row>
    <row r="1929" spans="2:12" x14ac:dyDescent="0.25">
      <c r="B1929" s="113"/>
      <c r="C1929" s="151" t="s">
        <v>1857</v>
      </c>
      <c r="D1929" s="151">
        <f>VLOOKUP(C1929,'[1]Preços Unitários'!$B$7:$E$413,2,TRUE)</f>
        <v>80601</v>
      </c>
      <c r="E1929" s="151" t="str">
        <f>VLOOKUP(C1929,'[1]Preços Unitários'!$B$7:$F$413,3,TRUE)</f>
        <v>CASAN</v>
      </c>
      <c r="F1929" s="115" t="str">
        <f>IF($C1929="","",VLOOKUP($C1929,'[1]Preços Unitários'!$B$7:$H$507,4,1))</f>
        <v>FORMA DE MADEIRA COMUM</v>
      </c>
      <c r="G1929" s="115" t="str">
        <f>IF($C1929="","",VLOOKUP($C1929,'[1]Preços Unitários'!$B$7:$H$507,5,1))</f>
        <v>m²</v>
      </c>
      <c r="H1929" s="116">
        <f>IF($C1929="","",VLOOKUP($C1929,'[1]Preços Unitários'!$B$7:$H$507,7,1))</f>
        <v>80.07642544046881</v>
      </c>
      <c r="I1929" s="117">
        <v>0.8</v>
      </c>
      <c r="J1929" s="118">
        <f t="shared" si="134"/>
        <v>64.061140352375048</v>
      </c>
      <c r="K1929" s="347"/>
      <c r="L1929" s="350"/>
    </row>
    <row r="1930" spans="2:12" x14ac:dyDescent="0.25">
      <c r="B1930" s="113"/>
      <c r="C1930" s="114" t="s">
        <v>1915</v>
      </c>
      <c r="D1930" s="114">
        <f>VLOOKUP(C1930,'[1]Preços Unitários'!$B$7:$E$413,2,TRUE)</f>
        <v>21090</v>
      </c>
      <c r="E1930" s="114" t="str">
        <f>VLOOKUP(C1930,'[1]Preços Unitários'!$B$7:$F$413,3,TRUE)</f>
        <v>SINAPI</v>
      </c>
      <c r="F1930" s="115" t="str">
        <f>IF($C1930="","",VLOOKUP($C1930,'[1]Preços Unitários'!$B$7:$H$507,4,1))</f>
        <v xml:space="preserve">TAMPA DE FERRO FUNDIDO DIÂMETRO INTERNO LIVRE 600mm </v>
      </c>
      <c r="G1930" s="115" t="str">
        <f>IF($C1930="","",VLOOKUP($C1930,'[1]Preços Unitários'!$B$7:$H$507,5,1))</f>
        <v xml:space="preserve">un </v>
      </c>
      <c r="H1930" s="116">
        <f>IF($C1930="","",VLOOKUP($C1930,'[1]Preços Unitários'!$B$7:$H$507,7,1))</f>
        <v>892.33803766069525</v>
      </c>
      <c r="I1930" s="117">
        <v>1</v>
      </c>
      <c r="J1930" s="118">
        <f t="shared" si="134"/>
        <v>892.33803766069525</v>
      </c>
      <c r="K1930" s="347"/>
      <c r="L1930" s="350"/>
    </row>
    <row r="1931" spans="2:12" ht="15.75" thickBot="1" x14ac:dyDescent="0.3">
      <c r="B1931" s="113"/>
      <c r="C1931" s="119"/>
      <c r="D1931" s="119"/>
      <c r="E1931" s="119"/>
      <c r="F1931" s="115" t="str">
        <f>IF($C1931="","",VLOOKUP($C1931,'[1]Preços Unitários'!$B$7:$H$507,4,1))</f>
        <v/>
      </c>
      <c r="G1931" s="115" t="str">
        <f>IF($C1931="","",VLOOKUP($C1931,'[1]Preços Unitários'!$B$7:$H$507,5,1))</f>
        <v/>
      </c>
      <c r="H1931" s="116" t="str">
        <f>IF($C1931="","",VLOOKUP($C1931,'[1]Preços Unitários'!$B$7:$H$507,7,1))</f>
        <v/>
      </c>
      <c r="I1931" s="117"/>
      <c r="J1931" s="118" t="str">
        <f t="shared" si="134"/>
        <v/>
      </c>
      <c r="K1931" s="348"/>
      <c r="L1931" s="351"/>
    </row>
    <row r="1932" spans="2:12" ht="15.75" thickBot="1" x14ac:dyDescent="0.3">
      <c r="C1932" s="127"/>
      <c r="D1932" s="127"/>
      <c r="E1932" s="127"/>
      <c r="H1932" s="128"/>
      <c r="I1932" s="129"/>
      <c r="J1932" s="128"/>
    </row>
    <row r="1933" spans="2:12" x14ac:dyDescent="0.25">
      <c r="B1933" s="133" t="s">
        <v>946</v>
      </c>
      <c r="C1933" s="96"/>
      <c r="D1933" s="96"/>
      <c r="E1933" s="96"/>
      <c r="F1933" s="97" t="s">
        <v>110</v>
      </c>
      <c r="G1933" s="98" t="s">
        <v>141</v>
      </c>
      <c r="H1933" s="135" t="s">
        <v>131</v>
      </c>
      <c r="I1933" s="100">
        <v>1</v>
      </c>
      <c r="J1933" s="101">
        <f>ROUND(IF(SUM(J1935:J1949)="","",IF(H1933="NOTURNO",(SUM(J1935:J1949))*1.25,SUM(J1935:J1949))),2)</f>
        <v>867.15</v>
      </c>
      <c r="K1933" s="102" t="s">
        <v>1771</v>
      </c>
      <c r="L1933" s="103" t="s">
        <v>1772</v>
      </c>
    </row>
    <row r="1934" spans="2:12" ht="27" x14ac:dyDescent="0.25">
      <c r="B1934" s="104"/>
      <c r="C1934" s="105" t="s">
        <v>1773</v>
      </c>
      <c r="D1934" s="105"/>
      <c r="E1934" s="105"/>
      <c r="F1934" s="106" t="s">
        <v>1776</v>
      </c>
      <c r="G1934" s="107" t="s">
        <v>1777</v>
      </c>
      <c r="H1934" s="108" t="s">
        <v>1778</v>
      </c>
      <c r="I1934" s="109"/>
      <c r="J1934" s="110"/>
      <c r="K1934" s="111"/>
      <c r="L1934" s="112"/>
    </row>
    <row r="1935" spans="2:12" x14ac:dyDescent="0.25">
      <c r="B1935" s="113"/>
      <c r="C1935" s="119"/>
      <c r="D1935" s="119"/>
      <c r="E1935" s="119"/>
      <c r="F1935" s="115" t="str">
        <f>IF($C1935="","",VLOOKUP($C1935,'[1]Preços Unitários'!$B$7:$H$507,4,1))</f>
        <v/>
      </c>
      <c r="G1935" s="115" t="str">
        <f>IF($C1935="","",VLOOKUP($C1935,'[1]Preços Unitários'!$B$7:$H$507,5,1))</f>
        <v/>
      </c>
      <c r="H1935" s="116" t="str">
        <f>IF($C1935="","",VLOOKUP($C1935,'[1]Preços Unitários'!$B$7:$H$507,7,1))</f>
        <v/>
      </c>
      <c r="I1935" s="117"/>
      <c r="J1935" s="118" t="str">
        <f t="shared" ref="J1935:J1950" si="135">IF(H1935="","",I1935*H1935)</f>
        <v/>
      </c>
      <c r="K1935" s="346" t="s">
        <v>2056</v>
      </c>
      <c r="L1935" s="349" t="s">
        <v>2053</v>
      </c>
    </row>
    <row r="1936" spans="2:12" x14ac:dyDescent="0.25">
      <c r="B1936" s="113"/>
      <c r="C1936" s="114" t="s">
        <v>1943</v>
      </c>
      <c r="D1936" s="114">
        <f>VLOOKUP(C1936,'[1]Preços Unitários'!$B$7:$E$413,2,TRUE)</f>
        <v>100112</v>
      </c>
      <c r="E1936" s="114" t="str">
        <f>VLOOKUP(C1936,'[1]Preços Unitários'!$B$7:$F$413,3,TRUE)</f>
        <v>CASAN</v>
      </c>
      <c r="F1936" s="115" t="str">
        <f>IF($C1936="","",VLOOKUP($C1936,'[1]Preços Unitários'!$B$7:$H$507,4,1))</f>
        <v>CORTE DE PAVIMENTAÇÃO ASFALTICA COM ESPESSURA ATÉ 0,10M</v>
      </c>
      <c r="G1936" s="115" t="str">
        <f>IF($C1936="","",VLOOKUP($C1936,'[1]Preços Unitários'!$B$7:$H$507,5,1))</f>
        <v>m</v>
      </c>
      <c r="H1936" s="116">
        <f>IF($C1936="","",VLOOKUP($C1936,'[1]Preços Unitários'!$B$7:$H$507,7,1))</f>
        <v>3.1258449122173673</v>
      </c>
      <c r="I1936" s="117">
        <v>2</v>
      </c>
      <c r="J1936" s="118">
        <f t="shared" si="135"/>
        <v>6.2516898244347345</v>
      </c>
      <c r="K1936" s="347"/>
      <c r="L1936" s="350"/>
    </row>
    <row r="1937" spans="2:12" x14ac:dyDescent="0.25">
      <c r="B1937" s="113"/>
      <c r="C1937" s="114" t="s">
        <v>1813</v>
      </c>
      <c r="D1937" s="114">
        <f>VLOOKUP(C1937,'[1]Preços Unitários'!$B$7:$E$413,2,TRUE)</f>
        <v>40201</v>
      </c>
      <c r="E1937" s="114" t="str">
        <f>VLOOKUP(C1937,'[1]Preços Unitários'!$B$7:$F$413,3,TRUE)</f>
        <v>CASAN</v>
      </c>
      <c r="F1937" s="115" t="str">
        <f>IF($C1937="","",VLOOKUP($C1937,'[1]Preços Unitários'!$B$7:$H$507,4,1))</f>
        <v>ESCAVAÇÃO  MANUAL SOLO PROF. ATÉ 1,25 m</v>
      </c>
      <c r="G1937" s="115" t="str">
        <f>IF($C1937="","",VLOOKUP($C1937,'[1]Preços Unitários'!$B$7:$H$507,5,1))</f>
        <v>m³</v>
      </c>
      <c r="H1937" s="116">
        <f>IF($C1937="","",VLOOKUP($C1937,'[1]Preços Unitários'!$B$7:$H$507,7,1))</f>
        <v>53.649959688575372</v>
      </c>
      <c r="I1937" s="117">
        <f>0.3/4</f>
        <v>7.4999999999999997E-2</v>
      </c>
      <c r="J1937" s="118">
        <f t="shared" si="135"/>
        <v>4.0237469766431531</v>
      </c>
      <c r="K1937" s="347"/>
      <c r="L1937" s="350"/>
    </row>
    <row r="1938" spans="2:12" ht="24.75" x14ac:dyDescent="0.25">
      <c r="B1938" s="113"/>
      <c r="C1938" s="114" t="s">
        <v>1821</v>
      </c>
      <c r="D1938" s="114">
        <f>VLOOKUP(C1938,'[1]Preços Unitários'!$B$7:$E$413,2,TRUE)</f>
        <v>40607</v>
      </c>
      <c r="E1938" s="114" t="str">
        <f>VLOOKUP(C1938,'[1]Preços Unitários'!$B$7:$F$413,3,TRUE)</f>
        <v>CASAN</v>
      </c>
      <c r="F1938" s="115" t="str">
        <f>IF($C1938="","",VLOOKUP($C1938,'[1]Preços Unitários'!$B$7:$H$507,4,1))</f>
        <v>ATERRO/REATERRO DE VALAS, POÇOS E CAVAS, COM FORN. DE AREIA/PÓ DE PEDRA, G.C.&gt;=100%, SEM TRANSPORTE</v>
      </c>
      <c r="G1938" s="115" t="str">
        <f>IF($C1938="","",VLOOKUP($C1938,'[1]Preços Unitários'!$B$7:$H$507,5,1))</f>
        <v>m³</v>
      </c>
      <c r="H1938" s="116">
        <f>IF($C1938="","",VLOOKUP($C1938,'[1]Preços Unitários'!$B$7:$H$507,7,1))</f>
        <v>130.86206508996054</v>
      </c>
      <c r="I1938" s="117">
        <f>0.3/4</f>
        <v>7.4999999999999997E-2</v>
      </c>
      <c r="J1938" s="118">
        <f t="shared" si="135"/>
        <v>9.8146548817470407</v>
      </c>
      <c r="K1938" s="347"/>
      <c r="L1938" s="350"/>
    </row>
    <row r="1939" spans="2:12" x14ac:dyDescent="0.25">
      <c r="B1939" s="113"/>
      <c r="C1939" s="114" t="s">
        <v>1994</v>
      </c>
      <c r="D1939" s="114">
        <f>VLOOKUP(C1939,'[1]Preços Unitários'!$B$7:$E$413,2,TRUE)</f>
        <v>88309</v>
      </c>
      <c r="E1939" s="114" t="str">
        <f>VLOOKUP(C1939,'[1]Preços Unitários'!$B$7:$F$413,3,TRUE)</f>
        <v>SINAPI</v>
      </c>
      <c r="F1939" s="115" t="str">
        <f>IF($C1939="","",VLOOKUP($C1939,'[1]Preços Unitários'!$B$7:$H$507,4,1))</f>
        <v>PEDREIRO</v>
      </c>
      <c r="G1939" s="115" t="str">
        <f>IF($C1939="","",VLOOKUP($C1939,'[1]Preços Unitários'!$B$7:$H$507,5,1))</f>
        <v>h</v>
      </c>
      <c r="H1939" s="116">
        <f>IF($C1939="","",VLOOKUP($C1939,'[1]Preços Unitários'!$B$7:$H$507,7,1))</f>
        <v>38.444156350657423</v>
      </c>
      <c r="I1939" s="117">
        <v>1</v>
      </c>
      <c r="J1939" s="118">
        <f t="shared" si="135"/>
        <v>38.444156350657423</v>
      </c>
      <c r="K1939" s="347"/>
      <c r="L1939" s="350"/>
    </row>
    <row r="1940" spans="2:12" x14ac:dyDescent="0.25">
      <c r="B1940" s="113"/>
      <c r="C1940" s="114" t="s">
        <v>2036</v>
      </c>
      <c r="D1940" s="114">
        <f>VLOOKUP(C1940,'[1]Preços Unitários'!$B$7:$E$413,2,TRUE)</f>
        <v>92145</v>
      </c>
      <c r="E1940" s="114" t="str">
        <f>VLOOKUP(C1940,'[1]Preços Unitários'!$B$7:$F$413,3,TRUE)</f>
        <v>SINAPI</v>
      </c>
      <c r="F1940" s="115" t="str">
        <f>IF($C1940="","",VLOOKUP($C1940,'[1]Preços Unitários'!$B$7:$H$507,4,1))</f>
        <v>LOCAÇÃO UTILITÁRIO</v>
      </c>
      <c r="G1940" s="115" t="str">
        <f>IF($C1940="","",VLOOKUP($C1940,'[1]Preços Unitários'!$B$7:$H$507,5,1))</f>
        <v>h</v>
      </c>
      <c r="H1940" s="116">
        <f>IF($C1940="","",VLOOKUP($C1940,'[1]Preços Unitários'!$B$7:$H$507,7,1))</f>
        <v>101.06068311810334</v>
      </c>
      <c r="I1940" s="117">
        <v>1</v>
      </c>
      <c r="J1940" s="118">
        <f t="shared" si="135"/>
        <v>101.06068311810334</v>
      </c>
      <c r="K1940" s="347"/>
      <c r="L1940" s="350"/>
    </row>
    <row r="1941" spans="2:12" x14ac:dyDescent="0.25">
      <c r="B1941" s="113"/>
      <c r="C1941" s="114" t="s">
        <v>1990</v>
      </c>
      <c r="D1941" s="114">
        <f>VLOOKUP(C1941,'[1]Preços Unitários'!$B$7:$E$413,2,TRUE)</f>
        <v>30207</v>
      </c>
      <c r="E1941" s="114" t="str">
        <f>VLOOKUP(C1941,'[1]Preços Unitários'!$B$7:$F$413,3,TRUE)</f>
        <v>CASAN</v>
      </c>
      <c r="F1941" s="115" t="str">
        <f>IF($C1941="","",VLOOKUP($C1941,'[1]Preços Unitários'!$B$7:$H$507,4,1))</f>
        <v>SINALIZAÇÃO DE TRÂNSITO, COM PLACAS</v>
      </c>
      <c r="G1941" s="115" t="str">
        <f>IF($C1941="","",VLOOKUP($C1941,'[1]Preços Unitários'!$B$7:$H$507,5,1))</f>
        <v>m²</v>
      </c>
      <c r="H1941" s="116">
        <f>IF($C1941="","",VLOOKUP($C1941,'[1]Preços Unitários'!$B$7:$H$507,7,1))</f>
        <v>12.042597729538622</v>
      </c>
      <c r="I1941" s="117">
        <v>2</v>
      </c>
      <c r="J1941" s="118">
        <f t="shared" si="135"/>
        <v>24.085195459077244</v>
      </c>
      <c r="K1941" s="347"/>
      <c r="L1941" s="350"/>
    </row>
    <row r="1942" spans="2:12" x14ac:dyDescent="0.25">
      <c r="B1942" s="113"/>
      <c r="C1942" s="114" t="s">
        <v>1947</v>
      </c>
      <c r="D1942" s="114">
        <f>VLOOKUP(C1942,'[1]Preços Unitários'!$B$7:$E$413,2,TRUE)</f>
        <v>370</v>
      </c>
      <c r="E1942" s="114" t="str">
        <f>VLOOKUP(C1942,'[1]Preços Unitários'!$B$7:$F$413,3,TRUE)</f>
        <v>SINAPI</v>
      </c>
      <c r="F1942" s="115" t="str">
        <f>IF($C1942="","",VLOOKUP($C1942,'[1]Preços Unitários'!$B$7:$H$507,4,1))</f>
        <v>AREIA</v>
      </c>
      <c r="G1942" s="115" t="str">
        <f>IF($C1942="","",VLOOKUP($C1942,'[1]Preços Unitários'!$B$7:$H$507,5,1))</f>
        <v>m³</v>
      </c>
      <c r="H1942" s="116">
        <f>IF($C1942="","",VLOOKUP($C1942,'[1]Preços Unitários'!$B$7:$H$507,7,1))</f>
        <v>156.27433656460818</v>
      </c>
      <c r="I1942" s="117">
        <f>3.14*0.4*0.2</f>
        <v>0.25120000000000003</v>
      </c>
      <c r="J1942" s="118">
        <f t="shared" si="135"/>
        <v>39.256113345029583</v>
      </c>
      <c r="K1942" s="347"/>
      <c r="L1942" s="350"/>
    </row>
    <row r="1943" spans="2:12" x14ac:dyDescent="0.25">
      <c r="B1943" s="113"/>
      <c r="C1943" s="114" t="s">
        <v>2039</v>
      </c>
      <c r="D1943" s="114">
        <f>VLOOKUP(C1943,'[1]Preços Unitários'!$B$7:$E$413,2,TRUE)</f>
        <v>1379</v>
      </c>
      <c r="E1943" s="114" t="str">
        <f>VLOOKUP(C1943,'[1]Preços Unitários'!$B$7:$F$413,3,TRUE)</f>
        <v>SINAPI</v>
      </c>
      <c r="F1943" s="115" t="str">
        <f>IF($C1943="","",VLOOKUP($C1943,'[1]Preços Unitários'!$B$7:$H$507,4,1))</f>
        <v xml:space="preserve">CIMENTO CPII </v>
      </c>
      <c r="G1943" s="115" t="str">
        <f>IF($C1943="","",VLOOKUP($C1943,'[1]Preços Unitários'!$B$7:$H$507,5,1))</f>
        <v>Kg</v>
      </c>
      <c r="H1943" s="116">
        <f>IF($C1943="","",VLOOKUP($C1943,'[1]Preços Unitários'!$B$7:$H$507,7,1))</f>
        <v>0.92607014260508547</v>
      </c>
      <c r="I1943" s="117">
        <v>0.1</v>
      </c>
      <c r="J1943" s="118">
        <f t="shared" si="135"/>
        <v>9.2607014260508547E-2</v>
      </c>
      <c r="K1943" s="347"/>
      <c r="L1943" s="350"/>
    </row>
    <row r="1944" spans="2:12" x14ac:dyDescent="0.25">
      <c r="B1944" s="113"/>
      <c r="C1944" s="114" t="s">
        <v>1980</v>
      </c>
      <c r="D1944" s="114">
        <f>VLOOKUP(C1944,'[1]Preços Unitários'!$B$7:$E$413,2,TRUE)</f>
        <v>43146</v>
      </c>
      <c r="E1944" s="114" t="str">
        <f>VLOOKUP(C1944,'[1]Preços Unitários'!$B$7:$F$413,3,TRUE)</f>
        <v>SINAPI</v>
      </c>
      <c r="F1944" s="115" t="str">
        <f>IF($C1944="","",VLOOKUP($C1944,'[1]Preços Unitários'!$B$7:$H$507,4,1))</f>
        <v>ENDURECEDOR MINERAL DE BASE CIMENTICIA PARA PISO DE CONCRETO</v>
      </c>
      <c r="G1944" s="115" t="str">
        <f>IF($C1944="","",VLOOKUP($C1944,'[1]Preços Unitários'!$B$7:$H$507,5,1))</f>
        <v>Kg</v>
      </c>
      <c r="H1944" s="116">
        <f>IF($C1944="","",VLOOKUP($C1944,'[1]Preços Unitários'!$B$7:$H$507,7,1))</f>
        <v>10.418289104307211</v>
      </c>
      <c r="I1944" s="117">
        <v>0.5</v>
      </c>
      <c r="J1944" s="118">
        <f t="shared" si="135"/>
        <v>5.2091445521536057</v>
      </c>
      <c r="K1944" s="347"/>
      <c r="L1944" s="350"/>
    </row>
    <row r="1945" spans="2:12" ht="24.75" x14ac:dyDescent="0.25">
      <c r="B1945" s="113"/>
      <c r="C1945" s="114" t="s">
        <v>1982</v>
      </c>
      <c r="D1945" s="114">
        <f>VLOOKUP(C1945,'[1]Preços Unitários'!$B$7:$E$413,2,TRUE)</f>
        <v>43143</v>
      </c>
      <c r="E1945" s="114" t="str">
        <f>VLOOKUP(C1945,'[1]Preços Unitários'!$B$7:$F$413,3,TRUE)</f>
        <v>SINAPI</v>
      </c>
      <c r="F1945" s="115" t="str">
        <f>IF($C1945="","",VLOOKUP($C1945,'[1]Preços Unitários'!$B$7:$H$507,4,1))</f>
        <v>SELANTE ACRILICO PARA TRATAMENTO / ACABAMENTO SUPERFICIAL DE CONCRETO APARENTE, PEDRAS E OUTROS</v>
      </c>
      <c r="G1945" s="115" t="str">
        <f>IF($C1945="","",VLOOKUP($C1945,'[1]Preços Unitários'!$B$7:$H$507,5,1))</f>
        <v>litro</v>
      </c>
      <c r="H1945" s="116">
        <f>IF($C1945="","",VLOOKUP($C1945,'[1]Preços Unitários'!$B$7:$H$507,7,1))</f>
        <v>32.481910251873373</v>
      </c>
      <c r="I1945" s="117">
        <v>0.5</v>
      </c>
      <c r="J1945" s="118">
        <f t="shared" si="135"/>
        <v>16.240955125936686</v>
      </c>
      <c r="K1945" s="347"/>
      <c r="L1945" s="350"/>
    </row>
    <row r="1946" spans="2:12" x14ac:dyDescent="0.25">
      <c r="B1946" s="113"/>
      <c r="C1946" s="114" t="s">
        <v>2054</v>
      </c>
      <c r="D1946" s="114">
        <f>VLOOKUP(C1946,'[1]Preços Unitários'!$B$7:$E$413,2,TRUE)</f>
        <v>34479</v>
      </c>
      <c r="E1946" s="114" t="str">
        <f>VLOOKUP(C1946,'[1]Preços Unitários'!$B$7:$F$413,3,TRUE)</f>
        <v>SINAPI</v>
      </c>
      <c r="F1946" s="115" t="str">
        <f>IF($C1946="","",VLOOKUP($C1946,'[1]Preços Unitários'!$B$7:$H$507,4,1))</f>
        <v>CONCRETO 40MPa SLUMP 10 +/-2 BOMBEADO</v>
      </c>
      <c r="G1946" s="115" t="str">
        <f>IF($C1946="","",VLOOKUP($C1946,'[1]Preços Unitários'!$B$7:$H$507,5,1))</f>
        <v>m³</v>
      </c>
      <c r="H1946" s="116">
        <f>IF($C1946="","",VLOOKUP($C1946,'[1]Preços Unitários'!$B$7:$H$507,7,1))</f>
        <v>725.33286331865065</v>
      </c>
      <c r="I1946" s="117">
        <f>0.5*0.5*0.15-3.14*0.2*0.2*0.15</f>
        <v>1.8659999999999996E-2</v>
      </c>
      <c r="J1946" s="118">
        <f t="shared" si="135"/>
        <v>13.534711229526017</v>
      </c>
      <c r="K1946" s="347"/>
      <c r="L1946" s="350"/>
    </row>
    <row r="1947" spans="2:12" x14ac:dyDescent="0.25">
      <c r="B1947" s="113"/>
      <c r="C1947" s="114" t="s">
        <v>2055</v>
      </c>
      <c r="D1947" s="114">
        <f>VLOOKUP(C1947,'[1]Preços Unitários'!$B$7:$E$413,2,TRUE)</f>
        <v>43058</v>
      </c>
      <c r="E1947" s="114" t="str">
        <f>VLOOKUP(C1947,'[1]Preços Unitários'!$B$7:$F$413,3,TRUE)</f>
        <v>SINAPI</v>
      </c>
      <c r="F1947" s="115" t="str">
        <f>IF($C1947="","",VLOOKUP($C1947,'[1]Preços Unitários'!$B$7:$H$507,4,1))</f>
        <v>AÇO CA-50 DOBRADO E CORTADO</v>
      </c>
      <c r="G1947" s="115" t="str">
        <f>IF($C1947="","",VLOOKUP($C1947,'[1]Preços Unitários'!$B$7:$H$507,5,1))</f>
        <v>Kg</v>
      </c>
      <c r="H1947" s="116">
        <f>IF($C1947="","",VLOOKUP($C1947,'[1]Preços Unitários'!$B$7:$H$507,7,1))</f>
        <v>8.8555457386611298</v>
      </c>
      <c r="I1947" s="117">
        <f>65*I1946</f>
        <v>1.2128999999999996</v>
      </c>
      <c r="J1947" s="118">
        <f t="shared" si="135"/>
        <v>10.740891426422081</v>
      </c>
      <c r="K1947" s="347"/>
      <c r="L1947" s="350"/>
    </row>
    <row r="1948" spans="2:12" x14ac:dyDescent="0.25">
      <c r="B1948" s="113"/>
      <c r="C1948" s="151" t="s">
        <v>1857</v>
      </c>
      <c r="D1948" s="151">
        <f>VLOOKUP(C1948,'[1]Preços Unitários'!$B$7:$E$413,2,TRUE)</f>
        <v>80601</v>
      </c>
      <c r="E1948" s="151" t="str">
        <f>VLOOKUP(C1948,'[1]Preços Unitários'!$B$7:$F$413,3,TRUE)</f>
        <v>CASAN</v>
      </c>
      <c r="F1948" s="115" t="str">
        <f>IF($C1948="","",VLOOKUP($C1948,'[1]Preços Unitários'!$B$7:$H$507,4,1))</f>
        <v>FORMA DE MADEIRA COMUM</v>
      </c>
      <c r="G1948" s="115" t="str">
        <f>IF($C1948="","",VLOOKUP($C1948,'[1]Preços Unitários'!$B$7:$H$507,5,1))</f>
        <v>m²</v>
      </c>
      <c r="H1948" s="116">
        <f>IF($C1948="","",VLOOKUP($C1948,'[1]Preços Unitários'!$B$7:$H$507,7,1))</f>
        <v>80.07642544046881</v>
      </c>
      <c r="I1948" s="117">
        <f>2*0.15</f>
        <v>0.3</v>
      </c>
      <c r="J1948" s="118">
        <f t="shared" si="135"/>
        <v>24.022927632140643</v>
      </c>
      <c r="K1948" s="347"/>
      <c r="L1948" s="350"/>
    </row>
    <row r="1949" spans="2:12" x14ac:dyDescent="0.25">
      <c r="B1949" s="113"/>
      <c r="C1949" s="138" t="s">
        <v>1909</v>
      </c>
      <c r="D1949" s="138">
        <f>VLOOKUP(C1949,'[1]Preços Unitários'!$B$7:$E$413,2,TRUE)</f>
        <v>11316</v>
      </c>
      <c r="E1949" s="138" t="str">
        <f>VLOOKUP(C1949,'[1]Preços Unitários'!$B$7:$F$413,3,TRUE)</f>
        <v>SINAPI</v>
      </c>
      <c r="F1949" s="115" t="str">
        <f>IF($C1949="","",VLOOKUP($C1949,'[1]Preços Unitários'!$B$7:$H$507,4,1))</f>
        <v>TAMPA DE FERRO FUNDIDO DIÂMETRO EXTERNO 500mm COM 400mm DIAMETRO INTERNO LIVRE</v>
      </c>
      <c r="G1949" s="115" t="str">
        <f>IF($C1949="","",VLOOKUP($C1949,'[1]Preços Unitários'!$B$7:$H$507,5,1))</f>
        <v xml:space="preserve">un </v>
      </c>
      <c r="H1949" s="116">
        <f>IF($C1949="","",VLOOKUP($C1949,'[1]Preços Unitários'!$B$7:$H$507,7,1))</f>
        <v>574.37185419723914</v>
      </c>
      <c r="I1949" s="117">
        <v>1</v>
      </c>
      <c r="J1949" s="118">
        <f t="shared" si="135"/>
        <v>574.37185419723914</v>
      </c>
      <c r="K1949" s="347"/>
      <c r="L1949" s="350"/>
    </row>
    <row r="1950" spans="2:12" ht="15.75" thickBot="1" x14ac:dyDescent="0.3">
      <c r="B1950" s="121"/>
      <c r="C1950" s="122"/>
      <c r="D1950" s="122"/>
      <c r="E1950" s="122"/>
      <c r="F1950" s="123" t="str">
        <f>IF($C1950="","",VLOOKUP($C1950,'[1]Preços Unitários'!$B$7:$H$507,4,1))</f>
        <v/>
      </c>
      <c r="G1950" s="123" t="str">
        <f>IF($C1950="","",VLOOKUP($C1950,'[1]Preços Unitários'!$B$7:$H$507,5,1))</f>
        <v/>
      </c>
      <c r="H1950" s="124" t="str">
        <f>IF($C1950="","",VLOOKUP($C1950,'[1]Preços Unitários'!$B$7:$H$507,7,1))</f>
        <v/>
      </c>
      <c r="I1950" s="125"/>
      <c r="J1950" s="126" t="str">
        <f t="shared" si="135"/>
        <v/>
      </c>
      <c r="K1950" s="348"/>
      <c r="L1950" s="351"/>
    </row>
    <row r="1951" spans="2:12" ht="15.75" thickBot="1" x14ac:dyDescent="0.3">
      <c r="C1951" s="127"/>
      <c r="D1951" s="127"/>
      <c r="E1951" s="127"/>
      <c r="H1951" s="128"/>
      <c r="I1951" s="129"/>
      <c r="J1951" s="128"/>
    </row>
    <row r="1952" spans="2:12" x14ac:dyDescent="0.25">
      <c r="B1952" s="133" t="s">
        <v>947</v>
      </c>
      <c r="C1952" s="96"/>
      <c r="D1952" s="96"/>
      <c r="E1952" s="96"/>
      <c r="F1952" s="97" t="s">
        <v>111</v>
      </c>
      <c r="G1952" s="98" t="s">
        <v>141</v>
      </c>
      <c r="H1952" s="135" t="s">
        <v>131</v>
      </c>
      <c r="I1952" s="100">
        <v>1</v>
      </c>
      <c r="J1952" s="101">
        <f>ROUND(IF(SUM(J1954:J1965)="","",IF(H1952="NOTURNO",(SUM(J1954:J1965))*1.25,SUM(J1954:J1965))),2)</f>
        <v>565.51</v>
      </c>
      <c r="K1952" s="102" t="s">
        <v>1771</v>
      </c>
      <c r="L1952" s="103" t="s">
        <v>1772</v>
      </c>
    </row>
    <row r="1953" spans="2:12" ht="27" x14ac:dyDescent="0.25">
      <c r="B1953" s="104"/>
      <c r="C1953" s="105" t="s">
        <v>1773</v>
      </c>
      <c r="D1953" s="105"/>
      <c r="E1953" s="105"/>
      <c r="F1953" s="106" t="s">
        <v>1776</v>
      </c>
      <c r="G1953" s="107" t="s">
        <v>1777</v>
      </c>
      <c r="H1953" s="108" t="s">
        <v>1778</v>
      </c>
      <c r="I1953" s="109"/>
      <c r="J1953" s="110"/>
      <c r="K1953" s="111"/>
      <c r="L1953" s="112"/>
    </row>
    <row r="1954" spans="2:12" x14ac:dyDescent="0.25">
      <c r="B1954" s="113"/>
      <c r="C1954" s="119"/>
      <c r="D1954" s="119"/>
      <c r="E1954" s="119"/>
      <c r="F1954" s="115" t="str">
        <f>IF($C1954="","",VLOOKUP($C1954,'[1]Preços Unitários'!$B$7:$H$507,4,1))</f>
        <v/>
      </c>
      <c r="G1954" s="115" t="str">
        <f>IF($C1954="","",VLOOKUP($C1954,'[1]Preços Unitários'!$B$7:$H$507,5,1))</f>
        <v/>
      </c>
      <c r="H1954" s="116" t="str">
        <f>IF($C1954="","",VLOOKUP($C1954,'[1]Preços Unitários'!$B$7:$H$507,7,1))</f>
        <v/>
      </c>
      <c r="I1954" s="117"/>
      <c r="J1954" s="118" t="str">
        <f t="shared" ref="J1954:J1966" si="136">IF(H1954="","",I1954*H1954)</f>
        <v/>
      </c>
      <c r="K1954" s="346" t="s">
        <v>2056</v>
      </c>
      <c r="L1954" s="349" t="s">
        <v>2053</v>
      </c>
    </row>
    <row r="1955" spans="2:12" x14ac:dyDescent="0.25">
      <c r="B1955" s="113"/>
      <c r="C1955" s="114" t="s">
        <v>1943</v>
      </c>
      <c r="D1955" s="114">
        <f>VLOOKUP(C1955,'[1]Preços Unitários'!$B$7:$E$413,2,TRUE)</f>
        <v>100112</v>
      </c>
      <c r="E1955" s="114" t="str">
        <f>VLOOKUP(C1955,'[1]Preços Unitários'!$B$7:$F$413,3,TRUE)</f>
        <v>CASAN</v>
      </c>
      <c r="F1955" s="115" t="str">
        <f>IF($C1955="","",VLOOKUP($C1955,'[1]Preços Unitários'!$B$7:$H$507,4,1))</f>
        <v>CORTE DE PAVIMENTAÇÃO ASFALTICA COM ESPESSURA ATÉ 0,10M</v>
      </c>
      <c r="G1955" s="115" t="str">
        <f>IF($C1955="","",VLOOKUP($C1955,'[1]Preços Unitários'!$B$7:$H$507,5,1))</f>
        <v>m</v>
      </c>
      <c r="H1955" s="116">
        <f>IF($C1955="","",VLOOKUP($C1955,'[1]Preços Unitários'!$B$7:$H$507,7,1))</f>
        <v>3.1258449122173673</v>
      </c>
      <c r="I1955" s="117">
        <v>1.6</v>
      </c>
      <c r="J1955" s="118">
        <f t="shared" si="136"/>
        <v>5.0013518595477882</v>
      </c>
      <c r="K1955" s="347"/>
      <c r="L1955" s="350"/>
    </row>
    <row r="1956" spans="2:12" x14ac:dyDescent="0.25">
      <c r="B1956" s="113"/>
      <c r="C1956" s="114" t="s">
        <v>1813</v>
      </c>
      <c r="D1956" s="114">
        <f>VLOOKUP(C1956,'[1]Preços Unitários'!$B$7:$E$413,2,TRUE)</f>
        <v>40201</v>
      </c>
      <c r="E1956" s="114" t="str">
        <f>VLOOKUP(C1956,'[1]Preços Unitários'!$B$7:$F$413,3,TRUE)</f>
        <v>CASAN</v>
      </c>
      <c r="F1956" s="115" t="str">
        <f>IF($C1956="","",VLOOKUP($C1956,'[1]Preços Unitários'!$B$7:$H$507,4,1))</f>
        <v>ESCAVAÇÃO  MANUAL SOLO PROF. ATÉ 1,25 m</v>
      </c>
      <c r="G1956" s="115" t="str">
        <f>IF($C1956="","",VLOOKUP($C1956,'[1]Preços Unitários'!$B$7:$H$507,5,1))</f>
        <v>m³</v>
      </c>
      <c r="H1956" s="116">
        <f>IF($C1956="","",VLOOKUP($C1956,'[1]Preços Unitários'!$B$7:$H$507,7,1))</f>
        <v>53.649959688575372</v>
      </c>
      <c r="I1956" s="117">
        <f>0.3/5</f>
        <v>0.06</v>
      </c>
      <c r="J1956" s="118">
        <f t="shared" si="136"/>
        <v>3.2189975813145222</v>
      </c>
      <c r="K1956" s="347"/>
      <c r="L1956" s="350"/>
    </row>
    <row r="1957" spans="2:12" ht="24.75" x14ac:dyDescent="0.25">
      <c r="B1957" s="113"/>
      <c r="C1957" s="114" t="s">
        <v>1821</v>
      </c>
      <c r="D1957" s="114">
        <f>VLOOKUP(C1957,'[1]Preços Unitários'!$B$7:$E$413,2,TRUE)</f>
        <v>40607</v>
      </c>
      <c r="E1957" s="114" t="str">
        <f>VLOOKUP(C1957,'[1]Preços Unitários'!$B$7:$F$413,3,TRUE)</f>
        <v>CASAN</v>
      </c>
      <c r="F1957" s="115" t="str">
        <f>IF($C1957="","",VLOOKUP($C1957,'[1]Preços Unitários'!$B$7:$H$507,4,1))</f>
        <v>ATERRO/REATERRO DE VALAS, POÇOS E CAVAS, COM FORN. DE AREIA/PÓ DE PEDRA, G.C.&gt;=100%, SEM TRANSPORTE</v>
      </c>
      <c r="G1957" s="115" t="str">
        <f>IF($C1957="","",VLOOKUP($C1957,'[1]Preços Unitários'!$B$7:$H$507,5,1))</f>
        <v>m³</v>
      </c>
      <c r="H1957" s="116">
        <f>IF($C1957="","",VLOOKUP($C1957,'[1]Preços Unitários'!$B$7:$H$507,7,1))</f>
        <v>130.86206508996054</v>
      </c>
      <c r="I1957" s="117">
        <f>I1956</f>
        <v>0.06</v>
      </c>
      <c r="J1957" s="118">
        <f t="shared" si="136"/>
        <v>7.8517239053976322</v>
      </c>
      <c r="K1957" s="347"/>
      <c r="L1957" s="350"/>
    </row>
    <row r="1958" spans="2:12" x14ac:dyDescent="0.25">
      <c r="B1958" s="113"/>
      <c r="C1958" s="114" t="s">
        <v>1994</v>
      </c>
      <c r="D1958" s="114">
        <f>VLOOKUP(C1958,'[1]Preços Unitários'!$B$7:$E$413,2,TRUE)</f>
        <v>88309</v>
      </c>
      <c r="E1958" s="114" t="str">
        <f>VLOOKUP(C1958,'[1]Preços Unitários'!$B$7:$F$413,3,TRUE)</f>
        <v>SINAPI</v>
      </c>
      <c r="F1958" s="115" t="str">
        <f>IF($C1958="","",VLOOKUP($C1958,'[1]Preços Unitários'!$B$7:$H$507,4,1))</f>
        <v>PEDREIRO</v>
      </c>
      <c r="G1958" s="115" t="str">
        <f>IF($C1958="","",VLOOKUP($C1958,'[1]Preços Unitários'!$B$7:$H$507,5,1))</f>
        <v>h</v>
      </c>
      <c r="H1958" s="116">
        <f>IF($C1958="","",VLOOKUP($C1958,'[1]Preços Unitários'!$B$7:$H$507,7,1))</f>
        <v>38.444156350657423</v>
      </c>
      <c r="I1958" s="117">
        <v>1.25</v>
      </c>
      <c r="J1958" s="118">
        <f t="shared" si="136"/>
        <v>48.055195438321775</v>
      </c>
      <c r="K1958" s="347"/>
      <c r="L1958" s="350"/>
    </row>
    <row r="1959" spans="2:12" x14ac:dyDescent="0.25">
      <c r="B1959" s="113"/>
      <c r="C1959" s="114" t="s">
        <v>2036</v>
      </c>
      <c r="D1959" s="114">
        <f>VLOOKUP(C1959,'[1]Preços Unitários'!$B$7:$E$413,2,TRUE)</f>
        <v>92145</v>
      </c>
      <c r="E1959" s="114" t="str">
        <f>VLOOKUP(C1959,'[1]Preços Unitários'!$B$7:$F$413,3,TRUE)</f>
        <v>SINAPI</v>
      </c>
      <c r="F1959" s="115" t="str">
        <f>IF($C1959="","",VLOOKUP($C1959,'[1]Preços Unitários'!$B$7:$H$507,4,1))</f>
        <v>LOCAÇÃO UTILITÁRIO</v>
      </c>
      <c r="G1959" s="115" t="str">
        <f>IF($C1959="","",VLOOKUP($C1959,'[1]Preços Unitários'!$B$7:$H$507,5,1))</f>
        <v>h</v>
      </c>
      <c r="H1959" s="116">
        <f>IF($C1959="","",VLOOKUP($C1959,'[1]Preços Unitários'!$B$7:$H$507,7,1))</f>
        <v>101.06068311810334</v>
      </c>
      <c r="I1959" s="117">
        <v>1.25</v>
      </c>
      <c r="J1959" s="118">
        <f t="shared" si="136"/>
        <v>126.32585389762917</v>
      </c>
      <c r="K1959" s="347"/>
      <c r="L1959" s="350"/>
    </row>
    <row r="1960" spans="2:12" x14ac:dyDescent="0.25">
      <c r="B1960" s="113"/>
      <c r="C1960" s="114" t="s">
        <v>1990</v>
      </c>
      <c r="D1960" s="114">
        <f>VLOOKUP(C1960,'[1]Preços Unitários'!$B$7:$E$413,2,TRUE)</f>
        <v>30207</v>
      </c>
      <c r="E1960" s="114" t="str">
        <f>VLOOKUP(C1960,'[1]Preços Unitários'!$B$7:$F$413,3,TRUE)</f>
        <v>CASAN</v>
      </c>
      <c r="F1960" s="115" t="str">
        <f>IF($C1960="","",VLOOKUP($C1960,'[1]Preços Unitários'!$B$7:$H$507,4,1))</f>
        <v>SINALIZAÇÃO DE TRÂNSITO, COM PLACAS</v>
      </c>
      <c r="G1960" s="115" t="str">
        <f>IF($C1960="","",VLOOKUP($C1960,'[1]Preços Unitários'!$B$7:$H$507,5,1))</f>
        <v>m²</v>
      </c>
      <c r="H1960" s="116">
        <f>IF($C1960="","",VLOOKUP($C1960,'[1]Preços Unitários'!$B$7:$H$507,7,1))</f>
        <v>12.042597729538622</v>
      </c>
      <c r="I1960" s="117">
        <v>2</v>
      </c>
      <c r="J1960" s="118">
        <f t="shared" si="136"/>
        <v>24.085195459077244</v>
      </c>
      <c r="K1960" s="347"/>
      <c r="L1960" s="350"/>
    </row>
    <row r="1961" spans="2:12" x14ac:dyDescent="0.25">
      <c r="B1961" s="113"/>
      <c r="C1961" s="114" t="s">
        <v>2054</v>
      </c>
      <c r="D1961" s="114">
        <f>VLOOKUP(C1961,'[1]Preços Unitários'!$B$7:$E$413,2,TRUE)</f>
        <v>34479</v>
      </c>
      <c r="E1961" s="114" t="str">
        <f>VLOOKUP(C1961,'[1]Preços Unitários'!$B$7:$F$413,3,TRUE)</f>
        <v>SINAPI</v>
      </c>
      <c r="F1961" s="115" t="str">
        <f>IF($C1961="","",VLOOKUP($C1961,'[1]Preços Unitários'!$B$7:$H$507,4,1))</f>
        <v>CONCRETO 40MPa SLUMP 10 +/-2 BOMBEADO</v>
      </c>
      <c r="G1961" s="115" t="str">
        <f>IF($C1961="","",VLOOKUP($C1961,'[1]Preços Unitários'!$B$7:$H$507,5,1))</f>
        <v>m³</v>
      </c>
      <c r="H1961" s="116">
        <f>IF($C1961="","",VLOOKUP($C1961,'[1]Preços Unitários'!$B$7:$H$507,7,1))</f>
        <v>725.33286331865065</v>
      </c>
      <c r="I1961" s="117">
        <f>0.4*0.4*0.15-3.14*0.1*0.1*0.15</f>
        <v>1.9290000000000002E-2</v>
      </c>
      <c r="J1961" s="118">
        <f t="shared" si="136"/>
        <v>13.991670933416772</v>
      </c>
      <c r="K1961" s="347"/>
      <c r="L1961" s="350"/>
    </row>
    <row r="1962" spans="2:12" x14ac:dyDescent="0.25">
      <c r="B1962" s="113"/>
      <c r="C1962" s="114" t="s">
        <v>2055</v>
      </c>
      <c r="D1962" s="114">
        <f>VLOOKUP(C1962,'[1]Preços Unitários'!$B$7:$E$413,2,TRUE)</f>
        <v>43058</v>
      </c>
      <c r="E1962" s="114" t="str">
        <f>VLOOKUP(C1962,'[1]Preços Unitários'!$B$7:$F$413,3,TRUE)</f>
        <v>SINAPI</v>
      </c>
      <c r="F1962" s="115" t="str">
        <f>IF($C1962="","",VLOOKUP($C1962,'[1]Preços Unitários'!$B$7:$H$507,4,1))</f>
        <v>AÇO CA-50 DOBRADO E CORTADO</v>
      </c>
      <c r="G1962" s="115" t="str">
        <f>IF($C1962="","",VLOOKUP($C1962,'[1]Preços Unitários'!$B$7:$H$507,5,1))</f>
        <v>Kg</v>
      </c>
      <c r="H1962" s="116">
        <f>IF($C1962="","",VLOOKUP($C1962,'[1]Preços Unitários'!$B$7:$H$507,7,1))</f>
        <v>8.8555457386611298</v>
      </c>
      <c r="I1962" s="117">
        <f>I1961*65</f>
        <v>1.2538500000000001</v>
      </c>
      <c r="J1962" s="118">
        <f t="shared" si="136"/>
        <v>11.103526024420258</v>
      </c>
      <c r="K1962" s="347"/>
      <c r="L1962" s="350"/>
    </row>
    <row r="1963" spans="2:12" x14ac:dyDescent="0.25">
      <c r="B1963" s="113"/>
      <c r="C1963" s="151" t="s">
        <v>1857</v>
      </c>
      <c r="D1963" s="151">
        <f>VLOOKUP(C1963,'[1]Preços Unitários'!$B$7:$E$413,2,TRUE)</f>
        <v>80601</v>
      </c>
      <c r="E1963" s="151" t="str">
        <f>VLOOKUP(C1963,'[1]Preços Unitários'!$B$7:$F$413,3,TRUE)</f>
        <v>CASAN</v>
      </c>
      <c r="F1963" s="115" t="str">
        <f>IF($C1963="","",VLOOKUP($C1963,'[1]Preços Unitários'!$B$7:$H$507,4,1))</f>
        <v>FORMA DE MADEIRA COMUM</v>
      </c>
      <c r="G1963" s="115" t="str">
        <f>IF($C1963="","",VLOOKUP($C1963,'[1]Preços Unitários'!$B$7:$H$507,5,1))</f>
        <v>m²</v>
      </c>
      <c r="H1963" s="116">
        <f>IF($C1963="","",VLOOKUP($C1963,'[1]Preços Unitários'!$B$7:$H$507,7,1))</f>
        <v>80.07642544046881</v>
      </c>
      <c r="I1963" s="117">
        <f>1.6*0.15</f>
        <v>0.24</v>
      </c>
      <c r="J1963" s="118">
        <f t="shared" si="136"/>
        <v>19.218342105712512</v>
      </c>
      <c r="K1963" s="347"/>
      <c r="L1963" s="350"/>
    </row>
    <row r="1964" spans="2:12" x14ac:dyDescent="0.25">
      <c r="B1964" s="113"/>
      <c r="C1964" s="138" t="s">
        <v>2057</v>
      </c>
      <c r="D1964" s="138" t="str">
        <f>VLOOKUP(C1964,'[1]Preços Unitários'!$B$7:$E$413,2,TRUE)</f>
        <v>S-09661</v>
      </c>
      <c r="E1964" s="138" t="str">
        <f>VLOOKUP(C1964,'[1]Preços Unitários'!$B$7:$F$413,3,TRUE)</f>
        <v>BERNAL</v>
      </c>
      <c r="F1964" s="115" t="str">
        <f>IF($C1964="","",VLOOKUP($C1964,'[1]Preços Unitários'!$B$7:$H$507,4,1))</f>
        <v xml:space="preserve">TAMPÃO DE FERRO FUNDIDO PARA TIL </v>
      </c>
      <c r="G1964" s="115" t="str">
        <f>IF($C1964="","",VLOOKUP($C1964,'[1]Preços Unitários'!$B$7:$H$507,5,1))</f>
        <v xml:space="preserve">un </v>
      </c>
      <c r="H1964" s="116">
        <f>IF($C1964="","",VLOOKUP($C1964,'[1]Preços Unitários'!$B$7:$H$507,7,1))</f>
        <v>306.65655184689149</v>
      </c>
      <c r="I1964" s="117">
        <v>1</v>
      </c>
      <c r="J1964" s="118">
        <f t="shared" si="136"/>
        <v>306.65655184689149</v>
      </c>
      <c r="K1964" s="347"/>
      <c r="L1964" s="350"/>
    </row>
    <row r="1965" spans="2:12" x14ac:dyDescent="0.25">
      <c r="B1965" s="113"/>
      <c r="C1965" s="119"/>
      <c r="D1965" s="119"/>
      <c r="E1965" s="119"/>
      <c r="F1965" s="115" t="str">
        <f>IF($C1965="","",VLOOKUP($C1965,'[1]Preços Unitários'!$B$7:$H$507,4,1))</f>
        <v/>
      </c>
      <c r="G1965" s="115" t="str">
        <f>IF($C1965="","",VLOOKUP($C1965,'[1]Preços Unitários'!$B$7:$H$507,5,1))</f>
        <v/>
      </c>
      <c r="H1965" s="116" t="str">
        <f>IF($C1965="","",VLOOKUP($C1965,'[1]Preços Unitários'!$B$7:$H$507,7,1))</f>
        <v/>
      </c>
      <c r="I1965" s="117"/>
      <c r="J1965" s="118" t="str">
        <f t="shared" si="136"/>
        <v/>
      </c>
      <c r="K1965" s="347"/>
      <c r="L1965" s="350"/>
    </row>
    <row r="1966" spans="2:12" ht="15.75" thickBot="1" x14ac:dyDescent="0.3">
      <c r="B1966" s="121"/>
      <c r="C1966" s="122"/>
      <c r="D1966" s="122"/>
      <c r="E1966" s="122"/>
      <c r="F1966" s="123" t="str">
        <f>IF($C1966="","",VLOOKUP($C1966,'[1]Preços Unitários'!$B$7:$H$507,4,1))</f>
        <v/>
      </c>
      <c r="G1966" s="123" t="str">
        <f>IF($C1966="","",VLOOKUP($C1966,'[1]Preços Unitários'!$B$7:$H$507,5,1))</f>
        <v/>
      </c>
      <c r="H1966" s="124" t="str">
        <f>IF($C1966="","",VLOOKUP($C1966,'[1]Preços Unitários'!$B$7:$H$507,7,1))</f>
        <v/>
      </c>
      <c r="I1966" s="125"/>
      <c r="J1966" s="126" t="str">
        <f t="shared" si="136"/>
        <v/>
      </c>
      <c r="K1966" s="348"/>
      <c r="L1966" s="351"/>
    </row>
    <row r="1967" spans="2:12" ht="15.75" thickBot="1" x14ac:dyDescent="0.3">
      <c r="C1967" s="127"/>
      <c r="D1967" s="127"/>
      <c r="E1967" s="127"/>
      <c r="H1967" s="128"/>
      <c r="I1967" s="129"/>
      <c r="J1967" s="128"/>
    </row>
    <row r="1968" spans="2:12" x14ac:dyDescent="0.25">
      <c r="B1968" s="133" t="s">
        <v>948</v>
      </c>
      <c r="C1968" s="96"/>
      <c r="D1968" s="96"/>
      <c r="E1968" s="96"/>
      <c r="F1968" s="140" t="s">
        <v>112</v>
      </c>
      <c r="G1968" s="98" t="s">
        <v>141</v>
      </c>
      <c r="H1968" s="135" t="s">
        <v>131</v>
      </c>
      <c r="I1968" s="100">
        <v>1</v>
      </c>
      <c r="J1968" s="101">
        <f>ROUND(IF(SUM(J1970:J1983)="","",IF(H1968="NOTURNO",(SUM(J1970:J1983))*1.25,SUM(J1970:J1983))),2)</f>
        <v>499.33</v>
      </c>
      <c r="K1968" s="102" t="s">
        <v>1771</v>
      </c>
      <c r="L1968" s="103" t="s">
        <v>1772</v>
      </c>
    </row>
    <row r="1969" spans="2:12" ht="27" x14ac:dyDescent="0.25">
      <c r="B1969" s="104"/>
      <c r="C1969" s="105" t="s">
        <v>1773</v>
      </c>
      <c r="D1969" s="105"/>
      <c r="E1969" s="105"/>
      <c r="F1969" s="106" t="s">
        <v>1776</v>
      </c>
      <c r="G1969" s="107" t="s">
        <v>1777</v>
      </c>
      <c r="H1969" s="108" t="s">
        <v>1778</v>
      </c>
      <c r="I1969" s="109"/>
      <c r="J1969" s="110"/>
      <c r="K1969" s="111"/>
      <c r="L1969" s="112"/>
    </row>
    <row r="1970" spans="2:12" x14ac:dyDescent="0.25">
      <c r="B1970" s="113"/>
      <c r="C1970" s="114"/>
      <c r="D1970" s="114"/>
      <c r="E1970" s="114"/>
      <c r="F1970" s="115" t="str">
        <f>IF($C1970="","",VLOOKUP($C1970,'[1]Preços Unitários'!$B$7:$H$507,4,1))</f>
        <v/>
      </c>
      <c r="G1970" s="115" t="str">
        <f>IF($C1970="","",VLOOKUP($C1970,'[1]Preços Unitários'!$B$7:$H$507,5,1))</f>
        <v/>
      </c>
      <c r="H1970" s="116" t="str">
        <f>IF($C1970="","",VLOOKUP($C1970,'[1]Preços Unitários'!$B$7:$H$507,7,1))</f>
        <v/>
      </c>
      <c r="I1970" s="117"/>
      <c r="J1970" s="118" t="str">
        <f t="shared" ref="J1970:J1984" si="137">IF(H1970="","",I1970*H1970)</f>
        <v/>
      </c>
      <c r="K1970" s="346" t="s">
        <v>2058</v>
      </c>
      <c r="L1970" s="349" t="s">
        <v>2059</v>
      </c>
    </row>
    <row r="1971" spans="2:12" x14ac:dyDescent="0.25">
      <c r="B1971" s="113"/>
      <c r="C1971" s="114" t="s">
        <v>1943</v>
      </c>
      <c r="D1971" s="114">
        <f>VLOOKUP(C1971,'[1]Preços Unitários'!$B$7:$E$413,2,TRUE)</f>
        <v>100112</v>
      </c>
      <c r="E1971" s="114" t="str">
        <f>VLOOKUP(C1971,'[1]Preços Unitários'!$B$7:$F$413,3,TRUE)</f>
        <v>CASAN</v>
      </c>
      <c r="F1971" s="115" t="str">
        <f>IF($C1971="","",VLOOKUP($C1971,'[1]Preços Unitários'!$B$7:$H$507,4,1))</f>
        <v>CORTE DE PAVIMENTAÇÃO ASFALTICA COM ESPESSURA ATÉ 0,10M</v>
      </c>
      <c r="G1971" s="115" t="str">
        <f>IF($C1971="","",VLOOKUP($C1971,'[1]Preços Unitários'!$B$7:$H$507,5,1))</f>
        <v>m</v>
      </c>
      <c r="H1971" s="116">
        <f>IF($C1971="","",VLOOKUP($C1971,'[1]Preços Unitários'!$B$7:$H$507,7,1))</f>
        <v>3.1258449122173673</v>
      </c>
      <c r="I1971" s="117">
        <v>4</v>
      </c>
      <c r="J1971" s="118">
        <f t="shared" si="137"/>
        <v>12.503379648869469</v>
      </c>
      <c r="K1971" s="347"/>
      <c r="L1971" s="350"/>
    </row>
    <row r="1972" spans="2:12" x14ac:dyDescent="0.25">
      <c r="B1972" s="113"/>
      <c r="C1972" s="114" t="s">
        <v>1977</v>
      </c>
      <c r="D1972" s="114">
        <f>VLOOKUP(C1972,'[1]Preços Unitários'!$B$7:$E$413,2,TRUE)</f>
        <v>100101</v>
      </c>
      <c r="E1972" s="114" t="str">
        <f>VLOOKUP(C1972,'[1]Preços Unitários'!$B$7:$F$413,3,TRUE)</f>
        <v>CASAN</v>
      </c>
      <c r="F1972" s="115" t="str">
        <f>IF($C1972="","",VLOOKUP($C1972,'[1]Preços Unitários'!$B$7:$H$507,4,1))</f>
        <v>REMOÇÃO DE PAVIMENTAÇÃO ASFALTICA</v>
      </c>
      <c r="G1972" s="115" t="str">
        <f>IF($C1972="","",VLOOKUP($C1972,'[1]Preços Unitários'!$B$7:$H$507,5,1))</f>
        <v>m²</v>
      </c>
      <c r="H1972" s="116">
        <f>IF($C1972="","",VLOOKUP($C1972,'[1]Preços Unitários'!$B$7:$H$507,7,1))</f>
        <v>23.088910228091628</v>
      </c>
      <c r="I1972" s="117">
        <v>1</v>
      </c>
      <c r="J1972" s="118">
        <f t="shared" si="137"/>
        <v>23.088910228091628</v>
      </c>
      <c r="K1972" s="347"/>
      <c r="L1972" s="350"/>
    </row>
    <row r="1973" spans="2:12" x14ac:dyDescent="0.25">
      <c r="B1973" s="113"/>
      <c r="C1973" s="114" t="s">
        <v>1813</v>
      </c>
      <c r="D1973" s="114">
        <f>VLOOKUP(C1973,'[1]Preços Unitários'!$B$7:$E$413,2,TRUE)</f>
        <v>40201</v>
      </c>
      <c r="E1973" s="114" t="str">
        <f>VLOOKUP(C1973,'[1]Preços Unitários'!$B$7:$F$413,3,TRUE)</f>
        <v>CASAN</v>
      </c>
      <c r="F1973" s="115" t="str">
        <f>IF($C1973="","",VLOOKUP($C1973,'[1]Preços Unitários'!$B$7:$H$507,4,1))</f>
        <v>ESCAVAÇÃO  MANUAL SOLO PROF. ATÉ 1,25 m</v>
      </c>
      <c r="G1973" s="115" t="str">
        <f>IF($C1973="","",VLOOKUP($C1973,'[1]Preços Unitários'!$B$7:$H$507,5,1))</f>
        <v>m³</v>
      </c>
      <c r="H1973" s="116">
        <f>IF($C1973="","",VLOOKUP($C1973,'[1]Preços Unitários'!$B$7:$H$507,7,1))</f>
        <v>53.649959688575372</v>
      </c>
      <c r="I1973" s="117">
        <v>0.3</v>
      </c>
      <c r="J1973" s="118">
        <f t="shared" si="137"/>
        <v>16.094987906572612</v>
      </c>
      <c r="K1973" s="347"/>
      <c r="L1973" s="350"/>
    </row>
    <row r="1974" spans="2:12" ht="24.75" x14ac:dyDescent="0.25">
      <c r="B1974" s="113"/>
      <c r="C1974" s="114" t="s">
        <v>1821</v>
      </c>
      <c r="D1974" s="114">
        <f>VLOOKUP(C1974,'[1]Preços Unitários'!$B$7:$E$413,2,TRUE)</f>
        <v>40607</v>
      </c>
      <c r="E1974" s="114" t="str">
        <f>VLOOKUP(C1974,'[1]Preços Unitários'!$B$7:$F$413,3,TRUE)</f>
        <v>CASAN</v>
      </c>
      <c r="F1974" s="115" t="str">
        <f>IF($C1974="","",VLOOKUP($C1974,'[1]Preços Unitários'!$B$7:$H$507,4,1))</f>
        <v>ATERRO/REATERRO DE VALAS, POÇOS E CAVAS, COM FORN. DE AREIA/PÓ DE PEDRA, G.C.&gt;=100%, SEM TRANSPORTE</v>
      </c>
      <c r="G1974" s="115" t="str">
        <f>IF($C1974="","",VLOOKUP($C1974,'[1]Preços Unitários'!$B$7:$H$507,5,1))</f>
        <v>m³</v>
      </c>
      <c r="H1974" s="116">
        <f>IF($C1974="","",VLOOKUP($C1974,'[1]Preços Unitários'!$B$7:$H$507,7,1))</f>
        <v>130.86206508996054</v>
      </c>
      <c r="I1974" s="117">
        <v>0.3</v>
      </c>
      <c r="J1974" s="118">
        <f t="shared" si="137"/>
        <v>39.258619526988163</v>
      </c>
      <c r="K1974" s="347"/>
      <c r="L1974" s="350"/>
    </row>
    <row r="1975" spans="2:12" x14ac:dyDescent="0.25">
      <c r="B1975" s="113"/>
      <c r="C1975" s="114" t="s">
        <v>1963</v>
      </c>
      <c r="D1975" s="114">
        <f>VLOOKUP(C1975,'[1]Preços Unitários'!$B$7:$E$413,2,TRUE)</f>
        <v>100217</v>
      </c>
      <c r="E1975" s="114" t="str">
        <f>VLOOKUP(C1975,'[1]Preços Unitários'!$B$7:$F$413,3,TRUE)</f>
        <v>CASAN</v>
      </c>
      <c r="F1975" s="115" t="str">
        <f>IF($C1975="","",VLOOKUP($C1975,'[1]Preços Unitários'!$B$7:$H$507,4,1))</f>
        <v>FORNECIMENTO DE BLOCO DE CONCRETO INTERTRAVADO TIPO PAVER</v>
      </c>
      <c r="G1975" s="115" t="str">
        <f>IF($C1975="","",VLOOKUP($C1975,'[1]Preços Unitários'!$B$7:$H$507,5,1))</f>
        <v>m²</v>
      </c>
      <c r="H1975" s="116">
        <f>IF($C1975="","",VLOOKUP($C1975,'[1]Preços Unitários'!$B$7:$H$507,7,1))</f>
        <v>68.133456234028756</v>
      </c>
      <c r="I1975" s="117">
        <f>3.14*0.8*0.2</f>
        <v>0.50240000000000007</v>
      </c>
      <c r="J1975" s="118">
        <f t="shared" si="137"/>
        <v>34.230248411976049</v>
      </c>
      <c r="K1975" s="347"/>
      <c r="L1975" s="350"/>
    </row>
    <row r="1976" spans="2:12" x14ac:dyDescent="0.25">
      <c r="B1976" s="113"/>
      <c r="C1976" s="114" t="s">
        <v>1993</v>
      </c>
      <c r="D1976" s="114">
        <f>VLOOKUP(C1976,'[1]Preços Unitários'!$B$7:$E$413,2,TRUE)</f>
        <v>5679</v>
      </c>
      <c r="E1976" s="114" t="str">
        <f>VLOOKUP(C1976,'[1]Preços Unitários'!$B$7:$F$413,3,TRUE)</f>
        <v>SINAPI</v>
      </c>
      <c r="F1976" s="115" t="str">
        <f>IF($C1976="","",VLOOKUP($C1976,'[1]Preços Unitários'!$B$7:$H$507,4,1))</f>
        <v>LOCAÇÃO RETRO ESCAVADEIRA 4x4</v>
      </c>
      <c r="G1976" s="115" t="str">
        <f>IF($C1976="","",VLOOKUP($C1976,'[1]Preços Unitários'!$B$7:$H$507,5,1))</f>
        <v>h</v>
      </c>
      <c r="H1976" s="116">
        <f>IF($C1976="","",VLOOKUP($C1976,'[1]Preços Unitários'!$B$7:$H$507,7,1))</f>
        <v>82.255799383249851</v>
      </c>
      <c r="I1976" s="117">
        <v>1</v>
      </c>
      <c r="J1976" s="118">
        <f t="shared" si="137"/>
        <v>82.255799383249851</v>
      </c>
      <c r="K1976" s="347"/>
      <c r="L1976" s="350"/>
    </row>
    <row r="1977" spans="2:12" x14ac:dyDescent="0.25">
      <c r="B1977" s="113"/>
      <c r="C1977" s="114" t="s">
        <v>1994</v>
      </c>
      <c r="D1977" s="114">
        <f>VLOOKUP(C1977,'[1]Preços Unitários'!$B$7:$E$413,2,TRUE)</f>
        <v>88309</v>
      </c>
      <c r="E1977" s="114" t="str">
        <f>VLOOKUP(C1977,'[1]Preços Unitários'!$B$7:$F$413,3,TRUE)</f>
        <v>SINAPI</v>
      </c>
      <c r="F1977" s="115" t="str">
        <f>IF($C1977="","",VLOOKUP($C1977,'[1]Preços Unitários'!$B$7:$H$507,4,1))</f>
        <v>PEDREIRO</v>
      </c>
      <c r="G1977" s="115" t="str">
        <f>IF($C1977="","",VLOOKUP($C1977,'[1]Preços Unitários'!$B$7:$H$507,5,1))</f>
        <v>h</v>
      </c>
      <c r="H1977" s="116">
        <f>IF($C1977="","",VLOOKUP($C1977,'[1]Preços Unitários'!$B$7:$H$507,7,1))</f>
        <v>38.444156350657423</v>
      </c>
      <c r="I1977" s="117">
        <v>1.5</v>
      </c>
      <c r="J1977" s="118">
        <f t="shared" si="137"/>
        <v>57.666234525986134</v>
      </c>
      <c r="K1977" s="347"/>
      <c r="L1977" s="350"/>
    </row>
    <row r="1978" spans="2:12" x14ac:dyDescent="0.25">
      <c r="B1978" s="113"/>
      <c r="C1978" s="114" t="s">
        <v>2036</v>
      </c>
      <c r="D1978" s="114">
        <f>VLOOKUP(C1978,'[1]Preços Unitários'!$B$7:$E$413,2,TRUE)</f>
        <v>92145</v>
      </c>
      <c r="E1978" s="114" t="str">
        <f>VLOOKUP(C1978,'[1]Preços Unitários'!$B$7:$F$413,3,TRUE)</f>
        <v>SINAPI</v>
      </c>
      <c r="F1978" s="115" t="str">
        <f>IF($C1978="","",VLOOKUP($C1978,'[1]Preços Unitários'!$B$7:$H$507,4,1))</f>
        <v>LOCAÇÃO UTILITÁRIO</v>
      </c>
      <c r="G1978" s="115" t="str">
        <f>IF($C1978="","",VLOOKUP($C1978,'[1]Preços Unitários'!$B$7:$H$507,5,1))</f>
        <v>h</v>
      </c>
      <c r="H1978" s="116">
        <f>IF($C1978="","",VLOOKUP($C1978,'[1]Preços Unitários'!$B$7:$H$507,7,1))</f>
        <v>101.06068311810334</v>
      </c>
      <c r="I1978" s="117">
        <v>1.5</v>
      </c>
      <c r="J1978" s="118">
        <f t="shared" si="137"/>
        <v>151.59102467715502</v>
      </c>
      <c r="K1978" s="347"/>
      <c r="L1978" s="350"/>
    </row>
    <row r="1979" spans="2:12" x14ac:dyDescent="0.25">
      <c r="B1979" s="113"/>
      <c r="C1979" s="114" t="s">
        <v>1990</v>
      </c>
      <c r="D1979" s="114">
        <f>VLOOKUP(C1979,'[1]Preços Unitários'!$B$7:$E$413,2,TRUE)</f>
        <v>30207</v>
      </c>
      <c r="E1979" s="114" t="str">
        <f>VLOOKUP(C1979,'[1]Preços Unitários'!$B$7:$F$413,3,TRUE)</f>
        <v>CASAN</v>
      </c>
      <c r="F1979" s="115" t="str">
        <f>IF($C1979="","",VLOOKUP($C1979,'[1]Preços Unitários'!$B$7:$H$507,4,1))</f>
        <v>SINALIZAÇÃO DE TRÂNSITO, COM PLACAS</v>
      </c>
      <c r="G1979" s="115" t="str">
        <f>IF($C1979="","",VLOOKUP($C1979,'[1]Preços Unitários'!$B$7:$H$507,5,1))</f>
        <v>m²</v>
      </c>
      <c r="H1979" s="116">
        <f>IF($C1979="","",VLOOKUP($C1979,'[1]Preços Unitários'!$B$7:$H$507,7,1))</f>
        <v>12.042597729538622</v>
      </c>
      <c r="I1979" s="117">
        <v>2</v>
      </c>
      <c r="J1979" s="118">
        <f t="shared" si="137"/>
        <v>24.085195459077244</v>
      </c>
      <c r="K1979" s="347"/>
      <c r="L1979" s="350"/>
    </row>
    <row r="1980" spans="2:12" x14ac:dyDescent="0.25">
      <c r="B1980" s="113"/>
      <c r="C1980" s="114" t="s">
        <v>1947</v>
      </c>
      <c r="D1980" s="114">
        <f>VLOOKUP(C1980,'[1]Preços Unitários'!$B$7:$E$413,2,TRUE)</f>
        <v>370</v>
      </c>
      <c r="E1980" s="114" t="str">
        <f>VLOOKUP(C1980,'[1]Preços Unitários'!$B$7:$F$413,3,TRUE)</f>
        <v>SINAPI</v>
      </c>
      <c r="F1980" s="115" t="str">
        <f>IF($C1980="","",VLOOKUP($C1980,'[1]Preços Unitários'!$B$7:$H$507,4,1))</f>
        <v>AREIA</v>
      </c>
      <c r="G1980" s="115" t="str">
        <f>IF($C1980="","",VLOOKUP($C1980,'[1]Preços Unitários'!$B$7:$H$507,5,1))</f>
        <v>m³</v>
      </c>
      <c r="H1980" s="116">
        <f>IF($C1980="","",VLOOKUP($C1980,'[1]Preços Unitários'!$B$7:$H$507,7,1))</f>
        <v>156.27433656460818</v>
      </c>
      <c r="I1980" s="117">
        <f>3.14*0.6*0.3*0.02</f>
        <v>1.1303999999999998E-2</v>
      </c>
      <c r="J1980" s="118">
        <f t="shared" si="137"/>
        <v>1.7665251005263305</v>
      </c>
      <c r="K1980" s="347"/>
      <c r="L1980" s="350"/>
    </row>
    <row r="1981" spans="2:12" x14ac:dyDescent="0.25">
      <c r="B1981" s="113"/>
      <c r="C1981" s="114" t="s">
        <v>2039</v>
      </c>
      <c r="D1981" s="114">
        <f>VLOOKUP(C1981,'[1]Preços Unitários'!$B$7:$E$413,2,TRUE)</f>
        <v>1379</v>
      </c>
      <c r="E1981" s="114" t="str">
        <f>VLOOKUP(C1981,'[1]Preços Unitários'!$B$7:$F$413,3,TRUE)</f>
        <v>SINAPI</v>
      </c>
      <c r="F1981" s="115" t="str">
        <f>IF($C1981="","",VLOOKUP($C1981,'[1]Preços Unitários'!$B$7:$H$507,4,1))</f>
        <v xml:space="preserve">CIMENTO CPII </v>
      </c>
      <c r="G1981" s="115" t="str">
        <f>IF($C1981="","",VLOOKUP($C1981,'[1]Preços Unitários'!$B$7:$H$507,5,1))</f>
        <v>Kg</v>
      </c>
      <c r="H1981" s="116">
        <f>IF($C1981="","",VLOOKUP($C1981,'[1]Preços Unitários'!$B$7:$H$507,7,1))</f>
        <v>0.92607014260508547</v>
      </c>
      <c r="I1981" s="117">
        <v>15</v>
      </c>
      <c r="J1981" s="118">
        <f t="shared" si="137"/>
        <v>13.891052139076281</v>
      </c>
      <c r="K1981" s="347"/>
      <c r="L1981" s="350"/>
    </row>
    <row r="1982" spans="2:12" x14ac:dyDescent="0.25">
      <c r="B1982" s="113"/>
      <c r="C1982" s="114" t="s">
        <v>1980</v>
      </c>
      <c r="D1982" s="114">
        <f>VLOOKUP(C1982,'[1]Preços Unitários'!$B$7:$E$413,2,TRUE)</f>
        <v>43146</v>
      </c>
      <c r="E1982" s="114" t="str">
        <f>VLOOKUP(C1982,'[1]Preços Unitários'!$B$7:$F$413,3,TRUE)</f>
        <v>SINAPI</v>
      </c>
      <c r="F1982" s="115" t="str">
        <f>IF($C1982="","",VLOOKUP($C1982,'[1]Preços Unitários'!$B$7:$H$507,4,1))</f>
        <v>ENDURECEDOR MINERAL DE BASE CIMENTICIA PARA PISO DE CONCRETO</v>
      </c>
      <c r="G1982" s="115" t="str">
        <f>IF($C1982="","",VLOOKUP($C1982,'[1]Preços Unitários'!$B$7:$H$507,5,1))</f>
        <v>Kg</v>
      </c>
      <c r="H1982" s="116">
        <f>IF($C1982="","",VLOOKUP($C1982,'[1]Preços Unitários'!$B$7:$H$507,7,1))</f>
        <v>10.418289104307211</v>
      </c>
      <c r="I1982" s="117">
        <v>1</v>
      </c>
      <c r="J1982" s="118">
        <f t="shared" si="137"/>
        <v>10.418289104307211</v>
      </c>
      <c r="K1982" s="347"/>
      <c r="L1982" s="350"/>
    </row>
    <row r="1983" spans="2:12" ht="24.75" x14ac:dyDescent="0.25">
      <c r="B1983" s="113"/>
      <c r="C1983" s="114" t="s">
        <v>1982</v>
      </c>
      <c r="D1983" s="114">
        <f>VLOOKUP(C1983,'[1]Preços Unitários'!$B$7:$E$413,2,TRUE)</f>
        <v>43143</v>
      </c>
      <c r="E1983" s="114" t="str">
        <f>VLOOKUP(C1983,'[1]Preços Unitários'!$B$7:$F$413,3,TRUE)</f>
        <v>SINAPI</v>
      </c>
      <c r="F1983" s="115" t="str">
        <f>IF($C1983="","",VLOOKUP($C1983,'[1]Preços Unitários'!$B$7:$H$507,4,1))</f>
        <v>SELANTE ACRILICO PARA TRATAMENTO / ACABAMENTO SUPERFICIAL DE CONCRETO APARENTE, PEDRAS E OUTROS</v>
      </c>
      <c r="G1983" s="115" t="str">
        <f>IF($C1983="","",VLOOKUP($C1983,'[1]Preços Unitários'!$B$7:$H$507,5,1))</f>
        <v>litro</v>
      </c>
      <c r="H1983" s="116">
        <f>IF($C1983="","",VLOOKUP($C1983,'[1]Preços Unitários'!$B$7:$H$507,7,1))</f>
        <v>32.481910251873373</v>
      </c>
      <c r="I1983" s="117">
        <v>1</v>
      </c>
      <c r="J1983" s="118">
        <f t="shared" si="137"/>
        <v>32.481910251873373</v>
      </c>
      <c r="K1983" s="347"/>
      <c r="L1983" s="350"/>
    </row>
    <row r="1984" spans="2:12" ht="15.75" thickBot="1" x14ac:dyDescent="0.3">
      <c r="B1984" s="121"/>
      <c r="C1984" s="122"/>
      <c r="D1984" s="122"/>
      <c r="E1984" s="122"/>
      <c r="F1984" s="123" t="str">
        <f>IF($C1984="","",VLOOKUP($C1984,'[1]Preços Unitários'!$B$7:$H$507,4,1))</f>
        <v/>
      </c>
      <c r="G1984" s="123" t="str">
        <f>IF($C1984="","",VLOOKUP($C1984,'[1]Preços Unitários'!$B$7:$H$507,5,1))</f>
        <v/>
      </c>
      <c r="H1984" s="124" t="str">
        <f>IF($C1984="","",VLOOKUP($C1984,'[1]Preços Unitários'!$B$7:$H$507,7,1))</f>
        <v/>
      </c>
      <c r="I1984" s="125"/>
      <c r="J1984" s="126" t="str">
        <f t="shared" si="137"/>
        <v/>
      </c>
      <c r="K1984" s="348"/>
      <c r="L1984" s="351"/>
    </row>
    <row r="1985" spans="2:12" ht="15.75" thickBot="1" x14ac:dyDescent="0.3">
      <c r="C1985" s="127"/>
      <c r="D1985" s="127"/>
      <c r="E1985" s="127"/>
      <c r="H1985" s="128"/>
      <c r="I1985" s="129"/>
      <c r="J1985" s="128"/>
    </row>
    <row r="1986" spans="2:12" x14ac:dyDescent="0.25">
      <c r="B1986" s="133" t="s">
        <v>949</v>
      </c>
      <c r="C1986" s="96"/>
      <c r="D1986" s="96"/>
      <c r="E1986" s="96"/>
      <c r="F1986" s="97" t="s">
        <v>113</v>
      </c>
      <c r="G1986" s="98" t="s">
        <v>141</v>
      </c>
      <c r="H1986" s="135" t="s">
        <v>131</v>
      </c>
      <c r="I1986" s="100">
        <v>1</v>
      </c>
      <c r="J1986" s="101">
        <f>ROUND(IF(SUM(J1988:J2003)="","",IF(H1986="NOTURNO",(SUM(J1988:J2003))*1.25,SUM(J1988:J2003))),2)</f>
        <v>694.47</v>
      </c>
      <c r="K1986" s="102" t="s">
        <v>1771</v>
      </c>
      <c r="L1986" s="103" t="s">
        <v>1772</v>
      </c>
    </row>
    <row r="1987" spans="2:12" ht="27" x14ac:dyDescent="0.25">
      <c r="B1987" s="104"/>
      <c r="C1987" s="105" t="s">
        <v>1773</v>
      </c>
      <c r="D1987" s="105"/>
      <c r="E1987" s="105"/>
      <c r="F1987" s="106" t="s">
        <v>1776</v>
      </c>
      <c r="G1987" s="107" t="s">
        <v>1777</v>
      </c>
      <c r="H1987" s="108" t="s">
        <v>1778</v>
      </c>
      <c r="I1987" s="109"/>
      <c r="J1987" s="110"/>
      <c r="K1987" s="111"/>
      <c r="L1987" s="112"/>
    </row>
    <row r="1988" spans="2:12" x14ac:dyDescent="0.25">
      <c r="B1988" s="113"/>
      <c r="C1988" s="119"/>
      <c r="D1988" s="119"/>
      <c r="E1988" s="119"/>
      <c r="F1988" s="115" t="str">
        <f>IF($C1988="","",VLOOKUP($C1988,'[1]Preços Unitários'!$B$7:$H$507,4,1))</f>
        <v/>
      </c>
      <c r="G1988" s="115" t="str">
        <f>IF($C1988="","",VLOOKUP($C1988,'[1]Preços Unitários'!$B$7:$H$507,5,1))</f>
        <v/>
      </c>
      <c r="H1988" s="116" t="str">
        <f>IF($C1988="","",VLOOKUP($C1988,'[1]Preços Unitários'!$B$7:$H$507,7,1))</f>
        <v/>
      </c>
      <c r="I1988" s="117"/>
      <c r="J1988" s="118" t="str">
        <f t="shared" ref="J1988:J2004" si="138">IF(H1988="","",I1988*H1988)</f>
        <v/>
      </c>
      <c r="K1988" s="346" t="s">
        <v>2058</v>
      </c>
      <c r="L1988" s="349" t="s">
        <v>2059</v>
      </c>
    </row>
    <row r="1989" spans="2:12" x14ac:dyDescent="0.25">
      <c r="B1989" s="113"/>
      <c r="C1989" s="114" t="s">
        <v>1943</v>
      </c>
      <c r="D1989" s="114">
        <f>VLOOKUP(C1989,'[1]Preços Unitários'!$B$7:$E$413,2,TRUE)</f>
        <v>100112</v>
      </c>
      <c r="E1989" s="114" t="str">
        <f>VLOOKUP(C1989,'[1]Preços Unitários'!$B$7:$F$413,3,TRUE)</f>
        <v>CASAN</v>
      </c>
      <c r="F1989" s="115" t="str">
        <f>IF($C1989="","",VLOOKUP($C1989,'[1]Preços Unitários'!$B$7:$H$507,4,1))</f>
        <v>CORTE DE PAVIMENTAÇÃO ASFALTICA COM ESPESSURA ATÉ 0,10M</v>
      </c>
      <c r="G1989" s="115" t="str">
        <f>IF($C1989="","",VLOOKUP($C1989,'[1]Preços Unitários'!$B$7:$H$507,5,1))</f>
        <v>m</v>
      </c>
      <c r="H1989" s="116">
        <f>IF($C1989="","",VLOOKUP($C1989,'[1]Preços Unitários'!$B$7:$H$507,7,1))</f>
        <v>3.1258449122173673</v>
      </c>
      <c r="I1989" s="117">
        <v>4</v>
      </c>
      <c r="J1989" s="118">
        <f t="shared" si="138"/>
        <v>12.503379648869469</v>
      </c>
      <c r="K1989" s="347"/>
      <c r="L1989" s="350"/>
    </row>
    <row r="1990" spans="2:12" x14ac:dyDescent="0.25">
      <c r="B1990" s="113"/>
      <c r="C1990" s="114" t="s">
        <v>1977</v>
      </c>
      <c r="D1990" s="114">
        <f>VLOOKUP(C1990,'[1]Preços Unitários'!$B$7:$E$413,2,TRUE)</f>
        <v>100101</v>
      </c>
      <c r="E1990" s="114" t="str">
        <f>VLOOKUP(C1990,'[1]Preços Unitários'!$B$7:$F$413,3,TRUE)</f>
        <v>CASAN</v>
      </c>
      <c r="F1990" s="115" t="str">
        <f>IF($C1990="","",VLOOKUP($C1990,'[1]Preços Unitários'!$B$7:$H$507,4,1))</f>
        <v>REMOÇÃO DE PAVIMENTAÇÃO ASFALTICA</v>
      </c>
      <c r="G1990" s="115" t="str">
        <f>IF($C1990="","",VLOOKUP($C1990,'[1]Preços Unitários'!$B$7:$H$507,5,1))</f>
        <v>m²</v>
      </c>
      <c r="H1990" s="116">
        <f>IF($C1990="","",VLOOKUP($C1990,'[1]Preços Unitários'!$B$7:$H$507,7,1))</f>
        <v>23.088910228091628</v>
      </c>
      <c r="I1990" s="117">
        <v>1</v>
      </c>
      <c r="J1990" s="118">
        <f t="shared" si="138"/>
        <v>23.088910228091628</v>
      </c>
      <c r="K1990" s="347"/>
      <c r="L1990" s="350"/>
    </row>
    <row r="1991" spans="2:12" x14ac:dyDescent="0.25">
      <c r="B1991" s="113"/>
      <c r="C1991" s="114" t="s">
        <v>1813</v>
      </c>
      <c r="D1991" s="114">
        <f>VLOOKUP(C1991,'[1]Preços Unitários'!$B$7:$E$413,2,TRUE)</f>
        <v>40201</v>
      </c>
      <c r="E1991" s="114" t="str">
        <f>VLOOKUP(C1991,'[1]Preços Unitários'!$B$7:$F$413,3,TRUE)</f>
        <v>CASAN</v>
      </c>
      <c r="F1991" s="115" t="str">
        <f>IF($C1991="","",VLOOKUP($C1991,'[1]Preços Unitários'!$B$7:$H$507,4,1))</f>
        <v>ESCAVAÇÃO  MANUAL SOLO PROF. ATÉ 1,25 m</v>
      </c>
      <c r="G1991" s="115" t="str">
        <f>IF($C1991="","",VLOOKUP($C1991,'[1]Preços Unitários'!$B$7:$H$507,5,1))</f>
        <v>m³</v>
      </c>
      <c r="H1991" s="116">
        <f>IF($C1991="","",VLOOKUP($C1991,'[1]Preços Unitários'!$B$7:$H$507,7,1))</f>
        <v>53.649959688575372</v>
      </c>
      <c r="I1991" s="117">
        <v>0.3</v>
      </c>
      <c r="J1991" s="118">
        <f t="shared" si="138"/>
        <v>16.094987906572612</v>
      </c>
      <c r="K1991" s="347"/>
      <c r="L1991" s="350"/>
    </row>
    <row r="1992" spans="2:12" ht="24.75" x14ac:dyDescent="0.25">
      <c r="B1992" s="113"/>
      <c r="C1992" s="114" t="s">
        <v>1821</v>
      </c>
      <c r="D1992" s="114">
        <f>VLOOKUP(C1992,'[1]Preços Unitários'!$B$7:$E$413,2,TRUE)</f>
        <v>40607</v>
      </c>
      <c r="E1992" s="114" t="str">
        <f>VLOOKUP(C1992,'[1]Preços Unitários'!$B$7:$F$413,3,TRUE)</f>
        <v>CASAN</v>
      </c>
      <c r="F1992" s="115" t="str">
        <f>IF($C1992="","",VLOOKUP($C1992,'[1]Preços Unitários'!$B$7:$H$507,4,1))</f>
        <v>ATERRO/REATERRO DE VALAS, POÇOS E CAVAS, COM FORN. DE AREIA/PÓ DE PEDRA, G.C.&gt;=100%, SEM TRANSPORTE</v>
      </c>
      <c r="G1992" s="115" t="str">
        <f>IF($C1992="","",VLOOKUP($C1992,'[1]Preços Unitários'!$B$7:$H$507,5,1))</f>
        <v>m³</v>
      </c>
      <c r="H1992" s="116">
        <f>IF($C1992="","",VLOOKUP($C1992,'[1]Preços Unitários'!$B$7:$H$507,7,1))</f>
        <v>130.86206508996054</v>
      </c>
      <c r="I1992" s="117">
        <v>0.3</v>
      </c>
      <c r="J1992" s="118">
        <f t="shared" si="138"/>
        <v>39.258619526988163</v>
      </c>
      <c r="K1992" s="347"/>
      <c r="L1992" s="350"/>
    </row>
    <row r="1993" spans="2:12" x14ac:dyDescent="0.25">
      <c r="B1993" s="113"/>
      <c r="C1993" s="114" t="s">
        <v>1963</v>
      </c>
      <c r="D1993" s="114">
        <f>VLOOKUP(C1993,'[1]Preços Unitários'!$B$7:$E$413,2,TRUE)</f>
        <v>100217</v>
      </c>
      <c r="E1993" s="114" t="str">
        <f>VLOOKUP(C1993,'[1]Preços Unitários'!$B$7:$F$413,3,TRUE)</f>
        <v>CASAN</v>
      </c>
      <c r="F1993" s="115" t="str">
        <f>IF($C1993="","",VLOOKUP($C1993,'[1]Preços Unitários'!$B$7:$H$507,4,1))</f>
        <v>FORNECIMENTO DE BLOCO DE CONCRETO INTERTRAVADO TIPO PAVER</v>
      </c>
      <c r="G1993" s="115" t="str">
        <f>IF($C1993="","",VLOOKUP($C1993,'[1]Preços Unitários'!$B$7:$H$507,5,1))</f>
        <v>m²</v>
      </c>
      <c r="H1993" s="116">
        <f>IF($C1993="","",VLOOKUP($C1993,'[1]Preços Unitários'!$B$7:$H$507,7,1))</f>
        <v>68.133456234028756</v>
      </c>
      <c r="I1993" s="117">
        <f>3.14*0.8*0.2</f>
        <v>0.50240000000000007</v>
      </c>
      <c r="J1993" s="118">
        <f t="shared" si="138"/>
        <v>34.230248411976049</v>
      </c>
      <c r="K1993" s="347"/>
      <c r="L1993" s="350"/>
    </row>
    <row r="1994" spans="2:12" x14ac:dyDescent="0.25">
      <c r="B1994" s="113"/>
      <c r="C1994" s="114" t="s">
        <v>1993</v>
      </c>
      <c r="D1994" s="114">
        <f>VLOOKUP(C1994,'[1]Preços Unitários'!$B$7:$E$413,2,TRUE)</f>
        <v>5679</v>
      </c>
      <c r="E1994" s="114" t="str">
        <f>VLOOKUP(C1994,'[1]Preços Unitários'!$B$7:$F$413,3,TRUE)</f>
        <v>SINAPI</v>
      </c>
      <c r="F1994" s="115" t="str">
        <f>IF($C1994="","",VLOOKUP($C1994,'[1]Preços Unitários'!$B$7:$H$507,4,1))</f>
        <v>LOCAÇÃO RETRO ESCAVADEIRA 4x4</v>
      </c>
      <c r="G1994" s="115" t="str">
        <f>IF($C1994="","",VLOOKUP($C1994,'[1]Preços Unitários'!$B$7:$H$507,5,1))</f>
        <v>h</v>
      </c>
      <c r="H1994" s="116">
        <f>IF($C1994="","",VLOOKUP($C1994,'[1]Preços Unitários'!$B$7:$H$507,7,1))</f>
        <v>82.255799383249851</v>
      </c>
      <c r="I1994" s="117">
        <v>1</v>
      </c>
      <c r="J1994" s="118">
        <f t="shared" si="138"/>
        <v>82.255799383249851</v>
      </c>
      <c r="K1994" s="347"/>
      <c r="L1994" s="350"/>
    </row>
    <row r="1995" spans="2:12" x14ac:dyDescent="0.25">
      <c r="B1995" s="113"/>
      <c r="C1995" s="114" t="s">
        <v>1994</v>
      </c>
      <c r="D1995" s="114">
        <f>VLOOKUP(C1995,'[1]Preços Unitários'!$B$7:$E$413,2,TRUE)</f>
        <v>88309</v>
      </c>
      <c r="E1995" s="114" t="str">
        <f>VLOOKUP(C1995,'[1]Preços Unitários'!$B$7:$F$413,3,TRUE)</f>
        <v>SINAPI</v>
      </c>
      <c r="F1995" s="115" t="str">
        <f>IF($C1995="","",VLOOKUP($C1995,'[1]Preços Unitários'!$B$7:$H$507,4,1))</f>
        <v>PEDREIRO</v>
      </c>
      <c r="G1995" s="115" t="str">
        <f>IF($C1995="","",VLOOKUP($C1995,'[1]Preços Unitários'!$B$7:$H$507,5,1))</f>
        <v>h</v>
      </c>
      <c r="H1995" s="116">
        <f>IF($C1995="","",VLOOKUP($C1995,'[1]Preços Unitários'!$B$7:$H$507,7,1))</f>
        <v>38.444156350657423</v>
      </c>
      <c r="I1995" s="117">
        <v>1.5</v>
      </c>
      <c r="J1995" s="118">
        <f t="shared" si="138"/>
        <v>57.666234525986134</v>
      </c>
      <c r="K1995" s="347"/>
      <c r="L1995" s="350"/>
    </row>
    <row r="1996" spans="2:12" x14ac:dyDescent="0.25">
      <c r="B1996" s="113"/>
      <c r="C1996" s="114" t="s">
        <v>2036</v>
      </c>
      <c r="D1996" s="114">
        <f>VLOOKUP(C1996,'[1]Preços Unitários'!$B$7:$E$413,2,TRUE)</f>
        <v>92145</v>
      </c>
      <c r="E1996" s="114" t="str">
        <f>VLOOKUP(C1996,'[1]Preços Unitários'!$B$7:$F$413,3,TRUE)</f>
        <v>SINAPI</v>
      </c>
      <c r="F1996" s="115" t="str">
        <f>IF($C1996="","",VLOOKUP($C1996,'[1]Preços Unitários'!$B$7:$H$507,4,1))</f>
        <v>LOCAÇÃO UTILITÁRIO</v>
      </c>
      <c r="G1996" s="115" t="str">
        <f>IF($C1996="","",VLOOKUP($C1996,'[1]Preços Unitários'!$B$7:$H$507,5,1))</f>
        <v>h</v>
      </c>
      <c r="H1996" s="116">
        <f>IF($C1996="","",VLOOKUP($C1996,'[1]Preços Unitários'!$B$7:$H$507,7,1))</f>
        <v>101.06068311810334</v>
      </c>
      <c r="I1996" s="117">
        <v>1.5</v>
      </c>
      <c r="J1996" s="118">
        <f t="shared" si="138"/>
        <v>151.59102467715502</v>
      </c>
      <c r="K1996" s="347"/>
      <c r="L1996" s="350"/>
    </row>
    <row r="1997" spans="2:12" x14ac:dyDescent="0.25">
      <c r="B1997" s="113"/>
      <c r="C1997" s="114" t="s">
        <v>1990</v>
      </c>
      <c r="D1997" s="114">
        <f>VLOOKUP(C1997,'[1]Preços Unitários'!$B$7:$E$413,2,TRUE)</f>
        <v>30207</v>
      </c>
      <c r="E1997" s="114" t="str">
        <f>VLOOKUP(C1997,'[1]Preços Unitários'!$B$7:$F$413,3,TRUE)</f>
        <v>CASAN</v>
      </c>
      <c r="F1997" s="115" t="str">
        <f>IF($C1997="","",VLOOKUP($C1997,'[1]Preços Unitários'!$B$7:$H$507,4,1))</f>
        <v>SINALIZAÇÃO DE TRÂNSITO, COM PLACAS</v>
      </c>
      <c r="G1997" s="115" t="str">
        <f>IF($C1997="","",VLOOKUP($C1997,'[1]Preços Unitários'!$B$7:$H$507,5,1))</f>
        <v>m²</v>
      </c>
      <c r="H1997" s="116">
        <f>IF($C1997="","",VLOOKUP($C1997,'[1]Preços Unitários'!$B$7:$H$507,7,1))</f>
        <v>12.042597729538622</v>
      </c>
      <c r="I1997" s="117">
        <v>2</v>
      </c>
      <c r="J1997" s="118">
        <f t="shared" si="138"/>
        <v>24.085195459077244</v>
      </c>
      <c r="K1997" s="347"/>
      <c r="L1997" s="350"/>
    </row>
    <row r="1998" spans="2:12" x14ac:dyDescent="0.25">
      <c r="B1998" s="113"/>
      <c r="C1998" s="114" t="s">
        <v>1947</v>
      </c>
      <c r="D1998" s="114">
        <f>VLOOKUP(C1998,'[1]Preços Unitários'!$B$7:$E$413,2,TRUE)</f>
        <v>370</v>
      </c>
      <c r="E1998" s="114" t="str">
        <f>VLOOKUP(C1998,'[1]Preços Unitários'!$B$7:$F$413,3,TRUE)</f>
        <v>SINAPI</v>
      </c>
      <c r="F1998" s="115" t="str">
        <f>IF($C1998="","",VLOOKUP($C1998,'[1]Preços Unitários'!$B$7:$H$507,4,1))</f>
        <v>AREIA</v>
      </c>
      <c r="G1998" s="115" t="str">
        <f>IF($C1998="","",VLOOKUP($C1998,'[1]Preços Unitários'!$B$7:$H$507,5,1))</f>
        <v>m³</v>
      </c>
      <c r="H1998" s="116">
        <f>IF($C1998="","",VLOOKUP($C1998,'[1]Preços Unitários'!$B$7:$H$507,7,1))</f>
        <v>156.27433656460818</v>
      </c>
      <c r="I1998" s="117">
        <f>3.14*0.6*0.3*0.02</f>
        <v>1.1303999999999998E-2</v>
      </c>
      <c r="J1998" s="118">
        <f t="shared" si="138"/>
        <v>1.7665251005263305</v>
      </c>
      <c r="K1998" s="347"/>
      <c r="L1998" s="350"/>
    </row>
    <row r="1999" spans="2:12" x14ac:dyDescent="0.25">
      <c r="B1999" s="113"/>
      <c r="C1999" s="114" t="s">
        <v>2039</v>
      </c>
      <c r="D1999" s="114">
        <f>VLOOKUP(C1999,'[1]Preços Unitários'!$B$7:$E$413,2,TRUE)</f>
        <v>1379</v>
      </c>
      <c r="E1999" s="114" t="str">
        <f>VLOOKUP(C1999,'[1]Preços Unitários'!$B$7:$F$413,3,TRUE)</f>
        <v>SINAPI</v>
      </c>
      <c r="F1999" s="115" t="str">
        <f>IF($C1999="","",VLOOKUP($C1999,'[1]Preços Unitários'!$B$7:$H$507,4,1))</f>
        <v xml:space="preserve">CIMENTO CPII </v>
      </c>
      <c r="G1999" s="115" t="str">
        <f>IF($C1999="","",VLOOKUP($C1999,'[1]Preços Unitários'!$B$7:$H$507,5,1))</f>
        <v>Kg</v>
      </c>
      <c r="H1999" s="116">
        <f>IF($C1999="","",VLOOKUP($C1999,'[1]Preços Unitários'!$B$7:$H$507,7,1))</f>
        <v>0.92607014260508547</v>
      </c>
      <c r="I1999" s="117">
        <v>15</v>
      </c>
      <c r="J1999" s="118">
        <f t="shared" si="138"/>
        <v>13.891052139076281</v>
      </c>
      <c r="K1999" s="347"/>
      <c r="L1999" s="350"/>
    </row>
    <row r="2000" spans="2:12" x14ac:dyDescent="0.25">
      <c r="B2000" s="113"/>
      <c r="C2000" s="114" t="s">
        <v>1980</v>
      </c>
      <c r="D2000" s="114">
        <f>VLOOKUP(C2000,'[1]Preços Unitários'!$B$7:$E$413,2,TRUE)</f>
        <v>43146</v>
      </c>
      <c r="E2000" s="114" t="str">
        <f>VLOOKUP(C2000,'[1]Preços Unitários'!$B$7:$F$413,3,TRUE)</f>
        <v>SINAPI</v>
      </c>
      <c r="F2000" s="115" t="str">
        <f>IF($C2000="","",VLOOKUP($C2000,'[1]Preços Unitários'!$B$7:$H$507,4,1))</f>
        <v>ENDURECEDOR MINERAL DE BASE CIMENTICIA PARA PISO DE CONCRETO</v>
      </c>
      <c r="G2000" s="115" t="str">
        <f>IF($C2000="","",VLOOKUP($C2000,'[1]Preços Unitários'!$B$7:$H$507,5,1))</f>
        <v>Kg</v>
      </c>
      <c r="H2000" s="116">
        <f>IF($C2000="","",VLOOKUP($C2000,'[1]Preços Unitários'!$B$7:$H$507,7,1))</f>
        <v>10.418289104307211</v>
      </c>
      <c r="I2000" s="117">
        <v>1</v>
      </c>
      <c r="J2000" s="118">
        <f t="shared" si="138"/>
        <v>10.418289104307211</v>
      </c>
      <c r="K2000" s="347"/>
      <c r="L2000" s="350"/>
    </row>
    <row r="2001" spans="2:12" ht="24.75" x14ac:dyDescent="0.25">
      <c r="B2001" s="113"/>
      <c r="C2001" s="114" t="s">
        <v>1982</v>
      </c>
      <c r="D2001" s="114">
        <f>VLOOKUP(C2001,'[1]Preços Unitários'!$B$7:$E$413,2,TRUE)</f>
        <v>43143</v>
      </c>
      <c r="E2001" s="114" t="str">
        <f>VLOOKUP(C2001,'[1]Preços Unitários'!$B$7:$F$413,3,TRUE)</f>
        <v>SINAPI</v>
      </c>
      <c r="F2001" s="115" t="str">
        <f>IF($C2001="","",VLOOKUP($C2001,'[1]Preços Unitários'!$B$7:$H$507,4,1))</f>
        <v>SELANTE ACRILICO PARA TRATAMENTO / ACABAMENTO SUPERFICIAL DE CONCRETO APARENTE, PEDRAS E OUTROS</v>
      </c>
      <c r="G2001" s="115" t="str">
        <f>IF($C2001="","",VLOOKUP($C2001,'[1]Preços Unitários'!$B$7:$H$507,5,1))</f>
        <v>litro</v>
      </c>
      <c r="H2001" s="116">
        <f>IF($C2001="","",VLOOKUP($C2001,'[1]Preços Unitários'!$B$7:$H$507,7,1))</f>
        <v>32.481910251873373</v>
      </c>
      <c r="I2001" s="117">
        <v>1</v>
      </c>
      <c r="J2001" s="118">
        <f t="shared" si="138"/>
        <v>32.481910251873373</v>
      </c>
      <c r="K2001" s="347"/>
      <c r="L2001" s="350"/>
    </row>
    <row r="2002" spans="2:12" x14ac:dyDescent="0.25">
      <c r="B2002" s="113"/>
      <c r="C2002" s="114" t="s">
        <v>2054</v>
      </c>
      <c r="D2002" s="114">
        <f>VLOOKUP(C2002,'[1]Preços Unitários'!$B$7:$E$413,2,TRUE)</f>
        <v>34479</v>
      </c>
      <c r="E2002" s="114" t="str">
        <f>VLOOKUP(C2002,'[1]Preços Unitários'!$B$7:$F$413,3,TRUE)</f>
        <v>SINAPI</v>
      </c>
      <c r="F2002" s="115" t="str">
        <f>IF($C2002="","",VLOOKUP($C2002,'[1]Preços Unitários'!$B$7:$H$507,4,1))</f>
        <v>CONCRETO 40MPa SLUMP 10 +/-2 BOMBEADO</v>
      </c>
      <c r="G2002" s="115" t="str">
        <f>IF($C2002="","",VLOOKUP($C2002,'[1]Preços Unitários'!$B$7:$H$507,5,1))</f>
        <v>m³</v>
      </c>
      <c r="H2002" s="116">
        <f>IF($C2002="","",VLOOKUP($C2002,'[1]Preços Unitários'!$B$7:$H$507,7,1))</f>
        <v>725.33286331865065</v>
      </c>
      <c r="I2002" s="117">
        <v>0.15</v>
      </c>
      <c r="J2002" s="118">
        <f t="shared" si="138"/>
        <v>108.79992949779759</v>
      </c>
      <c r="K2002" s="347"/>
      <c r="L2002" s="350"/>
    </row>
    <row r="2003" spans="2:12" x14ac:dyDescent="0.25">
      <c r="B2003" s="113"/>
      <c r="C2003" s="114" t="s">
        <v>2055</v>
      </c>
      <c r="D2003" s="114">
        <f>VLOOKUP(C2003,'[1]Preços Unitários'!$B$7:$E$413,2,TRUE)</f>
        <v>43058</v>
      </c>
      <c r="E2003" s="114" t="str">
        <f>VLOOKUP(C2003,'[1]Preços Unitários'!$B$7:$F$413,3,TRUE)</f>
        <v>SINAPI</v>
      </c>
      <c r="F2003" s="115" t="str">
        <f>IF($C2003="","",VLOOKUP($C2003,'[1]Preços Unitários'!$B$7:$H$507,4,1))</f>
        <v>AÇO CA-50 DOBRADO E CORTADO</v>
      </c>
      <c r="G2003" s="115" t="str">
        <f>IF($C2003="","",VLOOKUP($C2003,'[1]Preços Unitários'!$B$7:$H$507,5,1))</f>
        <v>Kg</v>
      </c>
      <c r="H2003" s="116">
        <f>IF($C2003="","",VLOOKUP($C2003,'[1]Preços Unitários'!$B$7:$H$507,7,1))</f>
        <v>8.8555457386611298</v>
      </c>
      <c r="I2003" s="117">
        <v>9.75</v>
      </c>
      <c r="J2003" s="118">
        <f t="shared" si="138"/>
        <v>86.341570951946011</v>
      </c>
      <c r="K2003" s="347"/>
      <c r="L2003" s="350"/>
    </row>
    <row r="2004" spans="2:12" ht="15.75" thickBot="1" x14ac:dyDescent="0.3">
      <c r="B2004" s="121"/>
      <c r="C2004" s="122"/>
      <c r="D2004" s="122"/>
      <c r="E2004" s="122"/>
      <c r="F2004" s="123" t="str">
        <f>IF($C2004="","",VLOOKUP($C2004,'[1]Preços Unitários'!$B$7:$H$507,4,1))</f>
        <v/>
      </c>
      <c r="G2004" s="123" t="str">
        <f>IF($C2004="","",VLOOKUP($C2004,'[1]Preços Unitários'!$B$7:$H$507,5,1))</f>
        <v/>
      </c>
      <c r="H2004" s="124" t="str">
        <f>IF($C2004="","",VLOOKUP($C2004,'[1]Preços Unitários'!$B$7:$H$507,7,1))</f>
        <v/>
      </c>
      <c r="I2004" s="125"/>
      <c r="J2004" s="126" t="str">
        <f t="shared" si="138"/>
        <v/>
      </c>
      <c r="K2004" s="348"/>
      <c r="L2004" s="351"/>
    </row>
    <row r="2005" spans="2:12" ht="15.75" thickBot="1" x14ac:dyDescent="0.3">
      <c r="C2005" s="127"/>
      <c r="D2005" s="127"/>
      <c r="E2005" s="127"/>
      <c r="H2005" s="128"/>
      <c r="I2005" s="129"/>
      <c r="J2005" s="128"/>
    </row>
    <row r="2006" spans="2:12" x14ac:dyDescent="0.25">
      <c r="B2006" s="133" t="s">
        <v>950</v>
      </c>
      <c r="C2006" s="96"/>
      <c r="D2006" s="96"/>
      <c r="E2006" s="96"/>
      <c r="F2006" s="97" t="s">
        <v>114</v>
      </c>
      <c r="G2006" s="98" t="s">
        <v>141</v>
      </c>
      <c r="H2006" s="135" t="s">
        <v>131</v>
      </c>
      <c r="I2006" s="100">
        <v>1</v>
      </c>
      <c r="J2006" s="101">
        <f>ROUND(IF(SUM(J2008:J2024)="","",IF(H2006="NOTURNO",(SUM(J2008:J2024))*1.25,SUM(J2008:J2024))),2)</f>
        <v>796.98</v>
      </c>
      <c r="K2006" s="102" t="s">
        <v>1771</v>
      </c>
      <c r="L2006" s="103" t="s">
        <v>1772</v>
      </c>
    </row>
    <row r="2007" spans="2:12" ht="27" x14ac:dyDescent="0.25">
      <c r="B2007" s="104"/>
      <c r="C2007" s="105" t="s">
        <v>1773</v>
      </c>
      <c r="D2007" s="105"/>
      <c r="E2007" s="105"/>
      <c r="F2007" s="106" t="s">
        <v>1776</v>
      </c>
      <c r="G2007" s="107" t="s">
        <v>1777</v>
      </c>
      <c r="H2007" s="108" t="s">
        <v>1778</v>
      </c>
      <c r="I2007" s="109"/>
      <c r="J2007" s="110"/>
      <c r="K2007" s="111"/>
      <c r="L2007" s="112"/>
    </row>
    <row r="2008" spans="2:12" x14ac:dyDescent="0.25">
      <c r="B2008" s="113"/>
      <c r="C2008" s="119"/>
      <c r="D2008" s="119"/>
      <c r="E2008" s="119"/>
      <c r="F2008" s="115" t="str">
        <f>IF($C2008="","",VLOOKUP($C2008,'[1]Preços Unitários'!$B$7:$H$507,4,1))</f>
        <v/>
      </c>
      <c r="G2008" s="115" t="str">
        <f>IF($C2008="","",VLOOKUP($C2008,'[1]Preços Unitários'!$B$7:$H$507,5,1))</f>
        <v/>
      </c>
      <c r="H2008" s="116" t="str">
        <f>IF($C2008="","",VLOOKUP($C2008,'[1]Preços Unitários'!$B$7:$H$507,7,1))</f>
        <v/>
      </c>
      <c r="I2008" s="117"/>
      <c r="J2008" s="118" t="str">
        <f t="shared" ref="J2008:J2025" si="139">IF(H2008="","",I2008*H2008)</f>
        <v/>
      </c>
      <c r="K2008" s="346" t="s">
        <v>2058</v>
      </c>
      <c r="L2008" s="349" t="s">
        <v>2059</v>
      </c>
    </row>
    <row r="2009" spans="2:12" x14ac:dyDescent="0.25">
      <c r="B2009" s="113"/>
      <c r="C2009" s="114" t="s">
        <v>1943</v>
      </c>
      <c r="D2009" s="114">
        <f>VLOOKUP(C2009,'[1]Preços Unitários'!$B$7:$E$413,2,TRUE)</f>
        <v>100112</v>
      </c>
      <c r="E2009" s="114" t="str">
        <f>VLOOKUP(C2009,'[1]Preços Unitários'!$B$7:$F$413,3,TRUE)</f>
        <v>CASAN</v>
      </c>
      <c r="F2009" s="115" t="str">
        <f>IF($C2009="","",VLOOKUP($C2009,'[1]Preços Unitários'!$B$7:$H$507,4,1))</f>
        <v>CORTE DE PAVIMENTAÇÃO ASFALTICA COM ESPESSURA ATÉ 0,10M</v>
      </c>
      <c r="G2009" s="115" t="str">
        <f>IF($C2009="","",VLOOKUP($C2009,'[1]Preços Unitários'!$B$7:$H$507,5,1))</f>
        <v>m</v>
      </c>
      <c r="H2009" s="116">
        <f>IF($C2009="","",VLOOKUP($C2009,'[1]Preços Unitários'!$B$7:$H$507,7,1))</f>
        <v>3.1258449122173673</v>
      </c>
      <c r="I2009" s="117">
        <v>4</v>
      </c>
      <c r="J2009" s="118">
        <f t="shared" si="139"/>
        <v>12.503379648869469</v>
      </c>
      <c r="K2009" s="347"/>
      <c r="L2009" s="350"/>
    </row>
    <row r="2010" spans="2:12" x14ac:dyDescent="0.25">
      <c r="B2010" s="113"/>
      <c r="C2010" s="114" t="s">
        <v>1977</v>
      </c>
      <c r="D2010" s="114">
        <f>VLOOKUP(C2010,'[1]Preços Unitários'!$B$7:$E$413,2,TRUE)</f>
        <v>100101</v>
      </c>
      <c r="E2010" s="114" t="str">
        <f>VLOOKUP(C2010,'[1]Preços Unitários'!$B$7:$F$413,3,TRUE)</f>
        <v>CASAN</v>
      </c>
      <c r="F2010" s="115" t="str">
        <f>IF($C2010="","",VLOOKUP($C2010,'[1]Preços Unitários'!$B$7:$H$507,4,1))</f>
        <v>REMOÇÃO DE PAVIMENTAÇÃO ASFALTICA</v>
      </c>
      <c r="G2010" s="115" t="str">
        <f>IF($C2010="","",VLOOKUP($C2010,'[1]Preços Unitários'!$B$7:$H$507,5,1))</f>
        <v>m²</v>
      </c>
      <c r="H2010" s="116">
        <f>IF($C2010="","",VLOOKUP($C2010,'[1]Preços Unitários'!$B$7:$H$507,7,1))</f>
        <v>23.088910228091628</v>
      </c>
      <c r="I2010" s="117">
        <v>1</v>
      </c>
      <c r="J2010" s="118">
        <f t="shared" si="139"/>
        <v>23.088910228091628</v>
      </c>
      <c r="K2010" s="347"/>
      <c r="L2010" s="350"/>
    </row>
    <row r="2011" spans="2:12" x14ac:dyDescent="0.25">
      <c r="B2011" s="113"/>
      <c r="C2011" s="114" t="s">
        <v>1813</v>
      </c>
      <c r="D2011" s="114">
        <f>VLOOKUP(C2011,'[1]Preços Unitários'!$B$7:$E$413,2,TRUE)</f>
        <v>40201</v>
      </c>
      <c r="E2011" s="114" t="str">
        <f>VLOOKUP(C2011,'[1]Preços Unitários'!$B$7:$F$413,3,TRUE)</f>
        <v>CASAN</v>
      </c>
      <c r="F2011" s="115" t="str">
        <f>IF($C2011="","",VLOOKUP($C2011,'[1]Preços Unitários'!$B$7:$H$507,4,1))</f>
        <v>ESCAVAÇÃO  MANUAL SOLO PROF. ATÉ 1,25 m</v>
      </c>
      <c r="G2011" s="115" t="str">
        <f>IF($C2011="","",VLOOKUP($C2011,'[1]Preços Unitários'!$B$7:$H$507,5,1))</f>
        <v>m³</v>
      </c>
      <c r="H2011" s="116">
        <f>IF($C2011="","",VLOOKUP($C2011,'[1]Preços Unitários'!$B$7:$H$507,7,1))</f>
        <v>53.649959688575372</v>
      </c>
      <c r="I2011" s="117">
        <v>0.3</v>
      </c>
      <c r="J2011" s="118">
        <f t="shared" si="139"/>
        <v>16.094987906572612</v>
      </c>
      <c r="K2011" s="347"/>
      <c r="L2011" s="350"/>
    </row>
    <row r="2012" spans="2:12" ht="24.75" x14ac:dyDescent="0.25">
      <c r="B2012" s="113"/>
      <c r="C2012" s="114" t="s">
        <v>1821</v>
      </c>
      <c r="D2012" s="114">
        <f>VLOOKUP(C2012,'[1]Preços Unitários'!$B$7:$E$413,2,TRUE)</f>
        <v>40607</v>
      </c>
      <c r="E2012" s="114" t="str">
        <f>VLOOKUP(C2012,'[1]Preços Unitários'!$B$7:$F$413,3,TRUE)</f>
        <v>CASAN</v>
      </c>
      <c r="F2012" s="115" t="str">
        <f>IF($C2012="","",VLOOKUP($C2012,'[1]Preços Unitários'!$B$7:$H$507,4,1))</f>
        <v>ATERRO/REATERRO DE VALAS, POÇOS E CAVAS, COM FORN. DE AREIA/PÓ DE PEDRA, G.C.&gt;=100%, SEM TRANSPORTE</v>
      </c>
      <c r="G2012" s="115" t="str">
        <f>IF($C2012="","",VLOOKUP($C2012,'[1]Preços Unitários'!$B$7:$H$507,5,1))</f>
        <v>m³</v>
      </c>
      <c r="H2012" s="116">
        <f>IF($C2012="","",VLOOKUP($C2012,'[1]Preços Unitários'!$B$7:$H$507,7,1))</f>
        <v>130.86206508996054</v>
      </c>
      <c r="I2012" s="117">
        <v>0.3</v>
      </c>
      <c r="J2012" s="118">
        <f t="shared" si="139"/>
        <v>39.258619526988163</v>
      </c>
      <c r="K2012" s="347"/>
      <c r="L2012" s="350"/>
    </row>
    <row r="2013" spans="2:12" x14ac:dyDescent="0.25">
      <c r="B2013" s="113"/>
      <c r="C2013" s="114" t="s">
        <v>1963</v>
      </c>
      <c r="D2013" s="114">
        <f>VLOOKUP(C2013,'[1]Preços Unitários'!$B$7:$E$413,2,TRUE)</f>
        <v>100217</v>
      </c>
      <c r="E2013" s="114" t="str">
        <f>VLOOKUP(C2013,'[1]Preços Unitários'!$B$7:$F$413,3,TRUE)</f>
        <v>CASAN</v>
      </c>
      <c r="F2013" s="115" t="str">
        <f>IF($C2013="","",VLOOKUP($C2013,'[1]Preços Unitários'!$B$7:$H$507,4,1))</f>
        <v>FORNECIMENTO DE BLOCO DE CONCRETO INTERTRAVADO TIPO PAVER</v>
      </c>
      <c r="G2013" s="115" t="str">
        <f>IF($C2013="","",VLOOKUP($C2013,'[1]Preços Unitários'!$B$7:$H$507,5,1))</f>
        <v>m²</v>
      </c>
      <c r="H2013" s="116">
        <f>IF($C2013="","",VLOOKUP($C2013,'[1]Preços Unitários'!$B$7:$H$507,7,1))</f>
        <v>68.133456234028756</v>
      </c>
      <c r="I2013" s="117">
        <f>3.14*0.8*0.2</f>
        <v>0.50240000000000007</v>
      </c>
      <c r="J2013" s="118">
        <f t="shared" si="139"/>
        <v>34.230248411976049</v>
      </c>
      <c r="K2013" s="347"/>
      <c r="L2013" s="350"/>
    </row>
    <row r="2014" spans="2:12" x14ac:dyDescent="0.25">
      <c r="B2014" s="113"/>
      <c r="C2014" s="114" t="s">
        <v>1993</v>
      </c>
      <c r="D2014" s="114">
        <f>VLOOKUP(C2014,'[1]Preços Unitários'!$B$7:$E$413,2,TRUE)</f>
        <v>5679</v>
      </c>
      <c r="E2014" s="114" t="str">
        <f>VLOOKUP(C2014,'[1]Preços Unitários'!$B$7:$F$413,3,TRUE)</f>
        <v>SINAPI</v>
      </c>
      <c r="F2014" s="115" t="str">
        <f>IF($C2014="","",VLOOKUP($C2014,'[1]Preços Unitários'!$B$7:$H$507,4,1))</f>
        <v>LOCAÇÃO RETRO ESCAVADEIRA 4x4</v>
      </c>
      <c r="G2014" s="115" t="str">
        <f>IF($C2014="","",VLOOKUP($C2014,'[1]Preços Unitários'!$B$7:$H$507,5,1))</f>
        <v>h</v>
      </c>
      <c r="H2014" s="116">
        <f>IF($C2014="","",VLOOKUP($C2014,'[1]Preços Unitários'!$B$7:$H$507,7,1))</f>
        <v>82.255799383249851</v>
      </c>
      <c r="I2014" s="117">
        <v>1</v>
      </c>
      <c r="J2014" s="118">
        <f t="shared" si="139"/>
        <v>82.255799383249851</v>
      </c>
      <c r="K2014" s="347"/>
      <c r="L2014" s="350"/>
    </row>
    <row r="2015" spans="2:12" x14ac:dyDescent="0.25">
      <c r="B2015" s="113"/>
      <c r="C2015" s="114" t="s">
        <v>1994</v>
      </c>
      <c r="D2015" s="114">
        <f>VLOOKUP(C2015,'[1]Preços Unitários'!$B$7:$E$413,2,TRUE)</f>
        <v>88309</v>
      </c>
      <c r="E2015" s="114" t="str">
        <f>VLOOKUP(C2015,'[1]Preços Unitários'!$B$7:$F$413,3,TRUE)</f>
        <v>SINAPI</v>
      </c>
      <c r="F2015" s="115" t="str">
        <f>IF($C2015="","",VLOOKUP($C2015,'[1]Preços Unitários'!$B$7:$H$507,4,1))</f>
        <v>PEDREIRO</v>
      </c>
      <c r="G2015" s="115" t="str">
        <f>IF($C2015="","",VLOOKUP($C2015,'[1]Preços Unitários'!$B$7:$H$507,5,1))</f>
        <v>h</v>
      </c>
      <c r="H2015" s="116">
        <f>IF($C2015="","",VLOOKUP($C2015,'[1]Preços Unitários'!$B$7:$H$507,7,1))</f>
        <v>38.444156350657423</v>
      </c>
      <c r="I2015" s="117">
        <v>2.5</v>
      </c>
      <c r="J2015" s="118">
        <f t="shared" si="139"/>
        <v>96.11039087664355</v>
      </c>
      <c r="K2015" s="347"/>
      <c r="L2015" s="350"/>
    </row>
    <row r="2016" spans="2:12" x14ac:dyDescent="0.25">
      <c r="B2016" s="113"/>
      <c r="C2016" s="114" t="s">
        <v>2036</v>
      </c>
      <c r="D2016" s="114">
        <f>VLOOKUP(C2016,'[1]Preços Unitários'!$B$7:$E$413,2,TRUE)</f>
        <v>92145</v>
      </c>
      <c r="E2016" s="114" t="str">
        <f>VLOOKUP(C2016,'[1]Preços Unitários'!$B$7:$F$413,3,TRUE)</f>
        <v>SINAPI</v>
      </c>
      <c r="F2016" s="115" t="str">
        <f>IF($C2016="","",VLOOKUP($C2016,'[1]Preços Unitários'!$B$7:$H$507,4,1))</f>
        <v>LOCAÇÃO UTILITÁRIO</v>
      </c>
      <c r="G2016" s="115" t="str">
        <f>IF($C2016="","",VLOOKUP($C2016,'[1]Preços Unitários'!$B$7:$H$507,5,1))</f>
        <v>h</v>
      </c>
      <c r="H2016" s="116">
        <f>IF($C2016="","",VLOOKUP($C2016,'[1]Preços Unitários'!$B$7:$H$507,7,1))</f>
        <v>101.06068311810334</v>
      </c>
      <c r="I2016" s="117">
        <v>1.5</v>
      </c>
      <c r="J2016" s="118">
        <f t="shared" si="139"/>
        <v>151.59102467715502</v>
      </c>
      <c r="K2016" s="347"/>
      <c r="L2016" s="350"/>
    </row>
    <row r="2017" spans="2:12" x14ac:dyDescent="0.25">
      <c r="B2017" s="113"/>
      <c r="C2017" s="114" t="s">
        <v>1990</v>
      </c>
      <c r="D2017" s="114">
        <f>VLOOKUP(C2017,'[1]Preços Unitários'!$B$7:$E$413,2,TRUE)</f>
        <v>30207</v>
      </c>
      <c r="E2017" s="114" t="str">
        <f>VLOOKUP(C2017,'[1]Preços Unitários'!$B$7:$F$413,3,TRUE)</f>
        <v>CASAN</v>
      </c>
      <c r="F2017" s="115" t="str">
        <f>IF($C2017="","",VLOOKUP($C2017,'[1]Preços Unitários'!$B$7:$H$507,4,1))</f>
        <v>SINALIZAÇÃO DE TRÂNSITO, COM PLACAS</v>
      </c>
      <c r="G2017" s="115" t="str">
        <f>IF($C2017="","",VLOOKUP($C2017,'[1]Preços Unitários'!$B$7:$H$507,5,1))</f>
        <v>m²</v>
      </c>
      <c r="H2017" s="116">
        <f>IF($C2017="","",VLOOKUP($C2017,'[1]Preços Unitários'!$B$7:$H$507,7,1))</f>
        <v>12.042597729538622</v>
      </c>
      <c r="I2017" s="117">
        <v>2</v>
      </c>
      <c r="J2017" s="118">
        <f t="shared" si="139"/>
        <v>24.085195459077244</v>
      </c>
      <c r="K2017" s="347"/>
      <c r="L2017" s="350"/>
    </row>
    <row r="2018" spans="2:12" x14ac:dyDescent="0.25">
      <c r="B2018" s="113"/>
      <c r="C2018" s="114" t="s">
        <v>1947</v>
      </c>
      <c r="D2018" s="114">
        <f>VLOOKUP(C2018,'[1]Preços Unitários'!$B$7:$E$413,2,TRUE)</f>
        <v>370</v>
      </c>
      <c r="E2018" s="114" t="str">
        <f>VLOOKUP(C2018,'[1]Preços Unitários'!$B$7:$F$413,3,TRUE)</f>
        <v>SINAPI</v>
      </c>
      <c r="F2018" s="115" t="str">
        <f>IF($C2018="","",VLOOKUP($C2018,'[1]Preços Unitários'!$B$7:$H$507,4,1))</f>
        <v>AREIA</v>
      </c>
      <c r="G2018" s="115" t="str">
        <f>IF($C2018="","",VLOOKUP($C2018,'[1]Preços Unitários'!$B$7:$H$507,5,1))</f>
        <v>m³</v>
      </c>
      <c r="H2018" s="116">
        <f>IF($C2018="","",VLOOKUP($C2018,'[1]Preços Unitários'!$B$7:$H$507,7,1))</f>
        <v>156.27433656460818</v>
      </c>
      <c r="I2018" s="117">
        <f>3.14*0.6*0.3*0.02</f>
        <v>1.1303999999999998E-2</v>
      </c>
      <c r="J2018" s="118">
        <f t="shared" si="139"/>
        <v>1.7665251005263305</v>
      </c>
      <c r="K2018" s="347"/>
      <c r="L2018" s="350"/>
    </row>
    <row r="2019" spans="2:12" x14ac:dyDescent="0.25">
      <c r="B2019" s="113"/>
      <c r="C2019" s="114" t="s">
        <v>2039</v>
      </c>
      <c r="D2019" s="114">
        <f>VLOOKUP(C2019,'[1]Preços Unitários'!$B$7:$E$413,2,TRUE)</f>
        <v>1379</v>
      </c>
      <c r="E2019" s="114" t="str">
        <f>VLOOKUP(C2019,'[1]Preços Unitários'!$B$7:$F$413,3,TRUE)</f>
        <v>SINAPI</v>
      </c>
      <c r="F2019" s="115" t="str">
        <f>IF($C2019="","",VLOOKUP($C2019,'[1]Preços Unitários'!$B$7:$H$507,4,1))</f>
        <v xml:space="preserve">CIMENTO CPII </v>
      </c>
      <c r="G2019" s="115" t="str">
        <f>IF($C2019="","",VLOOKUP($C2019,'[1]Preços Unitários'!$B$7:$H$507,5,1))</f>
        <v>Kg</v>
      </c>
      <c r="H2019" s="116">
        <f>IF($C2019="","",VLOOKUP($C2019,'[1]Preços Unitários'!$B$7:$H$507,7,1))</f>
        <v>0.92607014260508547</v>
      </c>
      <c r="I2019" s="117">
        <v>15</v>
      </c>
      <c r="J2019" s="118">
        <f t="shared" si="139"/>
        <v>13.891052139076281</v>
      </c>
      <c r="K2019" s="347"/>
      <c r="L2019" s="350"/>
    </row>
    <row r="2020" spans="2:12" x14ac:dyDescent="0.25">
      <c r="B2020" s="113"/>
      <c r="C2020" s="114" t="s">
        <v>1980</v>
      </c>
      <c r="D2020" s="114">
        <f>VLOOKUP(C2020,'[1]Preços Unitários'!$B$7:$E$413,2,TRUE)</f>
        <v>43146</v>
      </c>
      <c r="E2020" s="114" t="str">
        <f>VLOOKUP(C2020,'[1]Preços Unitários'!$B$7:$F$413,3,TRUE)</f>
        <v>SINAPI</v>
      </c>
      <c r="F2020" s="115" t="str">
        <f>IF($C2020="","",VLOOKUP($C2020,'[1]Preços Unitários'!$B$7:$H$507,4,1))</f>
        <v>ENDURECEDOR MINERAL DE BASE CIMENTICIA PARA PISO DE CONCRETO</v>
      </c>
      <c r="G2020" s="115" t="str">
        <f>IF($C2020="","",VLOOKUP($C2020,'[1]Preços Unitários'!$B$7:$H$507,5,1))</f>
        <v>Kg</v>
      </c>
      <c r="H2020" s="116">
        <f>IF($C2020="","",VLOOKUP($C2020,'[1]Preços Unitários'!$B$7:$H$507,7,1))</f>
        <v>10.418289104307211</v>
      </c>
      <c r="I2020" s="117">
        <v>1</v>
      </c>
      <c r="J2020" s="118">
        <f t="shared" si="139"/>
        <v>10.418289104307211</v>
      </c>
      <c r="K2020" s="347"/>
      <c r="L2020" s="350"/>
    </row>
    <row r="2021" spans="2:12" ht="24.75" x14ac:dyDescent="0.25">
      <c r="B2021" s="113"/>
      <c r="C2021" s="114" t="s">
        <v>1982</v>
      </c>
      <c r="D2021" s="114">
        <f>VLOOKUP(C2021,'[1]Preços Unitários'!$B$7:$E$413,2,TRUE)</f>
        <v>43143</v>
      </c>
      <c r="E2021" s="114" t="str">
        <f>VLOOKUP(C2021,'[1]Preços Unitários'!$B$7:$F$413,3,TRUE)</f>
        <v>SINAPI</v>
      </c>
      <c r="F2021" s="115" t="str">
        <f>IF($C2021="","",VLOOKUP($C2021,'[1]Preços Unitários'!$B$7:$H$507,4,1))</f>
        <v>SELANTE ACRILICO PARA TRATAMENTO / ACABAMENTO SUPERFICIAL DE CONCRETO APARENTE, PEDRAS E OUTROS</v>
      </c>
      <c r="G2021" s="115" t="str">
        <f>IF($C2021="","",VLOOKUP($C2021,'[1]Preços Unitários'!$B$7:$H$507,5,1))</f>
        <v>litro</v>
      </c>
      <c r="H2021" s="116">
        <f>IF($C2021="","",VLOOKUP($C2021,'[1]Preços Unitários'!$B$7:$H$507,7,1))</f>
        <v>32.481910251873373</v>
      </c>
      <c r="I2021" s="117">
        <v>1</v>
      </c>
      <c r="J2021" s="118">
        <f t="shared" si="139"/>
        <v>32.481910251873373</v>
      </c>
      <c r="K2021" s="347"/>
      <c r="L2021" s="350"/>
    </row>
    <row r="2022" spans="2:12" x14ac:dyDescent="0.25">
      <c r="B2022" s="113"/>
      <c r="C2022" s="114" t="s">
        <v>2054</v>
      </c>
      <c r="D2022" s="114">
        <f>VLOOKUP(C2022,'[1]Preços Unitários'!$B$7:$E$413,2,TRUE)</f>
        <v>34479</v>
      </c>
      <c r="E2022" s="114" t="str">
        <f>VLOOKUP(C2022,'[1]Preços Unitários'!$B$7:$F$413,3,TRUE)</f>
        <v>SINAPI</v>
      </c>
      <c r="F2022" s="115" t="str">
        <f>IF($C2022="","",VLOOKUP($C2022,'[1]Preços Unitários'!$B$7:$H$507,4,1))</f>
        <v>CONCRETO 40MPa SLUMP 10 +/-2 BOMBEADO</v>
      </c>
      <c r="G2022" s="115" t="str">
        <f>IF($C2022="","",VLOOKUP($C2022,'[1]Preços Unitários'!$B$7:$H$507,5,1))</f>
        <v>m³</v>
      </c>
      <c r="H2022" s="116">
        <f>IF($C2022="","",VLOOKUP($C2022,'[1]Preços Unitários'!$B$7:$H$507,7,1))</f>
        <v>725.33286331865065</v>
      </c>
      <c r="I2022" s="117">
        <v>0.15</v>
      </c>
      <c r="J2022" s="118">
        <f t="shared" si="139"/>
        <v>108.79992949779759</v>
      </c>
      <c r="K2022" s="347"/>
      <c r="L2022" s="350"/>
    </row>
    <row r="2023" spans="2:12" x14ac:dyDescent="0.25">
      <c r="B2023" s="113"/>
      <c r="C2023" s="114" t="s">
        <v>2055</v>
      </c>
      <c r="D2023" s="114">
        <f>VLOOKUP(C2023,'[1]Preços Unitários'!$B$7:$E$413,2,TRUE)</f>
        <v>43058</v>
      </c>
      <c r="E2023" s="114" t="str">
        <f>VLOOKUP(C2023,'[1]Preços Unitários'!$B$7:$F$413,3,TRUE)</f>
        <v>SINAPI</v>
      </c>
      <c r="F2023" s="115" t="str">
        <f>IF($C2023="","",VLOOKUP($C2023,'[1]Preços Unitários'!$B$7:$H$507,4,1))</f>
        <v>AÇO CA-50 DOBRADO E CORTADO</v>
      </c>
      <c r="G2023" s="115" t="str">
        <f>IF($C2023="","",VLOOKUP($C2023,'[1]Preços Unitários'!$B$7:$H$507,5,1))</f>
        <v>Kg</v>
      </c>
      <c r="H2023" s="116">
        <f>IF($C2023="","",VLOOKUP($C2023,'[1]Preços Unitários'!$B$7:$H$507,7,1))</f>
        <v>8.8555457386611298</v>
      </c>
      <c r="I2023" s="117">
        <v>9.75</v>
      </c>
      <c r="J2023" s="118">
        <f t="shared" si="139"/>
        <v>86.341570951946011</v>
      </c>
      <c r="K2023" s="347"/>
      <c r="L2023" s="350"/>
    </row>
    <row r="2024" spans="2:12" x14ac:dyDescent="0.25">
      <c r="B2024" s="113"/>
      <c r="C2024" t="s">
        <v>1857</v>
      </c>
      <c r="D2024">
        <f>VLOOKUP(C2024,'[1]Preços Unitários'!$B$7:$E$413,2,TRUE)</f>
        <v>80601</v>
      </c>
      <c r="E2024" t="str">
        <f>VLOOKUP(C2024,'[1]Preços Unitários'!$B$7:$F$413,3,TRUE)</f>
        <v>CASAN</v>
      </c>
      <c r="F2024" s="115" t="str">
        <f>IF($C2024="","",VLOOKUP($C2024,'[1]Preços Unitários'!$B$7:$H$507,4,1))</f>
        <v>FORMA DE MADEIRA COMUM</v>
      </c>
      <c r="G2024" s="115" t="str">
        <f>IF($C2024="","",VLOOKUP($C2024,'[1]Preços Unitários'!$B$7:$H$507,5,1))</f>
        <v>m²</v>
      </c>
      <c r="H2024" s="116">
        <f>IF($C2024="","",VLOOKUP($C2024,'[1]Preços Unitários'!$B$7:$H$507,7,1))</f>
        <v>80.07642544046881</v>
      </c>
      <c r="I2024" s="117">
        <f>4*0.2</f>
        <v>0.8</v>
      </c>
      <c r="J2024" s="118">
        <f t="shared" si="139"/>
        <v>64.061140352375048</v>
      </c>
      <c r="K2024" s="347"/>
      <c r="L2024" s="350"/>
    </row>
    <row r="2025" spans="2:12" ht="15.75" thickBot="1" x14ac:dyDescent="0.3">
      <c r="B2025" s="121"/>
      <c r="C2025" s="122"/>
      <c r="D2025" s="122"/>
      <c r="E2025" s="122"/>
      <c r="F2025" s="123" t="str">
        <f>IF($C2025="","",VLOOKUP($C2025,'[1]Preços Unitários'!$B$7:$H$507,4,1))</f>
        <v/>
      </c>
      <c r="G2025" s="123" t="str">
        <f>IF($C2025="","",VLOOKUP($C2025,'[1]Preços Unitários'!$B$7:$H$507,5,1))</f>
        <v/>
      </c>
      <c r="H2025" s="124" t="str">
        <f>IF($C2025="","",VLOOKUP($C2025,'[1]Preços Unitários'!$B$7:$H$507,7,1))</f>
        <v/>
      </c>
      <c r="I2025" s="125"/>
      <c r="J2025" s="126" t="str">
        <f t="shared" si="139"/>
        <v/>
      </c>
      <c r="K2025" s="348"/>
      <c r="L2025" s="351"/>
    </row>
    <row r="2026" spans="2:12" ht="15.75" thickBot="1" x14ac:dyDescent="0.3">
      <c r="C2026" s="127"/>
      <c r="D2026" s="127"/>
      <c r="E2026" s="127"/>
      <c r="H2026" s="128"/>
      <c r="I2026" s="129"/>
      <c r="J2026" s="128"/>
    </row>
    <row r="2027" spans="2:12" x14ac:dyDescent="0.25">
      <c r="B2027" s="133" t="s">
        <v>951</v>
      </c>
      <c r="C2027" s="96"/>
      <c r="D2027" s="96"/>
      <c r="E2027" s="96"/>
      <c r="F2027" s="97" t="s">
        <v>115</v>
      </c>
      <c r="G2027" s="98" t="s">
        <v>141</v>
      </c>
      <c r="H2027" s="135" t="s">
        <v>131</v>
      </c>
      <c r="I2027" s="100">
        <v>1</v>
      </c>
      <c r="J2027" s="101">
        <f>ROUND(IF(SUM(J2029:J2046)="","",IF(H2027="NOTURNO",(SUM(J2029:J2046))*1.25,SUM(J2029:J2046))),2)</f>
        <v>1689.32</v>
      </c>
      <c r="K2027" s="102" t="s">
        <v>1771</v>
      </c>
      <c r="L2027" s="103" t="s">
        <v>1772</v>
      </c>
    </row>
    <row r="2028" spans="2:12" ht="27" x14ac:dyDescent="0.25">
      <c r="B2028" s="104"/>
      <c r="C2028" s="105" t="s">
        <v>1773</v>
      </c>
      <c r="D2028" s="105"/>
      <c r="E2028" s="105"/>
      <c r="F2028" s="106" t="s">
        <v>1776</v>
      </c>
      <c r="G2028" s="107" t="s">
        <v>1777</v>
      </c>
      <c r="H2028" s="108" t="s">
        <v>1778</v>
      </c>
      <c r="I2028" s="109"/>
      <c r="J2028" s="110"/>
      <c r="K2028" s="111"/>
      <c r="L2028" s="112"/>
    </row>
    <row r="2029" spans="2:12" x14ac:dyDescent="0.25">
      <c r="B2029" s="113"/>
      <c r="C2029" s="119"/>
      <c r="D2029" s="119"/>
      <c r="E2029" s="119"/>
      <c r="F2029" s="115" t="str">
        <f>IF($C2029="","",VLOOKUP($C2029,'[1]Preços Unitários'!$B$7:$H$507,4,1))</f>
        <v/>
      </c>
      <c r="G2029" s="115" t="str">
        <f>IF($C2029="","",VLOOKUP($C2029,'[1]Preços Unitários'!$B$7:$H$507,5,1))</f>
        <v/>
      </c>
      <c r="H2029" s="116" t="str">
        <f>IF($C2029="","",VLOOKUP($C2029,'[1]Preços Unitários'!$B$7:$H$507,7,1))</f>
        <v/>
      </c>
      <c r="I2029" s="117"/>
      <c r="J2029" s="118" t="str">
        <f t="shared" ref="J2029:J2047" si="140">IF(H2029="","",I2029*H2029)</f>
        <v/>
      </c>
      <c r="K2029" s="346" t="s">
        <v>2058</v>
      </c>
      <c r="L2029" s="349" t="s">
        <v>2059</v>
      </c>
    </row>
    <row r="2030" spans="2:12" x14ac:dyDescent="0.25">
      <c r="B2030" s="113"/>
      <c r="C2030" s="114" t="s">
        <v>1943</v>
      </c>
      <c r="D2030" s="114">
        <f>VLOOKUP(C2030,'[1]Preços Unitários'!$B$7:$E$413,2,TRUE)</f>
        <v>100112</v>
      </c>
      <c r="E2030" s="114" t="str">
        <f>VLOOKUP(C2030,'[1]Preços Unitários'!$B$7:$F$413,3,TRUE)</f>
        <v>CASAN</v>
      </c>
      <c r="F2030" s="115" t="str">
        <f>IF($C2030="","",VLOOKUP($C2030,'[1]Preços Unitários'!$B$7:$H$507,4,1))</f>
        <v>CORTE DE PAVIMENTAÇÃO ASFALTICA COM ESPESSURA ATÉ 0,10M</v>
      </c>
      <c r="G2030" s="115" t="str">
        <f>IF($C2030="","",VLOOKUP($C2030,'[1]Preços Unitários'!$B$7:$H$507,5,1))</f>
        <v>m</v>
      </c>
      <c r="H2030" s="116">
        <f>IF($C2030="","",VLOOKUP($C2030,'[1]Preços Unitários'!$B$7:$H$507,7,1))</f>
        <v>3.1258449122173673</v>
      </c>
      <c r="I2030" s="117">
        <v>4</v>
      </c>
      <c r="J2030" s="118">
        <f t="shared" si="140"/>
        <v>12.503379648869469</v>
      </c>
      <c r="K2030" s="347"/>
      <c r="L2030" s="350"/>
    </row>
    <row r="2031" spans="2:12" x14ac:dyDescent="0.25">
      <c r="B2031" s="113"/>
      <c r="C2031" s="114" t="s">
        <v>1977</v>
      </c>
      <c r="D2031" s="114">
        <f>VLOOKUP(C2031,'[1]Preços Unitários'!$B$7:$E$413,2,TRUE)</f>
        <v>100101</v>
      </c>
      <c r="E2031" s="114" t="str">
        <f>VLOOKUP(C2031,'[1]Preços Unitários'!$B$7:$F$413,3,TRUE)</f>
        <v>CASAN</v>
      </c>
      <c r="F2031" s="115" t="str">
        <f>IF($C2031="","",VLOOKUP($C2031,'[1]Preços Unitários'!$B$7:$H$507,4,1))</f>
        <v>REMOÇÃO DE PAVIMENTAÇÃO ASFALTICA</v>
      </c>
      <c r="G2031" s="115" t="str">
        <f>IF($C2031="","",VLOOKUP($C2031,'[1]Preços Unitários'!$B$7:$H$507,5,1))</f>
        <v>m²</v>
      </c>
      <c r="H2031" s="116">
        <f>IF($C2031="","",VLOOKUP($C2031,'[1]Preços Unitários'!$B$7:$H$507,7,1))</f>
        <v>23.088910228091628</v>
      </c>
      <c r="I2031" s="117">
        <v>1</v>
      </c>
      <c r="J2031" s="118">
        <f t="shared" si="140"/>
        <v>23.088910228091628</v>
      </c>
      <c r="K2031" s="347"/>
      <c r="L2031" s="350"/>
    </row>
    <row r="2032" spans="2:12" x14ac:dyDescent="0.25">
      <c r="B2032" s="113"/>
      <c r="C2032" s="114" t="s">
        <v>1813</v>
      </c>
      <c r="D2032" s="114">
        <f>VLOOKUP(C2032,'[1]Preços Unitários'!$B$7:$E$413,2,TRUE)</f>
        <v>40201</v>
      </c>
      <c r="E2032" s="114" t="str">
        <f>VLOOKUP(C2032,'[1]Preços Unitários'!$B$7:$F$413,3,TRUE)</f>
        <v>CASAN</v>
      </c>
      <c r="F2032" s="115" t="str">
        <f>IF($C2032="","",VLOOKUP($C2032,'[1]Preços Unitários'!$B$7:$H$507,4,1))</f>
        <v>ESCAVAÇÃO  MANUAL SOLO PROF. ATÉ 1,25 m</v>
      </c>
      <c r="G2032" s="115" t="str">
        <f>IF($C2032="","",VLOOKUP($C2032,'[1]Preços Unitários'!$B$7:$H$507,5,1))</f>
        <v>m³</v>
      </c>
      <c r="H2032" s="116">
        <f>IF($C2032="","",VLOOKUP($C2032,'[1]Preços Unitários'!$B$7:$H$507,7,1))</f>
        <v>53.649959688575372</v>
      </c>
      <c r="I2032" s="117">
        <v>0.3</v>
      </c>
      <c r="J2032" s="118">
        <f t="shared" si="140"/>
        <v>16.094987906572612</v>
      </c>
      <c r="K2032" s="347"/>
      <c r="L2032" s="350"/>
    </row>
    <row r="2033" spans="2:12" ht="24.75" x14ac:dyDescent="0.25">
      <c r="B2033" s="113"/>
      <c r="C2033" s="114" t="s">
        <v>1821</v>
      </c>
      <c r="D2033" s="114">
        <f>VLOOKUP(C2033,'[1]Preços Unitários'!$B$7:$E$413,2,TRUE)</f>
        <v>40607</v>
      </c>
      <c r="E2033" s="114" t="str">
        <f>VLOOKUP(C2033,'[1]Preços Unitários'!$B$7:$F$413,3,TRUE)</f>
        <v>CASAN</v>
      </c>
      <c r="F2033" s="115" t="str">
        <f>IF($C2033="","",VLOOKUP($C2033,'[1]Preços Unitários'!$B$7:$H$507,4,1))</f>
        <v>ATERRO/REATERRO DE VALAS, POÇOS E CAVAS, COM FORN. DE AREIA/PÓ DE PEDRA, G.C.&gt;=100%, SEM TRANSPORTE</v>
      </c>
      <c r="G2033" s="115" t="str">
        <f>IF($C2033="","",VLOOKUP($C2033,'[1]Preços Unitários'!$B$7:$H$507,5,1))</f>
        <v>m³</v>
      </c>
      <c r="H2033" s="116">
        <f>IF($C2033="","",VLOOKUP($C2033,'[1]Preços Unitários'!$B$7:$H$507,7,1))</f>
        <v>130.86206508996054</v>
      </c>
      <c r="I2033" s="117">
        <v>0.3</v>
      </c>
      <c r="J2033" s="118">
        <f t="shared" si="140"/>
        <v>39.258619526988163</v>
      </c>
      <c r="K2033" s="347"/>
      <c r="L2033" s="350"/>
    </row>
    <row r="2034" spans="2:12" x14ac:dyDescent="0.25">
      <c r="B2034" s="113"/>
      <c r="C2034" s="114" t="s">
        <v>1963</v>
      </c>
      <c r="D2034" s="114">
        <f>VLOOKUP(C2034,'[1]Preços Unitários'!$B$7:$E$413,2,TRUE)</f>
        <v>100217</v>
      </c>
      <c r="E2034" s="114" t="str">
        <f>VLOOKUP(C2034,'[1]Preços Unitários'!$B$7:$F$413,3,TRUE)</f>
        <v>CASAN</v>
      </c>
      <c r="F2034" s="115" t="str">
        <f>IF($C2034="","",VLOOKUP($C2034,'[1]Preços Unitários'!$B$7:$H$507,4,1))</f>
        <v>FORNECIMENTO DE BLOCO DE CONCRETO INTERTRAVADO TIPO PAVER</v>
      </c>
      <c r="G2034" s="115" t="str">
        <f>IF($C2034="","",VLOOKUP($C2034,'[1]Preços Unitários'!$B$7:$H$507,5,1))</f>
        <v>m²</v>
      </c>
      <c r="H2034" s="116">
        <f>IF($C2034="","",VLOOKUP($C2034,'[1]Preços Unitários'!$B$7:$H$507,7,1))</f>
        <v>68.133456234028756</v>
      </c>
      <c r="I2034" s="117">
        <f>3.14*0.8*0.2</f>
        <v>0.50240000000000007</v>
      </c>
      <c r="J2034" s="118">
        <f t="shared" si="140"/>
        <v>34.230248411976049</v>
      </c>
      <c r="K2034" s="347"/>
      <c r="L2034" s="350"/>
    </row>
    <row r="2035" spans="2:12" x14ac:dyDescent="0.25">
      <c r="B2035" s="113"/>
      <c r="C2035" s="114" t="s">
        <v>1993</v>
      </c>
      <c r="D2035" s="114">
        <f>VLOOKUP(C2035,'[1]Preços Unitários'!$B$7:$E$413,2,TRUE)</f>
        <v>5679</v>
      </c>
      <c r="E2035" s="114" t="str">
        <f>VLOOKUP(C2035,'[1]Preços Unitários'!$B$7:$F$413,3,TRUE)</f>
        <v>SINAPI</v>
      </c>
      <c r="F2035" s="115" t="str">
        <f>IF($C2035="","",VLOOKUP($C2035,'[1]Preços Unitários'!$B$7:$H$507,4,1))</f>
        <v>LOCAÇÃO RETRO ESCAVADEIRA 4x4</v>
      </c>
      <c r="G2035" s="115" t="str">
        <f>IF($C2035="","",VLOOKUP($C2035,'[1]Preços Unitários'!$B$7:$H$507,5,1))</f>
        <v>h</v>
      </c>
      <c r="H2035" s="116">
        <f>IF($C2035="","",VLOOKUP($C2035,'[1]Preços Unitários'!$B$7:$H$507,7,1))</f>
        <v>82.255799383249851</v>
      </c>
      <c r="I2035" s="117">
        <v>1</v>
      </c>
      <c r="J2035" s="118">
        <f t="shared" si="140"/>
        <v>82.255799383249851</v>
      </c>
      <c r="K2035" s="347"/>
      <c r="L2035" s="350"/>
    </row>
    <row r="2036" spans="2:12" x14ac:dyDescent="0.25">
      <c r="B2036" s="113"/>
      <c r="C2036" s="114" t="s">
        <v>1994</v>
      </c>
      <c r="D2036" s="114">
        <f>VLOOKUP(C2036,'[1]Preços Unitários'!$B$7:$E$413,2,TRUE)</f>
        <v>88309</v>
      </c>
      <c r="E2036" s="114" t="str">
        <f>VLOOKUP(C2036,'[1]Preços Unitários'!$B$7:$F$413,3,TRUE)</f>
        <v>SINAPI</v>
      </c>
      <c r="F2036" s="115" t="str">
        <f>IF($C2036="","",VLOOKUP($C2036,'[1]Preços Unitários'!$B$7:$H$507,4,1))</f>
        <v>PEDREIRO</v>
      </c>
      <c r="G2036" s="115" t="str">
        <f>IF($C2036="","",VLOOKUP($C2036,'[1]Preços Unitários'!$B$7:$H$507,5,1))</f>
        <v>h</v>
      </c>
      <c r="H2036" s="116">
        <f>IF($C2036="","",VLOOKUP($C2036,'[1]Preços Unitários'!$B$7:$H$507,7,1))</f>
        <v>38.444156350657423</v>
      </c>
      <c r="I2036" s="117">
        <v>2.5</v>
      </c>
      <c r="J2036" s="118">
        <f t="shared" si="140"/>
        <v>96.11039087664355</v>
      </c>
      <c r="K2036" s="347"/>
      <c r="L2036" s="350"/>
    </row>
    <row r="2037" spans="2:12" x14ac:dyDescent="0.25">
      <c r="B2037" s="113"/>
      <c r="C2037" s="114" t="s">
        <v>2036</v>
      </c>
      <c r="D2037" s="114">
        <f>VLOOKUP(C2037,'[1]Preços Unitários'!$B$7:$E$413,2,TRUE)</f>
        <v>92145</v>
      </c>
      <c r="E2037" s="114" t="str">
        <f>VLOOKUP(C2037,'[1]Preços Unitários'!$B$7:$F$413,3,TRUE)</f>
        <v>SINAPI</v>
      </c>
      <c r="F2037" s="115" t="str">
        <f>IF($C2037="","",VLOOKUP($C2037,'[1]Preços Unitários'!$B$7:$H$507,4,1))</f>
        <v>LOCAÇÃO UTILITÁRIO</v>
      </c>
      <c r="G2037" s="115" t="str">
        <f>IF($C2037="","",VLOOKUP($C2037,'[1]Preços Unitários'!$B$7:$H$507,5,1))</f>
        <v>h</v>
      </c>
      <c r="H2037" s="116">
        <f>IF($C2037="","",VLOOKUP($C2037,'[1]Preços Unitários'!$B$7:$H$507,7,1))</f>
        <v>101.06068311810334</v>
      </c>
      <c r="I2037" s="117">
        <v>1.5</v>
      </c>
      <c r="J2037" s="118">
        <f t="shared" si="140"/>
        <v>151.59102467715502</v>
      </c>
      <c r="K2037" s="347"/>
      <c r="L2037" s="350"/>
    </row>
    <row r="2038" spans="2:12" x14ac:dyDescent="0.25">
      <c r="B2038" s="113"/>
      <c r="C2038" s="114" t="s">
        <v>1990</v>
      </c>
      <c r="D2038" s="114">
        <f>VLOOKUP(C2038,'[1]Preços Unitários'!$B$7:$E$413,2,TRUE)</f>
        <v>30207</v>
      </c>
      <c r="E2038" s="114" t="str">
        <f>VLOOKUP(C2038,'[1]Preços Unitários'!$B$7:$F$413,3,TRUE)</f>
        <v>CASAN</v>
      </c>
      <c r="F2038" s="115" t="str">
        <f>IF($C2038="","",VLOOKUP($C2038,'[1]Preços Unitários'!$B$7:$H$507,4,1))</f>
        <v>SINALIZAÇÃO DE TRÂNSITO, COM PLACAS</v>
      </c>
      <c r="G2038" s="115" t="str">
        <f>IF($C2038="","",VLOOKUP($C2038,'[1]Preços Unitários'!$B$7:$H$507,5,1))</f>
        <v>m²</v>
      </c>
      <c r="H2038" s="116">
        <f>IF($C2038="","",VLOOKUP($C2038,'[1]Preços Unitários'!$B$7:$H$507,7,1))</f>
        <v>12.042597729538622</v>
      </c>
      <c r="I2038" s="117">
        <v>2</v>
      </c>
      <c r="J2038" s="118">
        <f t="shared" si="140"/>
        <v>24.085195459077244</v>
      </c>
      <c r="K2038" s="347"/>
      <c r="L2038" s="350"/>
    </row>
    <row r="2039" spans="2:12" x14ac:dyDescent="0.25">
      <c r="B2039" s="113"/>
      <c r="C2039" s="114" t="s">
        <v>1947</v>
      </c>
      <c r="D2039" s="114">
        <f>VLOOKUP(C2039,'[1]Preços Unitários'!$B$7:$E$413,2,TRUE)</f>
        <v>370</v>
      </c>
      <c r="E2039" s="114" t="str">
        <f>VLOOKUP(C2039,'[1]Preços Unitários'!$B$7:$F$413,3,TRUE)</f>
        <v>SINAPI</v>
      </c>
      <c r="F2039" s="115" t="str">
        <f>IF($C2039="","",VLOOKUP($C2039,'[1]Preços Unitários'!$B$7:$H$507,4,1))</f>
        <v>AREIA</v>
      </c>
      <c r="G2039" s="115" t="str">
        <f>IF($C2039="","",VLOOKUP($C2039,'[1]Preços Unitários'!$B$7:$H$507,5,1))</f>
        <v>m³</v>
      </c>
      <c r="H2039" s="116">
        <f>IF($C2039="","",VLOOKUP($C2039,'[1]Preços Unitários'!$B$7:$H$507,7,1))</f>
        <v>156.27433656460818</v>
      </c>
      <c r="I2039" s="117">
        <f>3.14*0.6*0.3*0.02</f>
        <v>1.1303999999999998E-2</v>
      </c>
      <c r="J2039" s="118">
        <f t="shared" si="140"/>
        <v>1.7665251005263305</v>
      </c>
      <c r="K2039" s="347"/>
      <c r="L2039" s="350"/>
    </row>
    <row r="2040" spans="2:12" x14ac:dyDescent="0.25">
      <c r="B2040" s="113"/>
      <c r="C2040" s="114" t="s">
        <v>2039</v>
      </c>
      <c r="D2040" s="114">
        <f>VLOOKUP(C2040,'[1]Preços Unitários'!$B$7:$E$413,2,TRUE)</f>
        <v>1379</v>
      </c>
      <c r="E2040" s="114" t="str">
        <f>VLOOKUP(C2040,'[1]Preços Unitários'!$B$7:$F$413,3,TRUE)</f>
        <v>SINAPI</v>
      </c>
      <c r="F2040" s="115" t="str">
        <f>IF($C2040="","",VLOOKUP($C2040,'[1]Preços Unitários'!$B$7:$H$507,4,1))</f>
        <v xml:space="preserve">CIMENTO CPII </v>
      </c>
      <c r="G2040" s="115" t="str">
        <f>IF($C2040="","",VLOOKUP($C2040,'[1]Preços Unitários'!$B$7:$H$507,5,1))</f>
        <v>Kg</v>
      </c>
      <c r="H2040" s="116">
        <f>IF($C2040="","",VLOOKUP($C2040,'[1]Preços Unitários'!$B$7:$H$507,7,1))</f>
        <v>0.92607014260508547</v>
      </c>
      <c r="I2040" s="117">
        <v>15</v>
      </c>
      <c r="J2040" s="118">
        <f t="shared" si="140"/>
        <v>13.891052139076281</v>
      </c>
      <c r="K2040" s="347"/>
      <c r="L2040" s="350"/>
    </row>
    <row r="2041" spans="2:12" x14ac:dyDescent="0.25">
      <c r="B2041" s="113"/>
      <c r="C2041" s="114" t="s">
        <v>1980</v>
      </c>
      <c r="D2041" s="114">
        <f>VLOOKUP(C2041,'[1]Preços Unitários'!$B$7:$E$413,2,TRUE)</f>
        <v>43146</v>
      </c>
      <c r="E2041" s="114" t="str">
        <f>VLOOKUP(C2041,'[1]Preços Unitários'!$B$7:$F$413,3,TRUE)</f>
        <v>SINAPI</v>
      </c>
      <c r="F2041" s="115" t="str">
        <f>IF($C2041="","",VLOOKUP($C2041,'[1]Preços Unitários'!$B$7:$H$507,4,1))</f>
        <v>ENDURECEDOR MINERAL DE BASE CIMENTICIA PARA PISO DE CONCRETO</v>
      </c>
      <c r="G2041" s="115" t="str">
        <f>IF($C2041="","",VLOOKUP($C2041,'[1]Preços Unitários'!$B$7:$H$507,5,1))</f>
        <v>Kg</v>
      </c>
      <c r="H2041" s="116">
        <f>IF($C2041="","",VLOOKUP($C2041,'[1]Preços Unitários'!$B$7:$H$507,7,1))</f>
        <v>10.418289104307211</v>
      </c>
      <c r="I2041" s="117">
        <v>1</v>
      </c>
      <c r="J2041" s="118">
        <f t="shared" si="140"/>
        <v>10.418289104307211</v>
      </c>
      <c r="K2041" s="347"/>
      <c r="L2041" s="350"/>
    </row>
    <row r="2042" spans="2:12" ht="24.75" x14ac:dyDescent="0.25">
      <c r="B2042" s="113"/>
      <c r="C2042" s="114" t="s">
        <v>1982</v>
      </c>
      <c r="D2042" s="114">
        <f>VLOOKUP(C2042,'[1]Preços Unitários'!$B$7:$E$413,2,TRUE)</f>
        <v>43143</v>
      </c>
      <c r="E2042" s="114" t="str">
        <f>VLOOKUP(C2042,'[1]Preços Unitários'!$B$7:$F$413,3,TRUE)</f>
        <v>SINAPI</v>
      </c>
      <c r="F2042" s="115" t="str">
        <f>IF($C2042="","",VLOOKUP($C2042,'[1]Preços Unitários'!$B$7:$H$507,4,1))</f>
        <v>SELANTE ACRILICO PARA TRATAMENTO / ACABAMENTO SUPERFICIAL DE CONCRETO APARENTE, PEDRAS E OUTROS</v>
      </c>
      <c r="G2042" s="115" t="str">
        <f>IF($C2042="","",VLOOKUP($C2042,'[1]Preços Unitários'!$B$7:$H$507,5,1))</f>
        <v>litro</v>
      </c>
      <c r="H2042" s="116">
        <f>IF($C2042="","",VLOOKUP($C2042,'[1]Preços Unitários'!$B$7:$H$507,7,1))</f>
        <v>32.481910251873373</v>
      </c>
      <c r="I2042" s="117">
        <v>1</v>
      </c>
      <c r="J2042" s="118">
        <f t="shared" si="140"/>
        <v>32.481910251873373</v>
      </c>
      <c r="K2042" s="347"/>
      <c r="L2042" s="350"/>
    </row>
    <row r="2043" spans="2:12" x14ac:dyDescent="0.25">
      <c r="B2043" s="113"/>
      <c r="C2043" s="114" t="s">
        <v>2054</v>
      </c>
      <c r="D2043" s="114">
        <f>VLOOKUP(C2043,'[1]Preços Unitários'!$B$7:$E$413,2,TRUE)</f>
        <v>34479</v>
      </c>
      <c r="E2043" s="114" t="str">
        <f>VLOOKUP(C2043,'[1]Preços Unitários'!$B$7:$F$413,3,TRUE)</f>
        <v>SINAPI</v>
      </c>
      <c r="F2043" s="115" t="str">
        <f>IF($C2043="","",VLOOKUP($C2043,'[1]Preços Unitários'!$B$7:$H$507,4,1))</f>
        <v>CONCRETO 40MPa SLUMP 10 +/-2 BOMBEADO</v>
      </c>
      <c r="G2043" s="115" t="str">
        <f>IF($C2043="","",VLOOKUP($C2043,'[1]Preços Unitários'!$B$7:$H$507,5,1))</f>
        <v>m³</v>
      </c>
      <c r="H2043" s="116">
        <f>IF($C2043="","",VLOOKUP($C2043,'[1]Preços Unitários'!$B$7:$H$507,7,1))</f>
        <v>725.33286331865065</v>
      </c>
      <c r="I2043" s="117">
        <v>0.15</v>
      </c>
      <c r="J2043" s="118">
        <f t="shared" si="140"/>
        <v>108.79992949779759</v>
      </c>
      <c r="K2043" s="347"/>
      <c r="L2043" s="350"/>
    </row>
    <row r="2044" spans="2:12" x14ac:dyDescent="0.25">
      <c r="B2044" s="113"/>
      <c r="C2044" s="114" t="s">
        <v>2055</v>
      </c>
      <c r="D2044" s="114">
        <f>VLOOKUP(C2044,'[1]Preços Unitários'!$B$7:$E$413,2,TRUE)</f>
        <v>43058</v>
      </c>
      <c r="E2044" s="114" t="str">
        <f>VLOOKUP(C2044,'[1]Preços Unitários'!$B$7:$F$413,3,TRUE)</f>
        <v>SINAPI</v>
      </c>
      <c r="F2044" s="115" t="str">
        <f>IF($C2044="","",VLOOKUP($C2044,'[1]Preços Unitários'!$B$7:$H$507,4,1))</f>
        <v>AÇO CA-50 DOBRADO E CORTADO</v>
      </c>
      <c r="G2044" s="115" t="str">
        <f>IF($C2044="","",VLOOKUP($C2044,'[1]Preços Unitários'!$B$7:$H$507,5,1))</f>
        <v>Kg</v>
      </c>
      <c r="H2044" s="116">
        <f>IF($C2044="","",VLOOKUP($C2044,'[1]Preços Unitários'!$B$7:$H$507,7,1))</f>
        <v>8.8555457386611298</v>
      </c>
      <c r="I2044" s="117">
        <v>9.75</v>
      </c>
      <c r="J2044" s="118">
        <f t="shared" si="140"/>
        <v>86.341570951946011</v>
      </c>
      <c r="K2044" s="347"/>
      <c r="L2044" s="350"/>
    </row>
    <row r="2045" spans="2:12" x14ac:dyDescent="0.25">
      <c r="B2045" s="113"/>
      <c r="C2045" s="151" t="s">
        <v>1857</v>
      </c>
      <c r="D2045" s="151">
        <f>VLOOKUP(C2045,'[1]Preços Unitários'!$B$7:$E$413,2,TRUE)</f>
        <v>80601</v>
      </c>
      <c r="E2045" s="151" t="str">
        <f>VLOOKUP(C2045,'[1]Preços Unitários'!$B$7:$F$413,3,TRUE)</f>
        <v>CASAN</v>
      </c>
      <c r="F2045" s="115" t="str">
        <f>IF($C2045="","",VLOOKUP($C2045,'[1]Preços Unitários'!$B$7:$H$507,4,1))</f>
        <v>FORMA DE MADEIRA COMUM</v>
      </c>
      <c r="G2045" s="115" t="str">
        <f>IF($C2045="","",VLOOKUP($C2045,'[1]Preços Unitários'!$B$7:$H$507,5,1))</f>
        <v>m²</v>
      </c>
      <c r="H2045" s="116">
        <f>IF($C2045="","",VLOOKUP($C2045,'[1]Preços Unitários'!$B$7:$H$507,7,1))</f>
        <v>80.07642544046881</v>
      </c>
      <c r="I2045" s="117">
        <v>0.8</v>
      </c>
      <c r="J2045" s="118">
        <f t="shared" si="140"/>
        <v>64.061140352375048</v>
      </c>
      <c r="K2045" s="347"/>
      <c r="L2045" s="350"/>
    </row>
    <row r="2046" spans="2:12" x14ac:dyDescent="0.25">
      <c r="B2046" s="113"/>
      <c r="C2046" s="114" t="s">
        <v>1915</v>
      </c>
      <c r="D2046" s="114">
        <f>VLOOKUP(C2046,'[1]Preços Unitários'!$B$7:$E$413,2,TRUE)</f>
        <v>21090</v>
      </c>
      <c r="E2046" s="114" t="str">
        <f>VLOOKUP(C2046,'[1]Preços Unitários'!$B$7:$F$413,3,TRUE)</f>
        <v>SINAPI</v>
      </c>
      <c r="F2046" s="115" t="str">
        <f>IF($C2046="","",VLOOKUP($C2046,'[1]Preços Unitários'!$B$7:$H$507,4,1))</f>
        <v xml:space="preserve">TAMPA DE FERRO FUNDIDO DIÂMETRO INTERNO LIVRE 600mm </v>
      </c>
      <c r="G2046" s="115" t="str">
        <f>IF($C2046="","",VLOOKUP($C2046,'[1]Preços Unitários'!$B$7:$H$507,5,1))</f>
        <v xml:space="preserve">un </v>
      </c>
      <c r="H2046" s="116">
        <f>IF($C2046="","",VLOOKUP($C2046,'[1]Preços Unitários'!$B$7:$H$507,7,1))</f>
        <v>892.33803766069525</v>
      </c>
      <c r="I2046" s="117">
        <v>1</v>
      </c>
      <c r="J2046" s="118">
        <f t="shared" si="140"/>
        <v>892.33803766069525</v>
      </c>
      <c r="K2046" s="347"/>
      <c r="L2046" s="350"/>
    </row>
    <row r="2047" spans="2:12" ht="15.75" thickBot="1" x14ac:dyDescent="0.3">
      <c r="B2047" s="121"/>
      <c r="C2047" s="122"/>
      <c r="D2047" s="122"/>
      <c r="E2047" s="122"/>
      <c r="F2047" s="123" t="str">
        <f>IF($C2047="","",VLOOKUP($C2047,'[1]Preços Unitários'!$B$7:$H$507,4,1))</f>
        <v/>
      </c>
      <c r="G2047" s="123" t="str">
        <f>IF($C2047="","",VLOOKUP($C2047,'[1]Preços Unitários'!$B$7:$H$507,5,1))</f>
        <v/>
      </c>
      <c r="H2047" s="124" t="str">
        <f>IF($C2047="","",VLOOKUP($C2047,'[1]Preços Unitários'!$B$7:$H$507,7,1))</f>
        <v/>
      </c>
      <c r="I2047" s="125"/>
      <c r="J2047" s="126" t="str">
        <f t="shared" si="140"/>
        <v/>
      </c>
      <c r="K2047" s="348"/>
      <c r="L2047" s="351"/>
    </row>
    <row r="2048" spans="2:12" ht="15.75" thickBot="1" x14ac:dyDescent="0.3">
      <c r="C2048" s="127"/>
      <c r="D2048" s="127"/>
      <c r="E2048" s="127"/>
      <c r="H2048" s="128"/>
      <c r="I2048" s="129"/>
      <c r="J2048" s="128"/>
    </row>
    <row r="2049" spans="2:12" x14ac:dyDescent="0.25">
      <c r="B2049" s="133" t="s">
        <v>952</v>
      </c>
      <c r="C2049" s="96"/>
      <c r="D2049" s="96"/>
      <c r="E2049" s="96"/>
      <c r="F2049" s="97" t="s">
        <v>116</v>
      </c>
      <c r="G2049" s="98" t="s">
        <v>141</v>
      </c>
      <c r="H2049" s="135" t="s">
        <v>131</v>
      </c>
      <c r="I2049" s="100">
        <v>1</v>
      </c>
      <c r="J2049" s="101">
        <f>ROUND(IF(SUM(J2051:J2059)="","",IF(H2049="NOTURNO",(SUM(J2051:J2059))*1.25,SUM(J2051:J2059))),2)</f>
        <v>97.48</v>
      </c>
      <c r="K2049" s="102" t="s">
        <v>1771</v>
      </c>
      <c r="L2049" s="103" t="s">
        <v>1772</v>
      </c>
    </row>
    <row r="2050" spans="2:12" ht="27" x14ac:dyDescent="0.25">
      <c r="B2050" s="104"/>
      <c r="C2050" s="105" t="s">
        <v>1773</v>
      </c>
      <c r="D2050" s="105"/>
      <c r="E2050" s="105"/>
      <c r="F2050" s="106" t="s">
        <v>1776</v>
      </c>
      <c r="G2050" s="107" t="s">
        <v>1777</v>
      </c>
      <c r="H2050" s="108" t="s">
        <v>1778</v>
      </c>
      <c r="I2050" s="109"/>
      <c r="J2050" s="110"/>
      <c r="K2050" s="111"/>
      <c r="L2050" s="112"/>
    </row>
    <row r="2051" spans="2:12" x14ac:dyDescent="0.25">
      <c r="B2051" s="113"/>
      <c r="C2051" s="119"/>
      <c r="D2051" s="119"/>
      <c r="E2051" s="119"/>
      <c r="F2051" s="115" t="str">
        <f>IF($C2051="","",VLOOKUP($C2051,'[1]Preços Unitários'!$B$7:$H$507,4,1))</f>
        <v/>
      </c>
      <c r="G2051" s="115" t="str">
        <f>IF($C2051="","",VLOOKUP($C2051,'[1]Preços Unitários'!$B$7:$H$507,5,1))</f>
        <v/>
      </c>
      <c r="H2051" s="116" t="str">
        <f>IF($C2051="","",VLOOKUP($C2051,'[1]Preços Unitários'!$B$7:$H$507,7,1))</f>
        <v/>
      </c>
      <c r="I2051" s="117"/>
      <c r="J2051" s="118" t="str">
        <f t="shared" ref="J2051:J2060" si="141">IF(H2051="","",I2051*H2051)</f>
        <v/>
      </c>
      <c r="K2051" s="346" t="s">
        <v>2060</v>
      </c>
      <c r="L2051" s="349" t="s">
        <v>2061</v>
      </c>
    </row>
    <row r="2052" spans="2:12" x14ac:dyDescent="0.25">
      <c r="B2052" s="113"/>
      <c r="C2052" s="132" t="s">
        <v>2035</v>
      </c>
      <c r="D2052" s="132">
        <f>VLOOKUP(C2052,'[1]Preços Unitários'!$B$7:$E$413,2,TRUE)</f>
        <v>100533</v>
      </c>
      <c r="E2052" s="132" t="str">
        <f>VLOOKUP(C2052,'[1]Preços Unitários'!$B$7:$F$413,3,TRUE)</f>
        <v>SINAPI</v>
      </c>
      <c r="F2052" s="115" t="str">
        <f>IF($C2052="","",VLOOKUP($C2052,'[1]Preços Unitários'!$B$7:$H$507,4,1))</f>
        <v>TÉCNICO EDIFICAÇÕES/SANEAMENTO/SEGURANÇA</v>
      </c>
      <c r="G2052" s="115" t="str">
        <f>IF($C2052="","",VLOOKUP($C2052,'[1]Preços Unitários'!$B$7:$H$507,5,1))</f>
        <v>h</v>
      </c>
      <c r="H2052" s="116">
        <f>IF($C2052="","",VLOOKUP($C2052,'[1]Preços Unitários'!$B$7:$H$507,7,1))</f>
        <v>28.917178829357479</v>
      </c>
      <c r="I2052" s="117">
        <v>0.75</v>
      </c>
      <c r="J2052" s="118">
        <f t="shared" si="141"/>
        <v>21.687884122018108</v>
      </c>
      <c r="K2052" s="347"/>
      <c r="L2052" s="350"/>
    </row>
    <row r="2053" spans="2:12" x14ac:dyDescent="0.25">
      <c r="B2053" s="113"/>
      <c r="C2053" s="141" t="s">
        <v>2036</v>
      </c>
      <c r="D2053" s="141">
        <f>VLOOKUP(C2053,'[1]Preços Unitários'!$B$7:$E$413,2,TRUE)</f>
        <v>92145</v>
      </c>
      <c r="E2053" s="141" t="str">
        <f>VLOOKUP(C2053,'[1]Preços Unitários'!$B$7:$F$413,3,TRUE)</f>
        <v>SINAPI</v>
      </c>
      <c r="F2053" s="115" t="str">
        <f>IF($C2053="","",VLOOKUP($C2053,'[1]Preços Unitários'!$B$7:$H$507,4,1))</f>
        <v>LOCAÇÃO UTILITÁRIO</v>
      </c>
      <c r="G2053" s="115" t="str">
        <f>IF($C2053="","",VLOOKUP($C2053,'[1]Preços Unitários'!$B$7:$H$507,5,1))</f>
        <v>h</v>
      </c>
      <c r="H2053" s="116">
        <f>IF($C2053="","",VLOOKUP($C2053,'[1]Preços Unitários'!$B$7:$H$507,7,1))</f>
        <v>101.06068311810334</v>
      </c>
      <c r="I2053" s="117">
        <v>0.75</v>
      </c>
      <c r="J2053" s="118">
        <f t="shared" si="141"/>
        <v>75.79551233857751</v>
      </c>
      <c r="K2053" s="347"/>
      <c r="L2053" s="350"/>
    </row>
    <row r="2054" spans="2:12" x14ac:dyDescent="0.25">
      <c r="B2054" s="113"/>
      <c r="C2054" s="119"/>
      <c r="D2054" s="119"/>
      <c r="E2054" s="119"/>
      <c r="F2054" s="115" t="str">
        <f>IF($C2054="","",VLOOKUP($C2054,'[1]Preços Unitários'!$B$7:$H$507,4,1))</f>
        <v/>
      </c>
      <c r="G2054" s="115" t="str">
        <f>IF($C2054="","",VLOOKUP($C2054,'[1]Preços Unitários'!$B$7:$H$507,5,1))</f>
        <v/>
      </c>
      <c r="H2054" s="116" t="str">
        <f>IF($C2054="","",VLOOKUP($C2054,'[1]Preços Unitários'!$B$7:$H$507,7,1))</f>
        <v/>
      </c>
      <c r="I2054" s="117"/>
      <c r="J2054" s="118" t="str">
        <f t="shared" si="141"/>
        <v/>
      </c>
      <c r="K2054" s="347"/>
      <c r="L2054" s="350"/>
    </row>
    <row r="2055" spans="2:12" x14ac:dyDescent="0.25">
      <c r="B2055" s="113"/>
      <c r="C2055" s="119"/>
      <c r="D2055" s="119"/>
      <c r="E2055" s="119"/>
      <c r="F2055" s="115" t="str">
        <f>IF($C2055="","",VLOOKUP($C2055,'[1]Preços Unitários'!$B$7:$H$507,4,1))</f>
        <v/>
      </c>
      <c r="G2055" s="115" t="str">
        <f>IF($C2055="","",VLOOKUP($C2055,'[1]Preços Unitários'!$B$7:$H$507,5,1))</f>
        <v/>
      </c>
      <c r="H2055" s="116" t="str">
        <f>IF($C2055="","",VLOOKUP($C2055,'[1]Preços Unitários'!$B$7:$H$507,7,1))</f>
        <v/>
      </c>
      <c r="I2055" s="117"/>
      <c r="J2055" s="118" t="str">
        <f t="shared" si="141"/>
        <v/>
      </c>
      <c r="K2055" s="347"/>
      <c r="L2055" s="350"/>
    </row>
    <row r="2056" spans="2:12" x14ac:dyDescent="0.25">
      <c r="B2056" s="113"/>
      <c r="C2056" s="119"/>
      <c r="D2056" s="119"/>
      <c r="E2056" s="119"/>
      <c r="F2056" s="115" t="str">
        <f>IF($C2056="","",VLOOKUP($C2056,'[1]Preços Unitários'!$B$7:$H$507,4,1))</f>
        <v/>
      </c>
      <c r="G2056" s="115" t="str">
        <f>IF($C2056="","",VLOOKUP($C2056,'[1]Preços Unitários'!$B$7:$H$507,5,1))</f>
        <v/>
      </c>
      <c r="H2056" s="116" t="str">
        <f>IF($C2056="","",VLOOKUP($C2056,'[1]Preços Unitários'!$B$7:$H$507,7,1))</f>
        <v/>
      </c>
      <c r="I2056" s="117"/>
      <c r="J2056" s="118" t="str">
        <f t="shared" si="141"/>
        <v/>
      </c>
      <c r="K2056" s="347"/>
      <c r="L2056" s="350"/>
    </row>
    <row r="2057" spans="2:12" x14ac:dyDescent="0.25">
      <c r="B2057" s="113"/>
      <c r="C2057" s="119"/>
      <c r="D2057" s="119"/>
      <c r="E2057" s="119"/>
      <c r="F2057" s="115" t="str">
        <f>IF($C2057="","",VLOOKUP($C2057,'[1]Preços Unitários'!$B$7:$H$507,4,1))</f>
        <v/>
      </c>
      <c r="G2057" s="115" t="str">
        <f>IF($C2057="","",VLOOKUP($C2057,'[1]Preços Unitários'!$B$7:$H$507,5,1))</f>
        <v/>
      </c>
      <c r="H2057" s="116" t="str">
        <f>IF($C2057="","",VLOOKUP($C2057,'[1]Preços Unitários'!$B$7:$H$507,7,1))</f>
        <v/>
      </c>
      <c r="I2057" s="117"/>
      <c r="J2057" s="118" t="str">
        <f t="shared" si="141"/>
        <v/>
      </c>
      <c r="K2057" s="347"/>
      <c r="L2057" s="350"/>
    </row>
    <row r="2058" spans="2:12" x14ac:dyDescent="0.25">
      <c r="B2058" s="113"/>
      <c r="C2058" s="119"/>
      <c r="D2058" s="119"/>
      <c r="E2058" s="119"/>
      <c r="F2058" s="115" t="str">
        <f>IF($C2058="","",VLOOKUP($C2058,'[1]Preços Unitários'!$B$7:$H$507,4,1))</f>
        <v/>
      </c>
      <c r="G2058" s="115" t="str">
        <f>IF($C2058="","",VLOOKUP($C2058,'[1]Preços Unitários'!$B$7:$H$507,5,1))</f>
        <v/>
      </c>
      <c r="H2058" s="116" t="str">
        <f>IF($C2058="","",VLOOKUP($C2058,'[1]Preços Unitários'!$B$7:$H$507,7,1))</f>
        <v/>
      </c>
      <c r="I2058" s="120"/>
      <c r="J2058" s="118" t="str">
        <f t="shared" si="141"/>
        <v/>
      </c>
      <c r="K2058" s="347"/>
      <c r="L2058" s="350"/>
    </row>
    <row r="2059" spans="2:12" x14ac:dyDescent="0.25">
      <c r="B2059" s="113"/>
      <c r="C2059" s="119"/>
      <c r="D2059" s="119"/>
      <c r="E2059" s="119"/>
      <c r="F2059" s="115" t="str">
        <f>IF($C2059="","",VLOOKUP($C2059,'[1]Preços Unitários'!$B$7:$H$507,4,1))</f>
        <v/>
      </c>
      <c r="G2059" s="115" t="str">
        <f>IF($C2059="","",VLOOKUP($C2059,'[1]Preços Unitários'!$B$7:$H$507,5,1))</f>
        <v/>
      </c>
      <c r="H2059" s="116" t="str">
        <f>IF($C2059="","",VLOOKUP($C2059,'[1]Preços Unitários'!$B$7:$H$507,7,1))</f>
        <v/>
      </c>
      <c r="I2059" s="120"/>
      <c r="J2059" s="118" t="str">
        <f t="shared" si="141"/>
        <v/>
      </c>
      <c r="K2059" s="347"/>
      <c r="L2059" s="350"/>
    </row>
    <row r="2060" spans="2:12" ht="15.75" thickBot="1" x14ac:dyDescent="0.3">
      <c r="B2060" s="121"/>
      <c r="C2060" s="122"/>
      <c r="D2060" s="122"/>
      <c r="E2060" s="122"/>
      <c r="F2060" s="123" t="str">
        <f>IF($C2060="","",VLOOKUP($C2060,'[1]Preços Unitários'!$B$7:$H$507,4,1))</f>
        <v/>
      </c>
      <c r="G2060" s="123" t="str">
        <f>IF($C2060="","",VLOOKUP($C2060,'[1]Preços Unitários'!$B$7:$H$507,5,1))</f>
        <v/>
      </c>
      <c r="H2060" s="124" t="str">
        <f>IF($C2060="","",VLOOKUP($C2060,'[1]Preços Unitários'!$B$7:$H$507,7,1))</f>
        <v/>
      </c>
      <c r="I2060" s="125"/>
      <c r="J2060" s="126" t="str">
        <f t="shared" si="141"/>
        <v/>
      </c>
      <c r="K2060" s="348"/>
      <c r="L2060" s="351"/>
    </row>
    <row r="2061" spans="2:12" ht="15.75" thickBot="1" x14ac:dyDescent="0.3">
      <c r="C2061" s="127"/>
      <c r="D2061" s="127"/>
      <c r="E2061" s="127"/>
      <c r="H2061" s="128"/>
      <c r="I2061" s="129"/>
      <c r="J2061" s="128"/>
    </row>
    <row r="2062" spans="2:12" x14ac:dyDescent="0.25">
      <c r="B2062" s="133" t="s">
        <v>953</v>
      </c>
      <c r="C2062" s="96"/>
      <c r="D2062" s="96"/>
      <c r="E2062" s="96"/>
      <c r="F2062" s="97" t="s">
        <v>117</v>
      </c>
      <c r="G2062" s="98" t="s">
        <v>134</v>
      </c>
      <c r="H2062" s="135" t="s">
        <v>131</v>
      </c>
      <c r="I2062" s="100">
        <v>1</v>
      </c>
      <c r="J2062" s="101">
        <f>ROUND(IF(SUM(J2064:J2073)="","",IF(H2062="NOTURNO",(SUM(J2064:J2073))*1.25,SUM(J2064:J2073))),2)</f>
        <v>416.91</v>
      </c>
      <c r="K2062" s="102" t="s">
        <v>1771</v>
      </c>
      <c r="L2062" s="103" t="s">
        <v>1772</v>
      </c>
    </row>
    <row r="2063" spans="2:12" ht="27" x14ac:dyDescent="0.25">
      <c r="B2063" s="104"/>
      <c r="C2063" s="105" t="s">
        <v>1773</v>
      </c>
      <c r="D2063" s="105"/>
      <c r="E2063" s="105"/>
      <c r="F2063" s="106" t="s">
        <v>1776</v>
      </c>
      <c r="G2063" s="107" t="s">
        <v>1777</v>
      </c>
      <c r="H2063" s="108" t="s">
        <v>1778</v>
      </c>
      <c r="I2063" s="109"/>
      <c r="J2063" s="110"/>
      <c r="K2063" s="111"/>
      <c r="L2063" s="112"/>
    </row>
    <row r="2064" spans="2:12" x14ac:dyDescent="0.25">
      <c r="B2064" s="113"/>
      <c r="C2064" s="119"/>
      <c r="D2064" s="119"/>
      <c r="E2064" s="119"/>
      <c r="F2064" s="115" t="str">
        <f>IF($C2064="","",VLOOKUP($C2064,'[1]Preços Unitários'!$B$7:$H$507,4,1))</f>
        <v/>
      </c>
      <c r="G2064" s="115" t="str">
        <f>IF($C2064="","",VLOOKUP($C2064,'[1]Preços Unitários'!$B$7:$H$507,5,1))</f>
        <v/>
      </c>
      <c r="H2064" s="116" t="str">
        <f>IF($C2064="","",VLOOKUP($C2064,'[1]Preços Unitários'!$B$7:$H$507,7,1))</f>
        <v/>
      </c>
      <c r="I2064" s="117"/>
      <c r="J2064" s="118" t="str">
        <f t="shared" ref="J2064:J2074" si="142">IF(H2064="","",I2064*H2064)</f>
        <v/>
      </c>
      <c r="K2064" s="346" t="s">
        <v>2062</v>
      </c>
      <c r="L2064" s="349" t="s">
        <v>2063</v>
      </c>
    </row>
    <row r="2065" spans="2:12" x14ac:dyDescent="0.25">
      <c r="B2065" s="113"/>
      <c r="C2065" s="141" t="s">
        <v>2005</v>
      </c>
      <c r="D2065" s="141">
        <f>VLOOKUP(C2065,'[1]Preços Unitários'!$B$7:$E$413,2,TRUE)</f>
        <v>92106</v>
      </c>
      <c r="E2065" s="141" t="str">
        <f>VLOOKUP(C2065,'[1]Preços Unitários'!$B$7:$F$413,3,TRUE)</f>
        <v>SINAPI</v>
      </c>
      <c r="F2065" s="115" t="str">
        <f>IF($C2065="","",VLOOKUP($C2065,'[1]Preços Unitários'!$B$7:$H$507,4,1))</f>
        <v>LOCAÇÃO SERVIÇO AUTOVÁCUO E HIDROJATO COMBINADO</v>
      </c>
      <c r="G2065" s="115" t="str">
        <f>IF($C2065="","",VLOOKUP($C2065,'[1]Preços Unitários'!$B$7:$H$507,5,1))</f>
        <v>h</v>
      </c>
      <c r="H2065" s="116">
        <f>IF($C2065="","",VLOOKUP($C2065,'[1]Preços Unitários'!$B$7:$H$507,7,1))</f>
        <v>416.90800847131794</v>
      </c>
      <c r="I2065" s="117">
        <v>1</v>
      </c>
      <c r="J2065" s="118">
        <f t="shared" si="142"/>
        <v>416.90800847131794</v>
      </c>
      <c r="K2065" s="347"/>
      <c r="L2065" s="350"/>
    </row>
    <row r="2066" spans="2:12" x14ac:dyDescent="0.25">
      <c r="B2066" s="113"/>
      <c r="C2066" s="119"/>
      <c r="D2066" s="119"/>
      <c r="E2066" s="119"/>
      <c r="F2066" s="115" t="str">
        <f>IF($C2066="","",VLOOKUP($C2066,'[1]Preços Unitários'!$B$7:$H$507,4,1))</f>
        <v/>
      </c>
      <c r="G2066" s="115" t="str">
        <f>IF($C2066="","",VLOOKUP($C2066,'[1]Preços Unitários'!$B$7:$H$507,5,1))</f>
        <v/>
      </c>
      <c r="H2066" s="116" t="str">
        <f>IF($C2066="","",VLOOKUP($C2066,'[1]Preços Unitários'!$B$7:$H$507,7,1))</f>
        <v/>
      </c>
      <c r="I2066" s="117"/>
      <c r="J2066" s="118" t="str">
        <f t="shared" si="142"/>
        <v/>
      </c>
      <c r="K2066" s="347"/>
      <c r="L2066" s="350"/>
    </row>
    <row r="2067" spans="2:12" x14ac:dyDescent="0.25">
      <c r="B2067" s="113"/>
      <c r="C2067" s="119"/>
      <c r="D2067" s="119"/>
      <c r="E2067" s="119"/>
      <c r="F2067" s="115" t="str">
        <f>IF($C2067="","",VLOOKUP($C2067,'[1]Preços Unitários'!$B$7:$H$507,4,1))</f>
        <v/>
      </c>
      <c r="G2067" s="115" t="str">
        <f>IF($C2067="","",VLOOKUP($C2067,'[1]Preços Unitários'!$B$7:$H$507,5,1))</f>
        <v/>
      </c>
      <c r="H2067" s="116" t="str">
        <f>IF($C2067="","",VLOOKUP($C2067,'[1]Preços Unitários'!$B$7:$H$507,7,1))</f>
        <v/>
      </c>
      <c r="I2067" s="117"/>
      <c r="J2067" s="118" t="str">
        <f t="shared" si="142"/>
        <v/>
      </c>
      <c r="K2067" s="347"/>
      <c r="L2067" s="350"/>
    </row>
    <row r="2068" spans="2:12" x14ac:dyDescent="0.25">
      <c r="B2068" s="113"/>
      <c r="C2068" s="119"/>
      <c r="D2068" s="119"/>
      <c r="E2068" s="119"/>
      <c r="F2068" s="115" t="str">
        <f>IF($C2068="","",VLOOKUP($C2068,'[1]Preços Unitários'!$B$7:$H$507,4,1))</f>
        <v/>
      </c>
      <c r="G2068" s="115" t="str">
        <f>IF($C2068="","",VLOOKUP($C2068,'[1]Preços Unitários'!$B$7:$H$507,5,1))</f>
        <v/>
      </c>
      <c r="H2068" s="116" t="str">
        <f>IF($C2068="","",VLOOKUP($C2068,'[1]Preços Unitários'!$B$7:$H$507,7,1))</f>
        <v/>
      </c>
      <c r="I2068" s="117"/>
      <c r="J2068" s="118" t="str">
        <f t="shared" si="142"/>
        <v/>
      </c>
      <c r="K2068" s="347"/>
      <c r="L2068" s="350"/>
    </row>
    <row r="2069" spans="2:12" x14ac:dyDescent="0.25">
      <c r="B2069" s="113"/>
      <c r="C2069" s="119"/>
      <c r="D2069" s="119"/>
      <c r="E2069" s="119"/>
      <c r="F2069" s="115" t="str">
        <f>IF($C2069="","",VLOOKUP($C2069,'[1]Preços Unitários'!$B$7:$H$507,4,1))</f>
        <v/>
      </c>
      <c r="G2069" s="115" t="str">
        <f>IF($C2069="","",VLOOKUP($C2069,'[1]Preços Unitários'!$B$7:$H$507,5,1))</f>
        <v/>
      </c>
      <c r="H2069" s="116" t="str">
        <f>IF($C2069="","",VLOOKUP($C2069,'[1]Preços Unitários'!$B$7:$H$507,7,1))</f>
        <v/>
      </c>
      <c r="I2069" s="117"/>
      <c r="J2069" s="118" t="str">
        <f t="shared" si="142"/>
        <v/>
      </c>
      <c r="K2069" s="347"/>
      <c r="L2069" s="350"/>
    </row>
    <row r="2070" spans="2:12" x14ac:dyDescent="0.25">
      <c r="B2070" s="113"/>
      <c r="C2070" s="119"/>
      <c r="D2070" s="119"/>
      <c r="E2070" s="119"/>
      <c r="F2070" s="115" t="str">
        <f>IF($C2070="","",VLOOKUP($C2070,'[1]Preços Unitários'!$B$7:$H$507,4,1))</f>
        <v/>
      </c>
      <c r="G2070" s="115" t="str">
        <f>IF($C2070="","",VLOOKUP($C2070,'[1]Preços Unitários'!$B$7:$H$507,5,1))</f>
        <v/>
      </c>
      <c r="H2070" s="116" t="str">
        <f>IF($C2070="","",VLOOKUP($C2070,'[1]Preços Unitários'!$B$7:$H$507,7,1))</f>
        <v/>
      </c>
      <c r="I2070" s="117"/>
      <c r="J2070" s="118" t="str">
        <f t="shared" si="142"/>
        <v/>
      </c>
      <c r="K2070" s="347"/>
      <c r="L2070" s="350"/>
    </row>
    <row r="2071" spans="2:12" x14ac:dyDescent="0.25">
      <c r="B2071" s="113"/>
      <c r="C2071" s="119"/>
      <c r="D2071" s="119"/>
      <c r="E2071" s="119"/>
      <c r="F2071" s="115" t="str">
        <f>IF($C2071="","",VLOOKUP($C2071,'[1]Preços Unitários'!$B$7:$H$507,4,1))</f>
        <v/>
      </c>
      <c r="G2071" s="115" t="str">
        <f>IF($C2071="","",VLOOKUP($C2071,'[1]Preços Unitários'!$B$7:$H$507,5,1))</f>
        <v/>
      </c>
      <c r="H2071" s="116" t="str">
        <f>IF($C2071="","",VLOOKUP($C2071,'[1]Preços Unitários'!$B$7:$H$507,7,1))</f>
        <v/>
      </c>
      <c r="I2071" s="117"/>
      <c r="J2071" s="118" t="str">
        <f t="shared" si="142"/>
        <v/>
      </c>
      <c r="K2071" s="347"/>
      <c r="L2071" s="350"/>
    </row>
    <row r="2072" spans="2:12" x14ac:dyDescent="0.25">
      <c r="B2072" s="113"/>
      <c r="C2072" s="119"/>
      <c r="D2072" s="119"/>
      <c r="E2072" s="119"/>
      <c r="F2072" s="115" t="str">
        <f>IF($C2072="","",VLOOKUP($C2072,'[1]Preços Unitários'!$B$7:$H$507,4,1))</f>
        <v/>
      </c>
      <c r="G2072" s="115" t="str">
        <f>IF($C2072="","",VLOOKUP($C2072,'[1]Preços Unitários'!$B$7:$H$507,5,1))</f>
        <v/>
      </c>
      <c r="H2072" s="116" t="str">
        <f>IF($C2072="","",VLOOKUP($C2072,'[1]Preços Unitários'!$B$7:$H$507,7,1))</f>
        <v/>
      </c>
      <c r="I2072" s="120"/>
      <c r="J2072" s="118" t="str">
        <f t="shared" si="142"/>
        <v/>
      </c>
      <c r="K2072" s="347"/>
      <c r="L2072" s="350"/>
    </row>
    <row r="2073" spans="2:12" x14ac:dyDescent="0.25">
      <c r="B2073" s="113"/>
      <c r="C2073" s="119"/>
      <c r="D2073" s="119"/>
      <c r="E2073" s="119"/>
      <c r="F2073" s="115" t="str">
        <f>IF($C2073="","",VLOOKUP($C2073,'[1]Preços Unitários'!$B$7:$H$507,4,1))</f>
        <v/>
      </c>
      <c r="G2073" s="115" t="str">
        <f>IF($C2073="","",VLOOKUP($C2073,'[1]Preços Unitários'!$B$7:$H$507,5,1))</f>
        <v/>
      </c>
      <c r="H2073" s="116" t="str">
        <f>IF($C2073="","",VLOOKUP($C2073,'[1]Preços Unitários'!$B$7:$H$507,7,1))</f>
        <v/>
      </c>
      <c r="I2073" s="120"/>
      <c r="J2073" s="118" t="str">
        <f t="shared" si="142"/>
        <v/>
      </c>
      <c r="K2073" s="347"/>
      <c r="L2073" s="350"/>
    </row>
    <row r="2074" spans="2:12" ht="15.75" thickBot="1" x14ac:dyDescent="0.3">
      <c r="B2074" s="121"/>
      <c r="C2074" s="122"/>
      <c r="D2074" s="122"/>
      <c r="E2074" s="122"/>
      <c r="F2074" s="123" t="str">
        <f>IF($C2074="","",VLOOKUP($C2074,'[1]Preços Unitários'!$B$7:$H$507,4,1))</f>
        <v/>
      </c>
      <c r="G2074" s="123" t="str">
        <f>IF($C2074="","",VLOOKUP($C2074,'[1]Preços Unitários'!$B$7:$H$507,5,1))</f>
        <v/>
      </c>
      <c r="H2074" s="124" t="str">
        <f>IF($C2074="","",VLOOKUP($C2074,'[1]Preços Unitários'!$B$7:$H$507,7,1))</f>
        <v/>
      </c>
      <c r="I2074" s="125"/>
      <c r="J2074" s="126" t="str">
        <f t="shared" si="142"/>
        <v/>
      </c>
      <c r="K2074" s="348"/>
      <c r="L2074" s="351"/>
    </row>
    <row r="2075" spans="2:12" ht="15.75" thickBot="1" x14ac:dyDescent="0.3">
      <c r="C2075" s="127"/>
      <c r="D2075" s="127"/>
      <c r="E2075" s="127"/>
      <c r="H2075" s="128"/>
      <c r="I2075" s="129"/>
      <c r="J2075" s="128"/>
    </row>
    <row r="2076" spans="2:12" x14ac:dyDescent="0.25">
      <c r="B2076" s="133" t="s">
        <v>954</v>
      </c>
      <c r="C2076" s="96"/>
      <c r="D2076" s="96"/>
      <c r="E2076" s="96"/>
      <c r="F2076" s="97" t="s">
        <v>118</v>
      </c>
      <c r="G2076" s="98" t="s">
        <v>141</v>
      </c>
      <c r="H2076" s="135" t="s">
        <v>131</v>
      </c>
      <c r="I2076" s="100">
        <v>1</v>
      </c>
      <c r="J2076" s="101">
        <f>ROUND(IF(SUM(J2078:J2087)="","",IF(H2076="NOTURNO",(SUM(J2078:J2087))*1.25,SUM(J2078:J2087))),2)</f>
        <v>92.82</v>
      </c>
      <c r="K2076" s="102" t="s">
        <v>1771</v>
      </c>
      <c r="L2076" s="103" t="s">
        <v>1772</v>
      </c>
    </row>
    <row r="2077" spans="2:12" ht="27" x14ac:dyDescent="0.25">
      <c r="B2077" s="104"/>
      <c r="C2077" s="105" t="s">
        <v>1773</v>
      </c>
      <c r="D2077" s="105"/>
      <c r="E2077" s="105"/>
      <c r="F2077" s="106" t="s">
        <v>1776</v>
      </c>
      <c r="G2077" s="107" t="s">
        <v>1777</v>
      </c>
      <c r="H2077" s="108" t="s">
        <v>1778</v>
      </c>
      <c r="I2077" s="109"/>
      <c r="J2077" s="110"/>
      <c r="K2077" s="111"/>
      <c r="L2077" s="112"/>
    </row>
    <row r="2078" spans="2:12" x14ac:dyDescent="0.25">
      <c r="B2078" s="113"/>
      <c r="C2078" s="119"/>
      <c r="D2078" s="119"/>
      <c r="E2078" s="119"/>
      <c r="F2078" s="115" t="str">
        <f>IF($C2078="","",VLOOKUP($C2078,'[1]Preços Unitários'!$B$7:$H$507,4,1))</f>
        <v/>
      </c>
      <c r="G2078" s="115" t="str">
        <f>IF($C2078="","",VLOOKUP($C2078,'[1]Preços Unitários'!$B$7:$H$507,5,1))</f>
        <v/>
      </c>
      <c r="H2078" s="116" t="str">
        <f>IF($C2078="","",VLOOKUP($C2078,'[1]Preços Unitários'!$B$7:$H$507,7,1))</f>
        <v/>
      </c>
      <c r="I2078" s="117"/>
      <c r="J2078" s="118" t="str">
        <f t="shared" ref="J2078:J2088" si="143">IF(H2078="","",I2078*H2078)</f>
        <v/>
      </c>
      <c r="K2078" s="346" t="s">
        <v>2064</v>
      </c>
      <c r="L2078" s="349" t="s">
        <v>2065</v>
      </c>
    </row>
    <row r="2079" spans="2:12" x14ac:dyDescent="0.25">
      <c r="B2079" s="113"/>
      <c r="C2079" s="132" t="s">
        <v>2066</v>
      </c>
      <c r="D2079" s="132">
        <f>VLOOKUP(C2079,'[1]Preços Unitários'!$B$7:$E$413,2,TRUE)</f>
        <v>190451</v>
      </c>
      <c r="E2079" s="132" t="str">
        <f>VLOOKUP(C2079,'[1]Preços Unitários'!$B$7:$F$413,3,TRUE)</f>
        <v>CASAN</v>
      </c>
      <c r="F2079" s="115" t="str">
        <f>IF($C2079="","",VLOOKUP($C2079,'[1]Preços Unitários'!$B$7:$H$507,4,1))</f>
        <v>LIMPEZA DE CESTO DE ESTAÇÃO ELEVATÓRIA DE ESGOTO</v>
      </c>
      <c r="G2079" s="115" t="str">
        <f>IF($C2079="","",VLOOKUP($C2079,'[1]Preços Unitários'!$B$7:$H$507,5,1))</f>
        <v>un</v>
      </c>
      <c r="H2079" s="116">
        <f>IF($C2079="","",VLOOKUP($C2079,'[1]Preços Unitários'!$B$7:$H$507,7,1))</f>
        <v>92.816422831697366</v>
      </c>
      <c r="I2079" s="117">
        <v>1</v>
      </c>
      <c r="J2079" s="118">
        <f t="shared" si="143"/>
        <v>92.816422831697366</v>
      </c>
      <c r="K2079" s="347"/>
      <c r="L2079" s="350"/>
    </row>
    <row r="2080" spans="2:12" x14ac:dyDescent="0.25">
      <c r="B2080" s="113"/>
      <c r="C2080" s="119"/>
      <c r="D2080" s="119"/>
      <c r="E2080" s="119"/>
      <c r="F2080" s="115" t="str">
        <f>IF($C2080="","",VLOOKUP($C2080,'[1]Preços Unitários'!$B$7:$H$507,4,1))</f>
        <v/>
      </c>
      <c r="G2080" s="115" t="str">
        <f>IF($C2080="","",VLOOKUP($C2080,'[1]Preços Unitários'!$B$7:$H$507,5,1))</f>
        <v/>
      </c>
      <c r="H2080" s="116" t="str">
        <f>IF($C2080="","",VLOOKUP($C2080,'[1]Preços Unitários'!$B$7:$H$507,7,1))</f>
        <v/>
      </c>
      <c r="I2080" s="117"/>
      <c r="J2080" s="118" t="str">
        <f t="shared" si="143"/>
        <v/>
      </c>
      <c r="K2080" s="347"/>
      <c r="L2080" s="350"/>
    </row>
    <row r="2081" spans="2:12" x14ac:dyDescent="0.25">
      <c r="B2081" s="113"/>
      <c r="C2081" s="119"/>
      <c r="D2081" s="119"/>
      <c r="E2081" s="119"/>
      <c r="F2081" s="115" t="str">
        <f>IF($C2081="","",VLOOKUP($C2081,'[1]Preços Unitários'!$B$7:$H$507,4,1))</f>
        <v/>
      </c>
      <c r="G2081" s="115" t="str">
        <f>IF($C2081="","",VLOOKUP($C2081,'[1]Preços Unitários'!$B$7:$H$507,5,1))</f>
        <v/>
      </c>
      <c r="H2081" s="116" t="str">
        <f>IF($C2081="","",VLOOKUP($C2081,'[1]Preços Unitários'!$B$7:$H$507,7,1))</f>
        <v/>
      </c>
      <c r="I2081" s="117"/>
      <c r="J2081" s="118" t="str">
        <f t="shared" si="143"/>
        <v/>
      </c>
      <c r="K2081" s="347"/>
      <c r="L2081" s="350"/>
    </row>
    <row r="2082" spans="2:12" x14ac:dyDescent="0.25">
      <c r="B2082" s="113"/>
      <c r="C2082" s="119"/>
      <c r="D2082" s="119"/>
      <c r="E2082" s="119"/>
      <c r="F2082" s="115" t="str">
        <f>IF($C2082="","",VLOOKUP($C2082,'[1]Preços Unitários'!$B$7:$H$507,4,1))</f>
        <v/>
      </c>
      <c r="G2082" s="115" t="str">
        <f>IF($C2082="","",VLOOKUP($C2082,'[1]Preços Unitários'!$B$7:$H$507,5,1))</f>
        <v/>
      </c>
      <c r="H2082" s="116" t="str">
        <f>IF($C2082="","",VLOOKUP($C2082,'[1]Preços Unitários'!$B$7:$H$507,7,1))</f>
        <v/>
      </c>
      <c r="I2082" s="117"/>
      <c r="J2082" s="118" t="str">
        <f t="shared" si="143"/>
        <v/>
      </c>
      <c r="K2082" s="347"/>
      <c r="L2082" s="350"/>
    </row>
    <row r="2083" spans="2:12" x14ac:dyDescent="0.25">
      <c r="B2083" s="113"/>
      <c r="C2083" s="119"/>
      <c r="D2083" s="119"/>
      <c r="E2083" s="119"/>
      <c r="F2083" s="115" t="str">
        <f>IF($C2083="","",VLOOKUP($C2083,'[1]Preços Unitários'!$B$7:$H$507,4,1))</f>
        <v/>
      </c>
      <c r="G2083" s="115" t="str">
        <f>IF($C2083="","",VLOOKUP($C2083,'[1]Preços Unitários'!$B$7:$H$507,5,1))</f>
        <v/>
      </c>
      <c r="H2083" s="116" t="str">
        <f>IF($C2083="","",VLOOKUP($C2083,'[1]Preços Unitários'!$B$7:$H$507,7,1))</f>
        <v/>
      </c>
      <c r="I2083" s="117"/>
      <c r="J2083" s="118" t="str">
        <f t="shared" si="143"/>
        <v/>
      </c>
      <c r="K2083" s="347"/>
      <c r="L2083" s="350"/>
    </row>
    <row r="2084" spans="2:12" x14ac:dyDescent="0.25">
      <c r="B2084" s="113"/>
      <c r="C2084" s="119"/>
      <c r="D2084" s="119"/>
      <c r="E2084" s="119"/>
      <c r="F2084" s="115" t="str">
        <f>IF($C2084="","",VLOOKUP($C2084,'[1]Preços Unitários'!$B$7:$H$507,4,1))</f>
        <v/>
      </c>
      <c r="G2084" s="115" t="str">
        <f>IF($C2084="","",VLOOKUP($C2084,'[1]Preços Unitários'!$B$7:$H$507,5,1))</f>
        <v/>
      </c>
      <c r="H2084" s="116" t="str">
        <f>IF($C2084="","",VLOOKUP($C2084,'[1]Preços Unitários'!$B$7:$H$507,7,1))</f>
        <v/>
      </c>
      <c r="I2084" s="117"/>
      <c r="J2084" s="118" t="str">
        <f t="shared" si="143"/>
        <v/>
      </c>
      <c r="K2084" s="347"/>
      <c r="L2084" s="350"/>
    </row>
    <row r="2085" spans="2:12" x14ac:dyDescent="0.25">
      <c r="B2085" s="113"/>
      <c r="C2085" s="119"/>
      <c r="D2085" s="119"/>
      <c r="E2085" s="119"/>
      <c r="F2085" s="115" t="str">
        <f>IF($C2085="","",VLOOKUP($C2085,'[1]Preços Unitários'!$B$7:$H$507,4,1))</f>
        <v/>
      </c>
      <c r="G2085" s="115" t="str">
        <f>IF($C2085="","",VLOOKUP($C2085,'[1]Preços Unitários'!$B$7:$H$507,5,1))</f>
        <v/>
      </c>
      <c r="H2085" s="116" t="str">
        <f>IF($C2085="","",VLOOKUP($C2085,'[1]Preços Unitários'!$B$7:$H$507,7,1))</f>
        <v/>
      </c>
      <c r="I2085" s="117"/>
      <c r="J2085" s="118" t="str">
        <f t="shared" si="143"/>
        <v/>
      </c>
      <c r="K2085" s="347"/>
      <c r="L2085" s="350"/>
    </row>
    <row r="2086" spans="2:12" x14ac:dyDescent="0.25">
      <c r="B2086" s="113"/>
      <c r="C2086" s="119"/>
      <c r="D2086" s="119"/>
      <c r="E2086" s="119"/>
      <c r="F2086" s="115" t="str">
        <f>IF($C2086="","",VLOOKUP($C2086,'[1]Preços Unitários'!$B$7:$H$507,4,1))</f>
        <v/>
      </c>
      <c r="G2086" s="115" t="str">
        <f>IF($C2086="","",VLOOKUP($C2086,'[1]Preços Unitários'!$B$7:$H$507,5,1))</f>
        <v/>
      </c>
      <c r="H2086" s="116" t="str">
        <f>IF($C2086="","",VLOOKUP($C2086,'[1]Preços Unitários'!$B$7:$H$507,7,1))</f>
        <v/>
      </c>
      <c r="I2086" s="120"/>
      <c r="J2086" s="118" t="str">
        <f t="shared" si="143"/>
        <v/>
      </c>
      <c r="K2086" s="347"/>
      <c r="L2086" s="350"/>
    </row>
    <row r="2087" spans="2:12" x14ac:dyDescent="0.25">
      <c r="B2087" s="113"/>
      <c r="C2087" s="119"/>
      <c r="D2087" s="119"/>
      <c r="E2087" s="119"/>
      <c r="F2087" s="115" t="str">
        <f>IF($C2087="","",VLOOKUP($C2087,'[1]Preços Unitários'!$B$7:$H$507,4,1))</f>
        <v/>
      </c>
      <c r="G2087" s="115" t="str">
        <f>IF($C2087="","",VLOOKUP($C2087,'[1]Preços Unitários'!$B$7:$H$507,5,1))</f>
        <v/>
      </c>
      <c r="H2087" s="116" t="str">
        <f>IF($C2087="","",VLOOKUP($C2087,'[1]Preços Unitários'!$B$7:$H$507,7,1))</f>
        <v/>
      </c>
      <c r="I2087" s="120"/>
      <c r="J2087" s="118" t="str">
        <f t="shared" si="143"/>
        <v/>
      </c>
      <c r="K2087" s="347"/>
      <c r="L2087" s="350"/>
    </row>
    <row r="2088" spans="2:12" ht="15.75" thickBot="1" x14ac:dyDescent="0.3">
      <c r="B2088" s="121"/>
      <c r="C2088" s="122"/>
      <c r="D2088" s="122"/>
      <c r="E2088" s="122"/>
      <c r="F2088" s="123" t="str">
        <f>IF($C2088="","",VLOOKUP($C2088,'[1]Preços Unitários'!$B$7:$H$507,4,1))</f>
        <v/>
      </c>
      <c r="G2088" s="123" t="str">
        <f>IF($C2088="","",VLOOKUP($C2088,'[1]Preços Unitários'!$B$7:$H$507,5,1))</f>
        <v/>
      </c>
      <c r="H2088" s="124" t="str">
        <f>IF($C2088="","",VLOOKUP($C2088,'[1]Preços Unitários'!$B$7:$H$507,7,1))</f>
        <v/>
      </c>
      <c r="I2088" s="125"/>
      <c r="J2088" s="126" t="str">
        <f t="shared" si="143"/>
        <v/>
      </c>
      <c r="K2088" s="348"/>
      <c r="L2088" s="351"/>
    </row>
    <row r="2089" spans="2:12" ht="15.75" thickBot="1" x14ac:dyDescent="0.3">
      <c r="C2089" s="127"/>
      <c r="D2089" s="127"/>
      <c r="E2089" s="127"/>
      <c r="H2089" s="128"/>
      <c r="I2089" s="129"/>
      <c r="J2089" s="128"/>
    </row>
    <row r="2090" spans="2:12" x14ac:dyDescent="0.25">
      <c r="B2090" s="133" t="s">
        <v>955</v>
      </c>
      <c r="C2090" s="96"/>
      <c r="D2090" s="96"/>
      <c r="E2090" s="96"/>
      <c r="F2090" s="97" t="s">
        <v>119</v>
      </c>
      <c r="G2090" s="98" t="s">
        <v>140</v>
      </c>
      <c r="H2090" s="135" t="s">
        <v>131</v>
      </c>
      <c r="I2090" s="100">
        <v>1</v>
      </c>
      <c r="J2090" s="101">
        <f>ROUND(IF(SUM(J2092:J2111)="","",IF(H2090="NOTURNO",(SUM(J2092:J2111))*1.25,SUM(J2092:J2111))),2)</f>
        <v>23.35</v>
      </c>
      <c r="K2090" s="102" t="s">
        <v>1771</v>
      </c>
      <c r="L2090" s="103" t="s">
        <v>1772</v>
      </c>
    </row>
    <row r="2091" spans="2:12" ht="27" x14ac:dyDescent="0.25">
      <c r="B2091" s="104"/>
      <c r="C2091" s="105" t="s">
        <v>1773</v>
      </c>
      <c r="D2091" s="105"/>
      <c r="E2091" s="105"/>
      <c r="F2091" s="106" t="s">
        <v>1776</v>
      </c>
      <c r="G2091" s="107" t="s">
        <v>1777</v>
      </c>
      <c r="H2091" s="108" t="s">
        <v>1778</v>
      </c>
      <c r="I2091" s="109"/>
      <c r="J2091" s="110"/>
      <c r="K2091" s="111"/>
      <c r="L2091" s="112"/>
    </row>
    <row r="2092" spans="2:12" x14ac:dyDescent="0.25">
      <c r="B2092" s="113"/>
      <c r="C2092" s="119"/>
      <c r="D2092" s="119"/>
      <c r="E2092" s="119"/>
      <c r="F2092" s="115" t="str">
        <f>IF($C2092="","",VLOOKUP($C2092,'[1]Preços Unitários'!$B$7:$H$507,4,1))</f>
        <v/>
      </c>
      <c r="G2092" s="115" t="str">
        <f>IF($C2092="","",VLOOKUP($C2092,'[1]Preços Unitários'!$B$7:$H$507,5,1))</f>
        <v/>
      </c>
      <c r="H2092" s="116" t="str">
        <f>IF($C2092="","",VLOOKUP($C2092,'[1]Preços Unitários'!$B$7:$H$507,7,1))</f>
        <v/>
      </c>
      <c r="I2092" s="117"/>
      <c r="J2092" s="118" t="str">
        <f t="shared" ref="J2092:J2112" si="144">IF(H2092="","",I2092*H2092)</f>
        <v/>
      </c>
      <c r="K2092" s="346" t="s">
        <v>2067</v>
      </c>
      <c r="L2092" s="349" t="s">
        <v>2068</v>
      </c>
    </row>
    <row r="2093" spans="2:12" x14ac:dyDescent="0.25">
      <c r="B2093" s="113"/>
      <c r="C2093" s="141" t="str">
        <f>'[1]Preços Unitários'!B388</f>
        <v>02.11.13</v>
      </c>
      <c r="D2093" s="141" t="str">
        <f>VLOOKUP(C2093,'[1]Preços Unitários'!$B$7:$E$413,2,TRUE)</f>
        <v>PRC-1042-A</v>
      </c>
      <c r="E2093" s="141" t="str">
        <f>VLOOKUP(C2093,'[1]Preços Unitários'!$B$7:$F$413,3,TRUE)</f>
        <v>AZIMUTE TEC</v>
      </c>
      <c r="F2093" s="115" t="str">
        <f>IF($C2093="","",VLOOKUP($C2093,'[1]Preços Unitários'!$B$7:$H$507,4,1))</f>
        <v>VÍDEO INSPEÇÃO REDE COLETORA DE ESGOTO</v>
      </c>
      <c r="G2093" s="115" t="str">
        <f>IF($C2093="","",VLOOKUP($C2093,'[1]Preços Unitários'!$B$7:$H$507,5,1))</f>
        <v>m</v>
      </c>
      <c r="H2093" s="116">
        <f>IF($C2093="","",VLOOKUP($C2093,'[1]Preços Unitários'!$B$7:$H$507,7,1))</f>
        <v>23.350435101225354</v>
      </c>
      <c r="I2093" s="117">
        <v>1</v>
      </c>
      <c r="J2093" s="118">
        <f t="shared" si="144"/>
        <v>23.350435101225354</v>
      </c>
      <c r="K2093" s="347"/>
      <c r="L2093" s="350"/>
    </row>
    <row r="2094" spans="2:12" x14ac:dyDescent="0.25">
      <c r="B2094" s="113"/>
      <c r="C2094" s="162"/>
      <c r="D2094" s="162"/>
      <c r="E2094" s="162"/>
      <c r="F2094" s="115" t="str">
        <f>IF($C2094="","",VLOOKUP($C2094,'[1]Preços Unitários'!$B$7:$H$507,4,1))</f>
        <v/>
      </c>
      <c r="G2094" s="115" t="str">
        <f>IF($C2094="","",VLOOKUP($C2094,'[1]Preços Unitários'!$B$7:$H$507,5,1))</f>
        <v/>
      </c>
      <c r="H2094" s="116" t="str">
        <f>IF($C2094="","",VLOOKUP($C2094,'[1]Preços Unitários'!$B$7:$H$507,7,1))</f>
        <v/>
      </c>
      <c r="I2094" s="117"/>
      <c r="J2094" s="118" t="str">
        <f t="shared" si="144"/>
        <v/>
      </c>
      <c r="K2094" s="347"/>
      <c r="L2094" s="350"/>
    </row>
    <row r="2095" spans="2:12" x14ac:dyDescent="0.25">
      <c r="B2095" s="113"/>
      <c r="C2095" s="162"/>
      <c r="D2095" s="162"/>
      <c r="E2095" s="162"/>
      <c r="F2095" s="115" t="str">
        <f>IF($C2095="","",VLOOKUP($C2095,'[1]Preços Unitários'!$B$7:$H$507,4,1))</f>
        <v/>
      </c>
      <c r="G2095" s="115" t="str">
        <f>IF($C2095="","",VLOOKUP($C2095,'[1]Preços Unitários'!$B$7:$H$507,5,1))</f>
        <v/>
      </c>
      <c r="H2095" s="116" t="str">
        <f>IF($C2095="","",VLOOKUP($C2095,'[1]Preços Unitários'!$B$7:$H$507,7,1))</f>
        <v/>
      </c>
      <c r="I2095" s="117"/>
      <c r="J2095" s="118" t="str">
        <f t="shared" si="144"/>
        <v/>
      </c>
      <c r="K2095" s="347"/>
      <c r="L2095" s="350"/>
    </row>
    <row r="2096" spans="2:12" x14ac:dyDescent="0.25">
      <c r="B2096" s="113"/>
      <c r="C2096" s="162"/>
      <c r="D2096" s="162"/>
      <c r="E2096" s="162"/>
      <c r="F2096" s="115" t="str">
        <f>IF($C2096="","",VLOOKUP($C2096,'[1]Preços Unitários'!$B$7:$H$507,4,1))</f>
        <v/>
      </c>
      <c r="G2096" s="115" t="str">
        <f>IF($C2096="","",VLOOKUP($C2096,'[1]Preços Unitários'!$B$7:$H$507,5,1))</f>
        <v/>
      </c>
      <c r="H2096" s="116" t="str">
        <f>IF($C2096="","",VLOOKUP($C2096,'[1]Preços Unitários'!$B$7:$H$507,7,1))</f>
        <v/>
      </c>
      <c r="I2096" s="117"/>
      <c r="J2096" s="118" t="str">
        <f t="shared" si="144"/>
        <v/>
      </c>
      <c r="K2096" s="347"/>
      <c r="L2096" s="350"/>
    </row>
    <row r="2097" spans="2:12" x14ac:dyDescent="0.25">
      <c r="B2097" s="113"/>
      <c r="C2097" s="162"/>
      <c r="D2097" s="162"/>
      <c r="E2097" s="162"/>
      <c r="F2097" s="115" t="str">
        <f>IF($C2097="","",VLOOKUP($C2097,'[1]Preços Unitários'!$B$7:$H$507,4,1))</f>
        <v/>
      </c>
      <c r="G2097" s="115" t="str">
        <f>IF($C2097="","",VLOOKUP($C2097,'[1]Preços Unitários'!$B$7:$H$507,5,1))</f>
        <v/>
      </c>
      <c r="H2097" s="116" t="str">
        <f>IF($C2097="","",VLOOKUP($C2097,'[1]Preços Unitários'!$B$7:$H$507,7,1))</f>
        <v/>
      </c>
      <c r="I2097" s="117"/>
      <c r="J2097" s="118" t="str">
        <f t="shared" si="144"/>
        <v/>
      </c>
      <c r="K2097" s="347"/>
      <c r="L2097" s="350"/>
    </row>
    <row r="2098" spans="2:12" x14ac:dyDescent="0.25">
      <c r="B2098" s="113"/>
      <c r="C2098" s="162"/>
      <c r="D2098" s="162"/>
      <c r="E2098" s="162"/>
      <c r="F2098" s="115" t="str">
        <f>IF($C2098="","",VLOOKUP($C2098,'[1]Preços Unitários'!$B$7:$H$507,4,1))</f>
        <v/>
      </c>
      <c r="G2098" s="115" t="str">
        <f>IF($C2098="","",VLOOKUP($C2098,'[1]Preços Unitários'!$B$7:$H$507,5,1))</f>
        <v/>
      </c>
      <c r="H2098" s="116" t="str">
        <f>IF($C2098="","",VLOOKUP($C2098,'[1]Preços Unitários'!$B$7:$H$507,7,1))</f>
        <v/>
      </c>
      <c r="I2098" s="117"/>
      <c r="J2098" s="118" t="str">
        <f t="shared" si="144"/>
        <v/>
      </c>
      <c r="K2098" s="347"/>
      <c r="L2098" s="350"/>
    </row>
    <row r="2099" spans="2:12" x14ac:dyDescent="0.25">
      <c r="B2099" s="113"/>
      <c r="C2099" s="162"/>
      <c r="D2099" s="162"/>
      <c r="E2099" s="162"/>
      <c r="F2099" s="115" t="str">
        <f>IF($C2099="","",VLOOKUP($C2099,'[1]Preços Unitários'!$B$7:$H$507,4,1))</f>
        <v/>
      </c>
      <c r="G2099" s="115" t="str">
        <f>IF($C2099="","",VLOOKUP($C2099,'[1]Preços Unitários'!$B$7:$H$507,5,1))</f>
        <v/>
      </c>
      <c r="H2099" s="116" t="str">
        <f>IF($C2099="","",VLOOKUP($C2099,'[1]Preços Unitários'!$B$7:$H$507,7,1))</f>
        <v/>
      </c>
      <c r="I2099" s="117"/>
      <c r="J2099" s="118" t="str">
        <f t="shared" si="144"/>
        <v/>
      </c>
      <c r="K2099" s="347"/>
      <c r="L2099" s="350"/>
    </row>
    <row r="2100" spans="2:12" x14ac:dyDescent="0.25">
      <c r="B2100" s="113"/>
      <c r="C2100" s="162"/>
      <c r="D2100" s="162"/>
      <c r="E2100" s="162"/>
      <c r="F2100" s="115" t="str">
        <f>IF($C2100="","",VLOOKUP($C2100,'[1]Preços Unitários'!$B$7:$H$507,4,1))</f>
        <v/>
      </c>
      <c r="G2100" s="115" t="str">
        <f>IF($C2100="","",VLOOKUP($C2100,'[1]Preços Unitários'!$B$7:$H$507,5,1))</f>
        <v/>
      </c>
      <c r="H2100" s="116" t="str">
        <f>IF($C2100="","",VLOOKUP($C2100,'[1]Preços Unitários'!$B$7:$H$507,7,1))</f>
        <v/>
      </c>
      <c r="I2100" s="117"/>
      <c r="J2100" s="118" t="str">
        <f t="shared" si="144"/>
        <v/>
      </c>
      <c r="K2100" s="347"/>
      <c r="L2100" s="350"/>
    </row>
    <row r="2101" spans="2:12" x14ac:dyDescent="0.25">
      <c r="B2101" s="113"/>
      <c r="C2101" s="162"/>
      <c r="D2101" s="162"/>
      <c r="E2101" s="162"/>
      <c r="F2101" s="115" t="str">
        <f>IF($C2101="","",VLOOKUP($C2101,'[1]Preços Unitários'!$B$7:$H$507,4,1))</f>
        <v/>
      </c>
      <c r="G2101" s="115" t="str">
        <f>IF($C2101="","",VLOOKUP($C2101,'[1]Preços Unitários'!$B$7:$H$507,5,1))</f>
        <v/>
      </c>
      <c r="H2101" s="116" t="str">
        <f>IF($C2101="","",VLOOKUP($C2101,'[1]Preços Unitários'!$B$7:$H$507,7,1))</f>
        <v/>
      </c>
      <c r="I2101" s="117"/>
      <c r="J2101" s="118" t="str">
        <f t="shared" si="144"/>
        <v/>
      </c>
      <c r="K2101" s="347"/>
      <c r="L2101" s="350"/>
    </row>
    <row r="2102" spans="2:12" x14ac:dyDescent="0.25">
      <c r="B2102" s="113"/>
      <c r="C2102" s="162"/>
      <c r="D2102" s="162"/>
      <c r="E2102" s="162"/>
      <c r="F2102" s="115" t="str">
        <f>IF($C2102="","",VLOOKUP($C2102,'[1]Preços Unitários'!$B$7:$H$507,4,1))</f>
        <v/>
      </c>
      <c r="G2102" s="115" t="str">
        <f>IF($C2102="","",VLOOKUP($C2102,'[1]Preços Unitários'!$B$7:$H$507,5,1))</f>
        <v/>
      </c>
      <c r="H2102" s="116" t="str">
        <f>IF($C2102="","",VLOOKUP($C2102,'[1]Preços Unitários'!$B$7:$H$507,7,1))</f>
        <v/>
      </c>
      <c r="I2102" s="117"/>
      <c r="J2102" s="118" t="str">
        <f t="shared" si="144"/>
        <v/>
      </c>
      <c r="K2102" s="347"/>
      <c r="L2102" s="350"/>
    </row>
    <row r="2103" spans="2:12" x14ac:dyDescent="0.25">
      <c r="B2103" s="113"/>
      <c r="C2103" s="162"/>
      <c r="D2103" s="162"/>
      <c r="E2103" s="162"/>
      <c r="F2103" s="115" t="str">
        <f>IF($C2103="","",VLOOKUP($C2103,'[1]Preços Unitários'!$B$7:$H$507,4,1))</f>
        <v/>
      </c>
      <c r="G2103" s="115" t="str">
        <f>IF($C2103="","",VLOOKUP($C2103,'[1]Preços Unitários'!$B$7:$H$507,5,1))</f>
        <v/>
      </c>
      <c r="H2103" s="116" t="str">
        <f>IF($C2103="","",VLOOKUP($C2103,'[1]Preços Unitários'!$B$7:$H$507,7,1))</f>
        <v/>
      </c>
      <c r="I2103" s="117"/>
      <c r="J2103" s="118" t="str">
        <f t="shared" si="144"/>
        <v/>
      </c>
      <c r="K2103" s="347"/>
      <c r="L2103" s="350"/>
    </row>
    <row r="2104" spans="2:12" x14ac:dyDescent="0.25">
      <c r="B2104" s="113"/>
      <c r="C2104" s="162"/>
      <c r="D2104" s="162"/>
      <c r="E2104" s="162"/>
      <c r="F2104" s="115" t="str">
        <f>IF($C2104="","",VLOOKUP($C2104,'[1]Preços Unitários'!$B$7:$H$507,4,1))</f>
        <v/>
      </c>
      <c r="G2104" s="115" t="str">
        <f>IF($C2104="","",VLOOKUP($C2104,'[1]Preços Unitários'!$B$7:$H$507,5,1))</f>
        <v/>
      </c>
      <c r="H2104" s="116" t="str">
        <f>IF($C2104="","",VLOOKUP($C2104,'[1]Preços Unitários'!$B$7:$H$507,7,1))</f>
        <v/>
      </c>
      <c r="I2104" s="117"/>
      <c r="J2104" s="118" t="str">
        <f t="shared" si="144"/>
        <v/>
      </c>
      <c r="K2104" s="347"/>
      <c r="L2104" s="350"/>
    </row>
    <row r="2105" spans="2:12" x14ac:dyDescent="0.25">
      <c r="B2105" s="113"/>
      <c r="C2105" s="162"/>
      <c r="D2105" s="162"/>
      <c r="E2105" s="162"/>
      <c r="F2105" s="115" t="str">
        <f>IF($C2105="","",VLOOKUP($C2105,'[1]Preços Unitários'!$B$7:$H$507,4,1))</f>
        <v/>
      </c>
      <c r="G2105" s="115" t="str">
        <f>IF($C2105="","",VLOOKUP($C2105,'[1]Preços Unitários'!$B$7:$H$507,5,1))</f>
        <v/>
      </c>
      <c r="H2105" s="116" t="str">
        <f>IF($C2105="","",VLOOKUP($C2105,'[1]Preços Unitários'!$B$7:$H$507,7,1))</f>
        <v/>
      </c>
      <c r="I2105" s="117"/>
      <c r="J2105" s="118" t="str">
        <f t="shared" si="144"/>
        <v/>
      </c>
      <c r="K2105" s="347"/>
      <c r="L2105" s="350"/>
    </row>
    <row r="2106" spans="2:12" x14ac:dyDescent="0.25">
      <c r="B2106" s="113"/>
      <c r="C2106" s="162"/>
      <c r="D2106" s="162"/>
      <c r="E2106" s="162"/>
      <c r="F2106" s="115" t="str">
        <f>IF($C2106="","",VLOOKUP($C2106,'[1]Preços Unitários'!$B$7:$H$507,4,1))</f>
        <v/>
      </c>
      <c r="G2106" s="115" t="str">
        <f>IF($C2106="","",VLOOKUP($C2106,'[1]Preços Unitários'!$B$7:$H$507,5,1))</f>
        <v/>
      </c>
      <c r="H2106" s="116" t="str">
        <f>IF($C2106="","",VLOOKUP($C2106,'[1]Preços Unitários'!$B$7:$H$507,7,1))</f>
        <v/>
      </c>
      <c r="I2106" s="117"/>
      <c r="J2106" s="118" t="str">
        <f t="shared" si="144"/>
        <v/>
      </c>
      <c r="K2106" s="347"/>
      <c r="L2106" s="350"/>
    </row>
    <row r="2107" spans="2:12" x14ac:dyDescent="0.25">
      <c r="B2107" s="113"/>
      <c r="C2107" s="162"/>
      <c r="D2107" s="162"/>
      <c r="E2107" s="162"/>
      <c r="F2107" s="115" t="str">
        <f>IF($C2107="","",VLOOKUP($C2107,'[1]Preços Unitários'!$B$7:$H$507,4,1))</f>
        <v/>
      </c>
      <c r="G2107" s="115" t="str">
        <f>IF($C2107="","",VLOOKUP($C2107,'[1]Preços Unitários'!$B$7:$H$507,5,1))</f>
        <v/>
      </c>
      <c r="H2107" s="116" t="str">
        <f>IF($C2107="","",VLOOKUP($C2107,'[1]Preços Unitários'!$B$7:$H$507,7,1))</f>
        <v/>
      </c>
      <c r="I2107" s="117"/>
      <c r="J2107" s="118" t="str">
        <f t="shared" si="144"/>
        <v/>
      </c>
      <c r="K2107" s="347"/>
      <c r="L2107" s="350"/>
    </row>
    <row r="2108" spans="2:12" x14ac:dyDescent="0.25">
      <c r="B2108" s="113"/>
      <c r="C2108" s="162"/>
      <c r="D2108" s="162"/>
      <c r="E2108" s="162"/>
      <c r="F2108" s="115" t="str">
        <f>IF($C2108="","",VLOOKUP($C2108,'[1]Preços Unitários'!$B$7:$H$507,4,1))</f>
        <v/>
      </c>
      <c r="G2108" s="115" t="str">
        <f>IF($C2108="","",VLOOKUP($C2108,'[1]Preços Unitários'!$B$7:$H$507,5,1))</f>
        <v/>
      </c>
      <c r="H2108" s="116" t="str">
        <f>IF($C2108="","",VLOOKUP($C2108,'[1]Preços Unitários'!$B$7:$H$507,7,1))</f>
        <v/>
      </c>
      <c r="I2108" s="117"/>
      <c r="J2108" s="118" t="str">
        <f t="shared" si="144"/>
        <v/>
      </c>
      <c r="K2108" s="347"/>
      <c r="L2108" s="350"/>
    </row>
    <row r="2109" spans="2:12" x14ac:dyDescent="0.25">
      <c r="B2109" s="113"/>
      <c r="C2109" s="162"/>
      <c r="D2109" s="162"/>
      <c r="E2109" s="162"/>
      <c r="F2109" s="115" t="str">
        <f>IF($C2109="","",VLOOKUP($C2109,'[1]Preços Unitários'!$B$7:$H$507,4,1))</f>
        <v/>
      </c>
      <c r="G2109" s="115" t="str">
        <f>IF($C2109="","",VLOOKUP($C2109,'[1]Preços Unitários'!$B$7:$H$507,5,1))</f>
        <v/>
      </c>
      <c r="H2109" s="116" t="str">
        <f>IF($C2109="","",VLOOKUP($C2109,'[1]Preços Unitários'!$B$7:$H$507,7,1))</f>
        <v/>
      </c>
      <c r="I2109" s="117"/>
      <c r="J2109" s="118" t="str">
        <f t="shared" si="144"/>
        <v/>
      </c>
      <c r="K2109" s="347"/>
      <c r="L2109" s="350"/>
    </row>
    <row r="2110" spans="2:12" x14ac:dyDescent="0.25">
      <c r="B2110" s="113"/>
      <c r="C2110" s="162"/>
      <c r="D2110" s="162"/>
      <c r="E2110" s="162"/>
      <c r="F2110" s="115" t="str">
        <f>IF($C2110="","",VLOOKUP($C2110,'[1]Preços Unitários'!$B$7:$H$507,4,1))</f>
        <v/>
      </c>
      <c r="G2110" s="115" t="str">
        <f>IF($C2110="","",VLOOKUP($C2110,'[1]Preços Unitários'!$B$7:$H$507,5,1))</f>
        <v/>
      </c>
      <c r="H2110" s="116" t="str">
        <f>IF($C2110="","",VLOOKUP($C2110,'[1]Preços Unitários'!$B$7:$H$507,7,1))</f>
        <v/>
      </c>
      <c r="I2110" s="117"/>
      <c r="J2110" s="118" t="str">
        <f t="shared" si="144"/>
        <v/>
      </c>
      <c r="K2110" s="347"/>
      <c r="L2110" s="350"/>
    </row>
    <row r="2111" spans="2:12" x14ac:dyDescent="0.25">
      <c r="B2111" s="113"/>
      <c r="C2111" s="162"/>
      <c r="D2111" s="162"/>
      <c r="E2111" s="162"/>
      <c r="F2111" s="115" t="str">
        <f>IF($C2111="","",VLOOKUP($C2111,'[1]Preços Unitários'!$B$7:$H$507,4,1))</f>
        <v/>
      </c>
      <c r="G2111" s="115" t="str">
        <f>IF($C2111="","",VLOOKUP($C2111,'[1]Preços Unitários'!$B$7:$H$507,5,1))</f>
        <v/>
      </c>
      <c r="H2111" s="116" t="str">
        <f>IF($C2111="","",VLOOKUP($C2111,'[1]Preços Unitários'!$B$7:$H$507,7,1))</f>
        <v/>
      </c>
      <c r="I2111" s="117"/>
      <c r="J2111" s="118" t="str">
        <f t="shared" si="144"/>
        <v/>
      </c>
      <c r="K2111" s="347"/>
      <c r="L2111" s="350"/>
    </row>
    <row r="2112" spans="2:12" ht="15.75" thickBot="1" x14ac:dyDescent="0.3">
      <c r="B2112" s="121"/>
      <c r="C2112" s="122"/>
      <c r="D2112" s="122"/>
      <c r="E2112" s="122"/>
      <c r="F2112" s="123" t="str">
        <f>IF($C2112="","",VLOOKUP($C2112,'[1]Preços Unitários'!$B$7:$H$507,4,1))</f>
        <v/>
      </c>
      <c r="G2112" s="123" t="str">
        <f>IF($C2112="","",VLOOKUP($C2112,'[1]Preços Unitários'!$B$7:$H$507,5,1))</f>
        <v/>
      </c>
      <c r="H2112" s="124" t="str">
        <f>IF($C2112="","",VLOOKUP($C2112,'[1]Preços Unitários'!$B$7:$H$507,7,1))</f>
        <v/>
      </c>
      <c r="I2112" s="125"/>
      <c r="J2112" s="126" t="str">
        <f t="shared" si="144"/>
        <v/>
      </c>
      <c r="K2112" s="348"/>
      <c r="L2112" s="351"/>
    </row>
    <row r="2113" spans="2:12" ht="15.75" thickBot="1" x14ac:dyDescent="0.3">
      <c r="C2113" s="127"/>
      <c r="D2113" s="127"/>
      <c r="E2113" s="127"/>
      <c r="H2113" s="128"/>
      <c r="I2113" s="129"/>
      <c r="J2113" s="128"/>
    </row>
    <row r="2114" spans="2:12" x14ac:dyDescent="0.25">
      <c r="B2114" s="133" t="s">
        <v>956</v>
      </c>
      <c r="C2114" s="96"/>
      <c r="D2114" s="96"/>
      <c r="E2114" s="96"/>
      <c r="F2114" s="140" t="s">
        <v>120</v>
      </c>
      <c r="G2114" s="98" t="s">
        <v>140</v>
      </c>
      <c r="H2114" s="135" t="s">
        <v>131</v>
      </c>
      <c r="I2114" s="100">
        <v>1</v>
      </c>
      <c r="J2114" s="101">
        <f>IF(SUM(J2116:J2129)="","",IF(H2114="NOTURNO",(SUM(J2116:J2129))*1.25,SUM(J2116:J2129)))</f>
        <v>3.4224888397433348</v>
      </c>
      <c r="K2114" s="102" t="s">
        <v>1771</v>
      </c>
      <c r="L2114" s="103" t="s">
        <v>1772</v>
      </c>
    </row>
    <row r="2115" spans="2:12" ht="27" x14ac:dyDescent="0.25">
      <c r="B2115" s="104"/>
      <c r="C2115" s="105" t="s">
        <v>1773</v>
      </c>
      <c r="D2115" s="105"/>
      <c r="E2115" s="105"/>
      <c r="F2115" s="106" t="s">
        <v>1776</v>
      </c>
      <c r="G2115" s="107" t="s">
        <v>1777</v>
      </c>
      <c r="H2115" s="108" t="s">
        <v>1778</v>
      </c>
      <c r="I2115" s="109"/>
      <c r="J2115" s="110"/>
      <c r="K2115" s="111"/>
      <c r="L2115" s="112"/>
    </row>
    <row r="2116" spans="2:12" x14ac:dyDescent="0.25">
      <c r="B2116" s="113"/>
      <c r="C2116" s="119"/>
      <c r="D2116" s="119"/>
      <c r="E2116" s="119"/>
      <c r="F2116" s="115" t="str">
        <f>IF($C2116="","",VLOOKUP($C2116,'[1]Preços Unitários'!$B$7:$H$507,4,1))</f>
        <v/>
      </c>
      <c r="G2116" s="115" t="str">
        <f>IF($C2116="","",VLOOKUP($C2116,'[1]Preços Unitários'!$B$7:$H$507,5,1))</f>
        <v/>
      </c>
      <c r="H2116" s="116" t="str">
        <f>IF($C2116="","",VLOOKUP($C2116,'[1]Preços Unitários'!$B$7:$H$507,7,1))</f>
        <v/>
      </c>
      <c r="I2116" s="117"/>
      <c r="J2116" s="118" t="str">
        <f t="shared" ref="J2116:J2130" si="145">IF(H2116="","",I2116*H2116)</f>
        <v/>
      </c>
      <c r="K2116" s="346" t="s">
        <v>2069</v>
      </c>
      <c r="L2116" s="349" t="s">
        <v>2070</v>
      </c>
    </row>
    <row r="2117" spans="2:12" x14ac:dyDescent="0.25">
      <c r="B2117" s="113"/>
      <c r="C2117" s="141" t="s">
        <v>2071</v>
      </c>
      <c r="D2117" s="141">
        <f>VLOOKUP(C2117,'[1]Preços Unitários'!$B$7:$E$413,2,TRUE)</f>
        <v>88597</v>
      </c>
      <c r="E2117" s="141" t="str">
        <f>VLOOKUP(C2117,'[1]Preços Unitários'!$B$7:$F$413,3,TRUE)</f>
        <v>SINAPI</v>
      </c>
      <c r="F2117" s="115" t="str">
        <f>IF($C2117="","",VLOOKUP($C2117,'[1]Preços Unitários'!$B$7:$H$507,4,1))</f>
        <v>DESENHISTA CADISTA</v>
      </c>
      <c r="G2117" s="115" t="str">
        <f>IF($C2117="","",VLOOKUP($C2117,'[1]Preços Unitários'!$B$7:$H$507,5,1))</f>
        <v>h</v>
      </c>
      <c r="H2117" s="116">
        <f>IF($C2117="","",VLOOKUP($C2117,'[1]Preços Unitários'!$B$7:$H$507,7,1))</f>
        <v>34.122769161257317</v>
      </c>
      <c r="I2117" s="117">
        <f>1/100</f>
        <v>0.01</v>
      </c>
      <c r="J2117" s="118">
        <f t="shared" si="145"/>
        <v>0.34122769161257316</v>
      </c>
      <c r="K2117" s="347"/>
      <c r="L2117" s="350"/>
    </row>
    <row r="2118" spans="2:12" x14ac:dyDescent="0.25">
      <c r="B2118" s="113"/>
      <c r="C2118" s="141" t="s">
        <v>2072</v>
      </c>
      <c r="D2118" s="141">
        <f>VLOOKUP(C2118,'[1]Preços Unitários'!$B$7:$E$413,2,TRUE)</f>
        <v>90781</v>
      </c>
      <c r="E2118" s="141" t="str">
        <f>VLOOKUP(C2118,'[1]Preços Unitários'!$B$7:$F$413,3,TRUE)</f>
        <v>SINAPI</v>
      </c>
      <c r="F2118" s="115" t="str">
        <f>IF($C2118="","",VLOOKUP($C2118,'[1]Preços Unitários'!$B$7:$H$507,4,1))</f>
        <v>TOPÓGRAFO</v>
      </c>
      <c r="G2118" s="115" t="str">
        <f>IF($C2118="","",VLOOKUP($C2118,'[1]Preços Unitários'!$B$7:$H$507,5,1))</f>
        <v>h</v>
      </c>
      <c r="H2118" s="116">
        <f>IF($C2118="","",VLOOKUP($C2118,'[1]Preços Unitários'!$B$7:$H$507,7,1))</f>
        <v>35.554929180799142</v>
      </c>
      <c r="I2118" s="117">
        <f>(0.5+1.5)/100</f>
        <v>0.02</v>
      </c>
      <c r="J2118" s="118">
        <f t="shared" si="145"/>
        <v>0.71109858361598288</v>
      </c>
      <c r="K2118" s="347"/>
      <c r="L2118" s="350"/>
    </row>
    <row r="2119" spans="2:12" x14ac:dyDescent="0.25">
      <c r="B2119" s="113"/>
      <c r="C2119" s="141" t="s">
        <v>2073</v>
      </c>
      <c r="D2119" s="141">
        <f>VLOOKUP(C2119,'[1]Preços Unitários'!$B$7:$E$413,2,TRUE)</f>
        <v>88253</v>
      </c>
      <c r="E2119" s="141" t="str">
        <f>VLOOKUP(C2119,'[1]Preços Unitários'!$B$7:$F$413,3,TRUE)</f>
        <v>SINAPI</v>
      </c>
      <c r="F2119" s="115" t="str">
        <f>IF($C2119="","",VLOOKUP($C2119,'[1]Preços Unitários'!$B$7:$H$507,4,1))</f>
        <v>AUXILIAR TOPÓGRAFO</v>
      </c>
      <c r="G2119" s="115" t="str">
        <f>IF($C2119="","",VLOOKUP($C2119,'[1]Preços Unitários'!$B$7:$H$507,5,1))</f>
        <v>h</v>
      </c>
      <c r="H2119" s="116">
        <f>IF($C2119="","",VLOOKUP($C2119,'[1]Preços Unitários'!$B$7:$H$507,7,1))</f>
        <v>17.447445107635584</v>
      </c>
      <c r="I2119" s="117">
        <f>(0.5+1.5)/100</f>
        <v>0.02</v>
      </c>
      <c r="J2119" s="118">
        <f t="shared" si="145"/>
        <v>0.34894890215271168</v>
      </c>
      <c r="K2119" s="347"/>
      <c r="L2119" s="350"/>
    </row>
    <row r="2120" spans="2:12" x14ac:dyDescent="0.25">
      <c r="B2120" s="113"/>
      <c r="C2120" s="141" t="s">
        <v>2036</v>
      </c>
      <c r="D2120" s="141">
        <f>VLOOKUP(C2120,'[1]Preços Unitários'!$B$7:$E$413,2,TRUE)</f>
        <v>92145</v>
      </c>
      <c r="E2120" s="141" t="str">
        <f>VLOOKUP(C2120,'[1]Preços Unitários'!$B$7:$F$413,3,TRUE)</f>
        <v>SINAPI</v>
      </c>
      <c r="F2120" s="115" t="str">
        <f>IF($C2120="","",VLOOKUP($C2120,'[1]Preços Unitários'!$B$7:$H$507,4,1))</f>
        <v>LOCAÇÃO UTILITÁRIO</v>
      </c>
      <c r="G2120" s="115" t="str">
        <f>IF($C2120="","",VLOOKUP($C2120,'[1]Preços Unitários'!$B$7:$H$507,5,1))</f>
        <v>h</v>
      </c>
      <c r="H2120" s="116">
        <f>IF($C2120="","",VLOOKUP($C2120,'[1]Preços Unitários'!$B$7:$H$507,7,1))</f>
        <v>101.06068311810334</v>
      </c>
      <c r="I2120" s="117">
        <f>(0.5+1.5)/100</f>
        <v>0.02</v>
      </c>
      <c r="J2120" s="118">
        <f t="shared" si="145"/>
        <v>2.0212136623620669</v>
      </c>
      <c r="K2120" s="347"/>
      <c r="L2120" s="350"/>
    </row>
    <row r="2121" spans="2:12" x14ac:dyDescent="0.25">
      <c r="B2121" s="113"/>
      <c r="C2121" s="119"/>
      <c r="D2121" s="119"/>
      <c r="E2121" s="119"/>
      <c r="F2121" s="115" t="str">
        <f>IF($C2121="","",VLOOKUP($C2121,'[1]Preços Unitários'!$B$7:$H$507,4,1))</f>
        <v/>
      </c>
      <c r="G2121" s="115" t="str">
        <f>IF($C2121="","",VLOOKUP($C2121,'[1]Preços Unitários'!$B$7:$H$507,5,1))</f>
        <v/>
      </c>
      <c r="H2121" s="116" t="str">
        <f>IF($C2121="","",VLOOKUP($C2121,'[1]Preços Unitários'!$B$7:$H$507,7,1))</f>
        <v/>
      </c>
      <c r="I2121" s="117"/>
      <c r="J2121" s="118" t="str">
        <f t="shared" si="145"/>
        <v/>
      </c>
      <c r="K2121" s="347"/>
      <c r="L2121" s="350"/>
    </row>
    <row r="2122" spans="2:12" x14ac:dyDescent="0.25">
      <c r="B2122" s="113"/>
      <c r="C2122" s="119"/>
      <c r="D2122" s="119"/>
      <c r="E2122" s="119"/>
      <c r="F2122" s="115" t="str">
        <f>IF($C2122="","",VLOOKUP($C2122,'[1]Preços Unitários'!$B$7:$H$507,4,1))</f>
        <v/>
      </c>
      <c r="G2122" s="115" t="str">
        <f>IF($C2122="","",VLOOKUP($C2122,'[1]Preços Unitários'!$B$7:$H$507,5,1))</f>
        <v/>
      </c>
      <c r="H2122" s="116" t="str">
        <f>IF($C2122="","",VLOOKUP($C2122,'[1]Preços Unitários'!$B$7:$H$507,7,1))</f>
        <v/>
      </c>
      <c r="I2122" s="117"/>
      <c r="J2122" s="118" t="str">
        <f t="shared" si="145"/>
        <v/>
      </c>
      <c r="K2122" s="347"/>
      <c r="L2122" s="350"/>
    </row>
    <row r="2123" spans="2:12" x14ac:dyDescent="0.25">
      <c r="B2123" s="113"/>
      <c r="C2123" s="119"/>
      <c r="D2123" s="119"/>
      <c r="E2123" s="119"/>
      <c r="F2123" s="115" t="str">
        <f>IF($C2123="","",VLOOKUP($C2123,'[1]Preços Unitários'!$B$7:$H$507,4,1))</f>
        <v/>
      </c>
      <c r="G2123" s="115" t="str">
        <f>IF($C2123="","",VLOOKUP($C2123,'[1]Preços Unitários'!$B$7:$H$507,5,1))</f>
        <v/>
      </c>
      <c r="H2123" s="116" t="str">
        <f>IF($C2123="","",VLOOKUP($C2123,'[1]Preços Unitários'!$B$7:$H$507,7,1))</f>
        <v/>
      </c>
      <c r="I2123" s="117"/>
      <c r="J2123" s="118" t="str">
        <f t="shared" si="145"/>
        <v/>
      </c>
      <c r="K2123" s="347"/>
      <c r="L2123" s="350"/>
    </row>
    <row r="2124" spans="2:12" x14ac:dyDescent="0.25">
      <c r="B2124" s="113"/>
      <c r="C2124" s="119"/>
      <c r="D2124" s="119"/>
      <c r="E2124" s="119"/>
      <c r="F2124" s="115" t="str">
        <f>IF($C2124="","",VLOOKUP($C2124,'[1]Preços Unitários'!$B$7:$H$507,4,1))</f>
        <v/>
      </c>
      <c r="G2124" s="115" t="str">
        <f>IF($C2124="","",VLOOKUP($C2124,'[1]Preços Unitários'!$B$7:$H$507,5,1))</f>
        <v/>
      </c>
      <c r="H2124" s="116" t="str">
        <f>IF($C2124="","",VLOOKUP($C2124,'[1]Preços Unitários'!$B$7:$H$507,7,1))</f>
        <v/>
      </c>
      <c r="I2124" s="117"/>
      <c r="J2124" s="118" t="str">
        <f t="shared" si="145"/>
        <v/>
      </c>
      <c r="K2124" s="347"/>
      <c r="L2124" s="350"/>
    </row>
    <row r="2125" spans="2:12" x14ac:dyDescent="0.25">
      <c r="B2125" s="113"/>
      <c r="C2125" s="119"/>
      <c r="D2125" s="119"/>
      <c r="E2125" s="119"/>
      <c r="F2125" s="115" t="str">
        <f>IF($C2125="","",VLOOKUP($C2125,'[1]Preços Unitários'!$B$7:$H$507,4,1))</f>
        <v/>
      </c>
      <c r="G2125" s="115" t="str">
        <f>IF($C2125="","",VLOOKUP($C2125,'[1]Preços Unitários'!$B$7:$H$507,5,1))</f>
        <v/>
      </c>
      <c r="H2125" s="116" t="str">
        <f>IF($C2125="","",VLOOKUP($C2125,'[1]Preços Unitários'!$B$7:$H$507,7,1))</f>
        <v/>
      </c>
      <c r="I2125" s="117"/>
      <c r="J2125" s="118" t="str">
        <f t="shared" si="145"/>
        <v/>
      </c>
      <c r="K2125" s="347"/>
      <c r="L2125" s="350"/>
    </row>
    <row r="2126" spans="2:12" x14ac:dyDescent="0.25">
      <c r="B2126" s="113"/>
      <c r="C2126" s="119"/>
      <c r="D2126" s="119"/>
      <c r="E2126" s="119"/>
      <c r="F2126" s="115" t="str">
        <f>IF($C2126="","",VLOOKUP($C2126,'[1]Preços Unitários'!$B$7:$H$507,4,1))</f>
        <v/>
      </c>
      <c r="G2126" s="115" t="str">
        <f>IF($C2126="","",VLOOKUP($C2126,'[1]Preços Unitários'!$B$7:$H$507,5,1))</f>
        <v/>
      </c>
      <c r="H2126" s="116" t="str">
        <f>IF($C2126="","",VLOOKUP($C2126,'[1]Preços Unitários'!$B$7:$H$507,7,1))</f>
        <v/>
      </c>
      <c r="I2126" s="117"/>
      <c r="J2126" s="118" t="str">
        <f t="shared" si="145"/>
        <v/>
      </c>
      <c r="K2126" s="347"/>
      <c r="L2126" s="350"/>
    </row>
    <row r="2127" spans="2:12" x14ac:dyDescent="0.25">
      <c r="B2127" s="113"/>
      <c r="C2127" s="119"/>
      <c r="D2127" s="119"/>
      <c r="E2127" s="119"/>
      <c r="F2127" s="115" t="str">
        <f>IF($C2127="","",VLOOKUP($C2127,'[1]Preços Unitários'!$B$7:$H$507,4,1))</f>
        <v/>
      </c>
      <c r="G2127" s="115" t="str">
        <f>IF($C2127="","",VLOOKUP($C2127,'[1]Preços Unitários'!$B$7:$H$507,5,1))</f>
        <v/>
      </c>
      <c r="H2127" s="116" t="str">
        <f>IF($C2127="","",VLOOKUP($C2127,'[1]Preços Unitários'!$B$7:$H$507,7,1))</f>
        <v/>
      </c>
      <c r="I2127" s="117"/>
      <c r="J2127" s="118" t="str">
        <f t="shared" si="145"/>
        <v/>
      </c>
      <c r="K2127" s="347"/>
      <c r="L2127" s="350"/>
    </row>
    <row r="2128" spans="2:12" x14ac:dyDescent="0.25">
      <c r="B2128" s="113"/>
      <c r="C2128" s="119"/>
      <c r="D2128" s="119"/>
      <c r="E2128" s="119"/>
      <c r="F2128" s="115" t="str">
        <f>IF($C2128="","",VLOOKUP($C2128,'[1]Preços Unitários'!$B$7:$H$507,4,1))</f>
        <v/>
      </c>
      <c r="G2128" s="115" t="str">
        <f>IF($C2128="","",VLOOKUP($C2128,'[1]Preços Unitários'!$B$7:$H$507,5,1))</f>
        <v/>
      </c>
      <c r="H2128" s="116" t="str">
        <f>IF($C2128="","",VLOOKUP($C2128,'[1]Preços Unitários'!$B$7:$H$507,7,1))</f>
        <v/>
      </c>
      <c r="I2128" s="117"/>
      <c r="J2128" s="118" t="str">
        <f t="shared" si="145"/>
        <v/>
      </c>
      <c r="K2128" s="347"/>
      <c r="L2128" s="350"/>
    </row>
    <row r="2129" spans="2:12" x14ac:dyDescent="0.25">
      <c r="B2129" s="113"/>
      <c r="C2129" s="119"/>
      <c r="D2129" s="119"/>
      <c r="E2129" s="119"/>
      <c r="F2129" s="115" t="str">
        <f>IF($C2129="","",VLOOKUP($C2129,'[1]Preços Unitários'!$B$7:$H$507,4,1))</f>
        <v/>
      </c>
      <c r="G2129" s="115" t="str">
        <f>IF($C2129="","",VLOOKUP($C2129,'[1]Preços Unitários'!$B$7:$H$507,5,1))</f>
        <v/>
      </c>
      <c r="H2129" s="116" t="str">
        <f>IF($C2129="","",VLOOKUP($C2129,'[1]Preços Unitários'!$B$7:$H$507,7,1))</f>
        <v/>
      </c>
      <c r="I2129" s="120"/>
      <c r="J2129" s="118" t="str">
        <f t="shared" si="145"/>
        <v/>
      </c>
      <c r="K2129" s="347"/>
      <c r="L2129" s="350"/>
    </row>
    <row r="2130" spans="2:12" ht="15.75" thickBot="1" x14ac:dyDescent="0.3">
      <c r="B2130" s="121"/>
      <c r="C2130" s="122"/>
      <c r="D2130" s="122"/>
      <c r="E2130" s="122"/>
      <c r="F2130" s="123" t="str">
        <f>IF($C2130="","",VLOOKUP($C2130,'[1]Preços Unitários'!$B$7:$H$507,4,1))</f>
        <v/>
      </c>
      <c r="G2130" s="123" t="str">
        <f>IF($C2130="","",VLOOKUP($C2130,'[1]Preços Unitários'!$B$7:$H$507,5,1))</f>
        <v/>
      </c>
      <c r="H2130" s="124" t="str">
        <f>IF($C2130="","",VLOOKUP($C2130,'[1]Preços Unitários'!$B$7:$H$507,7,1))</f>
        <v/>
      </c>
      <c r="I2130" s="125"/>
      <c r="J2130" s="126" t="str">
        <f t="shared" si="145"/>
        <v/>
      </c>
      <c r="K2130" s="348"/>
      <c r="L2130" s="351"/>
    </row>
    <row r="2131" spans="2:12" ht="15.75" thickBot="1" x14ac:dyDescent="0.3">
      <c r="C2131" s="127"/>
      <c r="D2131" s="127"/>
      <c r="E2131" s="127"/>
      <c r="H2131" s="128"/>
      <c r="I2131" s="129"/>
      <c r="J2131" s="128"/>
    </row>
    <row r="2132" spans="2:12" x14ac:dyDescent="0.25">
      <c r="B2132" s="133" t="s">
        <v>957</v>
      </c>
      <c r="C2132" s="96"/>
      <c r="D2132" s="96"/>
      <c r="E2132" s="96"/>
      <c r="F2132" s="140" t="s">
        <v>121</v>
      </c>
      <c r="G2132" s="98" t="s">
        <v>141</v>
      </c>
      <c r="H2132" s="135" t="s">
        <v>131</v>
      </c>
      <c r="I2132" s="100">
        <v>1</v>
      </c>
      <c r="J2132" s="101">
        <f>IF(SUM(J2134:J2143)="","",IF(H2132="NOTURNO",(SUM(J2134:J2143))*1.25,SUM(J2134:J2143)))</f>
        <v>1212.9341611295029</v>
      </c>
      <c r="K2132" s="102" t="s">
        <v>1771</v>
      </c>
      <c r="L2132" s="103" t="s">
        <v>1772</v>
      </c>
    </row>
    <row r="2133" spans="2:12" ht="27" x14ac:dyDescent="0.25">
      <c r="B2133" s="104"/>
      <c r="C2133" s="105" t="s">
        <v>1773</v>
      </c>
      <c r="D2133" s="105"/>
      <c r="E2133" s="105"/>
      <c r="F2133" s="106" t="s">
        <v>1776</v>
      </c>
      <c r="G2133" s="107" t="s">
        <v>1777</v>
      </c>
      <c r="H2133" s="108" t="s">
        <v>1778</v>
      </c>
      <c r="I2133" s="109"/>
      <c r="J2133" s="110"/>
      <c r="K2133" s="111"/>
      <c r="L2133" s="112"/>
    </row>
    <row r="2134" spans="2:12" x14ac:dyDescent="0.25">
      <c r="B2134" s="113"/>
      <c r="C2134" s="119"/>
      <c r="D2134" s="119"/>
      <c r="E2134" s="119"/>
      <c r="F2134" s="115" t="str">
        <f>IF($C2134="","",VLOOKUP($C2134,'[1]Preços Unitários'!$B$7:$H$507,4,1))</f>
        <v/>
      </c>
      <c r="G2134" s="115" t="str">
        <f>IF($C2134="","",VLOOKUP($C2134,'[1]Preços Unitários'!$B$7:$H$507,5,1))</f>
        <v/>
      </c>
      <c r="H2134" s="116" t="str">
        <f>IF($C2134="","",VLOOKUP($C2134,'[1]Preços Unitários'!$B$7:$H$507,7,1))</f>
        <v/>
      </c>
      <c r="I2134" s="117"/>
      <c r="J2134" s="118" t="str">
        <f t="shared" ref="J2134:J2144" si="146">IF(H2134="","",I2134*H2134)</f>
        <v/>
      </c>
      <c r="K2134" s="346" t="s">
        <v>2074</v>
      </c>
      <c r="L2134" s="349" t="s">
        <v>2075</v>
      </c>
    </row>
    <row r="2135" spans="2:12" x14ac:dyDescent="0.25">
      <c r="B2135" s="113"/>
      <c r="C2135" s="152" t="str">
        <f>'[1]Preços Unitários'!B390</f>
        <v>02.12.01</v>
      </c>
      <c r="D2135" s="152">
        <f>VLOOKUP(C2135,'[1]Preços Unitários'!$B$7:$E$413,2,TRUE)</f>
        <v>88267</v>
      </c>
      <c r="E2135" s="152" t="str">
        <f>VLOOKUP(C2135,'[1]Preços Unitários'!$B$7:$F$413,3,TRUE)</f>
        <v>SINAPI</v>
      </c>
      <c r="F2135" s="115" t="str">
        <f>IF($C2135="","",VLOOKUP($C2135,'[1]Preços Unitários'!$B$7:$H$507,4,1))</f>
        <v>ENCANADOR</v>
      </c>
      <c r="G2135" s="115" t="str">
        <f>IF($C2135="","",VLOOKUP($C2135,'[1]Preços Unitários'!$B$7:$H$507,5,1))</f>
        <v>h</v>
      </c>
      <c r="H2135" s="116">
        <f>IF($C2135="","",VLOOKUP($C2135,'[1]Preços Unitários'!$B$7:$H$507,7,1))</f>
        <v>39.154009577734676</v>
      </c>
      <c r="I2135" s="117">
        <v>1</v>
      </c>
      <c r="J2135" s="118">
        <f t="shared" si="146"/>
        <v>39.154009577734676</v>
      </c>
      <c r="K2135" s="347"/>
      <c r="L2135" s="350"/>
    </row>
    <row r="2136" spans="2:12" x14ac:dyDescent="0.25">
      <c r="B2136" s="113"/>
      <c r="C2136" s="119" t="str">
        <f>'[1]Preços Unitários'!B164</f>
        <v>01.19.06</v>
      </c>
      <c r="D2136" s="119" t="str">
        <f>VLOOKUP(C2136,'[1]Preços Unitários'!$B$7:$E$413,2,TRUE)</f>
        <v>33</v>
      </c>
      <c r="E2136" s="119" t="str">
        <f>VLOOKUP(C2136,'[1]Preços Unitários'!$B$7:$F$413,3,TRUE)</f>
        <v>Hidramaco</v>
      </c>
      <c r="F2136" s="115" t="str">
        <f>IF($C2136="","",VLOOKUP($C2136,'[1]Preços Unitários'!$B$7:$H$507,4,1))</f>
        <v>VÁLVULA GAVETA 100mm JEI</v>
      </c>
      <c r="G2136" s="115" t="str">
        <f>IF($C2136="","",VLOOKUP($C2136,'[1]Preços Unitários'!$B$7:$H$507,5,1))</f>
        <v xml:space="preserve">un </v>
      </c>
      <c r="H2136" s="116">
        <f>IF($C2136="","",VLOOKUP($C2136,'[1]Preços Unitários'!$B$7:$H$507,7,1))</f>
        <v>1043.0675292464555</v>
      </c>
      <c r="I2136" s="117">
        <v>1</v>
      </c>
      <c r="J2136" s="118">
        <f t="shared" si="146"/>
        <v>1043.0675292464555</v>
      </c>
      <c r="K2136" s="347"/>
      <c r="L2136" s="350"/>
    </row>
    <row r="2137" spans="2:12" x14ac:dyDescent="0.25">
      <c r="B2137" s="113"/>
      <c r="C2137" s="163" t="str">
        <f>'[1]Preços Unitários'!B196</f>
        <v>02.01.02</v>
      </c>
      <c r="D2137" s="163">
        <f>VLOOKUP(C2137,'[1]Preços Unitários'!$B$7:$E$413,2,TRUE)</f>
        <v>92145</v>
      </c>
      <c r="E2137" s="163" t="str">
        <f>VLOOKUP(C2137,'[1]Preços Unitários'!$B$7:$F$413,3,TRUE)</f>
        <v>SINAPI</v>
      </c>
      <c r="F2137" s="115" t="str">
        <f>IF($C2137="","",VLOOKUP($C2137,'[1]Preços Unitários'!$B$7:$H$507,4,1))</f>
        <v>LOCAÇÃO UTILITÁRIO</v>
      </c>
      <c r="G2137" s="115" t="str">
        <f>IF($C2137="","",VLOOKUP($C2137,'[1]Preços Unitários'!$B$7:$H$507,5,1))</f>
        <v>h</v>
      </c>
      <c r="H2137" s="116">
        <f>IF($C2137="","",VLOOKUP($C2137,'[1]Preços Unitários'!$B$7:$H$507,7,1))</f>
        <v>101.06068311810334</v>
      </c>
      <c r="I2137" s="117">
        <v>1</v>
      </c>
      <c r="J2137" s="118">
        <f t="shared" si="146"/>
        <v>101.06068311810334</v>
      </c>
      <c r="K2137" s="347"/>
      <c r="L2137" s="350"/>
    </row>
    <row r="2138" spans="2:12" x14ac:dyDescent="0.25">
      <c r="B2138" s="113"/>
      <c r="C2138" s="119" t="str">
        <f>'[1]Preços Unitários'!B391</f>
        <v>02.12.02</v>
      </c>
      <c r="D2138" s="119">
        <f>VLOOKUP(C2138,'[1]Preços Unitários'!$B$7:$E$413,2,TRUE)</f>
        <v>88248</v>
      </c>
      <c r="E2138" s="119" t="str">
        <f>VLOOKUP(C2138,'[1]Preços Unitários'!$B$7:$F$413,3,TRUE)</f>
        <v>SINAPI</v>
      </c>
      <c r="F2138" s="115" t="str">
        <f>IF($C2138="","",VLOOKUP($C2138,'[1]Preços Unitários'!$B$7:$H$507,4,1))</f>
        <v>AJUDANTE ENCANADOR</v>
      </c>
      <c r="G2138" s="115" t="str">
        <f>IF($C2138="","",VLOOKUP($C2138,'[1]Preços Unitários'!$B$7:$H$507,5,1))</f>
        <v>h</v>
      </c>
      <c r="H2138" s="116">
        <f>IF($C2138="","",VLOOKUP($C2138,'[1]Preços Unitários'!$B$7:$H$507,7,1))</f>
        <v>29.651939187209368</v>
      </c>
      <c r="I2138" s="117">
        <v>1</v>
      </c>
      <c r="J2138" s="118">
        <f t="shared" si="146"/>
        <v>29.651939187209368</v>
      </c>
      <c r="K2138" s="347"/>
      <c r="L2138" s="350"/>
    </row>
    <row r="2139" spans="2:12" x14ac:dyDescent="0.25">
      <c r="B2139" s="113"/>
      <c r="C2139" s="119"/>
      <c r="D2139" s="119"/>
      <c r="E2139" s="119"/>
      <c r="F2139" s="115" t="str">
        <f>IF($C2139="","",VLOOKUP($C2139,'[1]Preços Unitários'!$B$7:$H$507,4,1))</f>
        <v/>
      </c>
      <c r="G2139" s="115" t="str">
        <f>IF($C2139="","",VLOOKUP($C2139,'[1]Preços Unitários'!$B$7:$H$507,5,1))</f>
        <v/>
      </c>
      <c r="H2139" s="116" t="str">
        <f>IF($C2139="","",VLOOKUP($C2139,'[1]Preços Unitários'!$B$7:$H$507,7,1))</f>
        <v/>
      </c>
      <c r="I2139" s="117"/>
      <c r="J2139" s="118" t="str">
        <f t="shared" si="146"/>
        <v/>
      </c>
      <c r="K2139" s="347"/>
      <c r="L2139" s="350"/>
    </row>
    <row r="2140" spans="2:12" x14ac:dyDescent="0.25">
      <c r="B2140" s="113"/>
      <c r="C2140" s="119"/>
      <c r="D2140" s="119"/>
      <c r="E2140" s="119"/>
      <c r="F2140" s="115" t="str">
        <f>IF($C2140="","",VLOOKUP($C2140,'[1]Preços Unitários'!$B$7:$H$507,4,1))</f>
        <v/>
      </c>
      <c r="G2140" s="115" t="str">
        <f>IF($C2140="","",VLOOKUP($C2140,'[1]Preços Unitários'!$B$7:$H$507,5,1))</f>
        <v/>
      </c>
      <c r="H2140" s="116" t="str">
        <f>IF($C2140="","",VLOOKUP($C2140,'[1]Preços Unitários'!$B$7:$H$507,7,1))</f>
        <v/>
      </c>
      <c r="I2140" s="117"/>
      <c r="J2140" s="118" t="str">
        <f t="shared" si="146"/>
        <v/>
      </c>
      <c r="K2140" s="347"/>
      <c r="L2140" s="350"/>
    </row>
    <row r="2141" spans="2:12" x14ac:dyDescent="0.25">
      <c r="B2141" s="113"/>
      <c r="C2141" s="119"/>
      <c r="D2141" s="119"/>
      <c r="E2141" s="119"/>
      <c r="F2141" s="115" t="str">
        <f>IF($C2141="","",VLOOKUP($C2141,'[1]Preços Unitários'!$B$7:$H$507,4,1))</f>
        <v/>
      </c>
      <c r="G2141" s="115" t="str">
        <f>IF($C2141="","",VLOOKUP($C2141,'[1]Preços Unitários'!$B$7:$H$507,5,1))</f>
        <v/>
      </c>
      <c r="H2141" s="116" t="str">
        <f>IF($C2141="","",VLOOKUP($C2141,'[1]Preços Unitários'!$B$7:$H$507,7,1))</f>
        <v/>
      </c>
      <c r="I2141" s="117"/>
      <c r="J2141" s="118" t="str">
        <f t="shared" si="146"/>
        <v/>
      </c>
      <c r="K2141" s="347"/>
      <c r="L2141" s="350"/>
    </row>
    <row r="2142" spans="2:12" x14ac:dyDescent="0.25">
      <c r="B2142" s="113"/>
      <c r="C2142" s="119"/>
      <c r="D2142" s="119"/>
      <c r="E2142" s="119"/>
      <c r="F2142" s="115" t="str">
        <f>IF($C2142="","",VLOOKUP($C2142,'[1]Preços Unitários'!$B$7:$H$507,4,1))</f>
        <v/>
      </c>
      <c r="G2142" s="115" t="str">
        <f>IF($C2142="","",VLOOKUP($C2142,'[1]Preços Unitários'!$B$7:$H$507,5,1))</f>
        <v/>
      </c>
      <c r="H2142" s="116" t="str">
        <f>IF($C2142="","",VLOOKUP($C2142,'[1]Preços Unitários'!$B$7:$H$507,7,1))</f>
        <v/>
      </c>
      <c r="I2142" s="120"/>
      <c r="J2142" s="118" t="str">
        <f t="shared" si="146"/>
        <v/>
      </c>
      <c r="K2142" s="347"/>
      <c r="L2142" s="350"/>
    </row>
    <row r="2143" spans="2:12" x14ac:dyDescent="0.25">
      <c r="B2143" s="113"/>
      <c r="C2143" s="119"/>
      <c r="D2143" s="119"/>
      <c r="E2143" s="119"/>
      <c r="F2143" s="115" t="str">
        <f>IF($C2143="","",VLOOKUP($C2143,'[1]Preços Unitários'!$B$7:$H$507,4,1))</f>
        <v/>
      </c>
      <c r="G2143" s="115" t="str">
        <f>IF($C2143="","",VLOOKUP($C2143,'[1]Preços Unitários'!$B$7:$H$507,5,1))</f>
        <v/>
      </c>
      <c r="H2143" s="116" t="str">
        <f>IF($C2143="","",VLOOKUP($C2143,'[1]Preços Unitários'!$B$7:$H$507,7,1))</f>
        <v/>
      </c>
      <c r="I2143" s="120"/>
      <c r="J2143" s="118" t="str">
        <f t="shared" si="146"/>
        <v/>
      </c>
      <c r="K2143" s="347"/>
      <c r="L2143" s="350"/>
    </row>
    <row r="2144" spans="2:12" ht="15.75" thickBot="1" x14ac:dyDescent="0.3">
      <c r="B2144" s="121"/>
      <c r="C2144" s="122"/>
      <c r="D2144" s="122"/>
      <c r="E2144" s="122"/>
      <c r="F2144" s="123" t="str">
        <f>IF($C2144="","",VLOOKUP($C2144,'[1]Preços Unitários'!$B$7:$H$507,4,1))</f>
        <v/>
      </c>
      <c r="G2144" s="123" t="str">
        <f>IF($C2144="","",VLOOKUP($C2144,'[1]Preços Unitários'!$B$7:$H$507,5,1))</f>
        <v/>
      </c>
      <c r="H2144" s="124" t="str">
        <f>IF($C2144="","",VLOOKUP($C2144,'[1]Preços Unitários'!$B$7:$H$507,7,1))</f>
        <v/>
      </c>
      <c r="I2144" s="125"/>
      <c r="J2144" s="126" t="str">
        <f t="shared" si="146"/>
        <v/>
      </c>
      <c r="K2144" s="348"/>
      <c r="L2144" s="351"/>
    </row>
    <row r="2145" spans="2:12" ht="15.75" thickBot="1" x14ac:dyDescent="0.3">
      <c r="C2145" s="127"/>
      <c r="D2145" s="127"/>
      <c r="E2145" s="127"/>
      <c r="H2145" s="128"/>
      <c r="I2145" s="129"/>
      <c r="J2145" s="128"/>
    </row>
    <row r="2146" spans="2:12" ht="25.5" x14ac:dyDescent="0.25">
      <c r="B2146" s="133" t="s">
        <v>958</v>
      </c>
      <c r="C2146" s="96"/>
      <c r="D2146" s="96"/>
      <c r="E2146" s="96"/>
      <c r="F2146" s="140" t="s">
        <v>122</v>
      </c>
      <c r="G2146" s="98" t="s">
        <v>141</v>
      </c>
      <c r="H2146" s="135" t="s">
        <v>131</v>
      </c>
      <c r="I2146" s="100">
        <v>1</v>
      </c>
      <c r="J2146" s="101">
        <f>IF(SUM(J2148:J2157)="","",IF(H2146="NOTURNO",(SUM(J2148:J2157))*1.25,SUM(J2148:J2157)))</f>
        <v>3187.733544715572</v>
      </c>
      <c r="K2146" s="102" t="s">
        <v>1771</v>
      </c>
      <c r="L2146" s="103" t="s">
        <v>1772</v>
      </c>
    </row>
    <row r="2147" spans="2:12" ht="27" x14ac:dyDescent="0.25">
      <c r="B2147" s="104"/>
      <c r="C2147" s="105" t="s">
        <v>1773</v>
      </c>
      <c r="D2147" s="105"/>
      <c r="E2147" s="105"/>
      <c r="F2147" s="106" t="s">
        <v>1776</v>
      </c>
      <c r="G2147" s="107" t="s">
        <v>1777</v>
      </c>
      <c r="H2147" s="108" t="s">
        <v>1778</v>
      </c>
      <c r="I2147" s="109"/>
      <c r="J2147" s="110"/>
      <c r="K2147" s="111"/>
      <c r="L2147" s="112"/>
    </row>
    <row r="2148" spans="2:12" x14ac:dyDescent="0.25">
      <c r="B2148" s="113"/>
      <c r="C2148" s="119"/>
      <c r="D2148" s="119"/>
      <c r="E2148" s="119"/>
      <c r="F2148" s="115" t="str">
        <f>IF($C2148="","",VLOOKUP($C2148,'[1]Preços Unitários'!$B$7:$H$507,4,1))</f>
        <v/>
      </c>
      <c r="G2148" s="115" t="str">
        <f>IF($C2148="","",VLOOKUP($C2148,'[1]Preços Unitários'!$B$7:$H$507,5,1))</f>
        <v/>
      </c>
      <c r="H2148" s="116" t="str">
        <f>IF($C2148="","",VLOOKUP($C2148,'[1]Preços Unitários'!$B$7:$H$507,7,1))</f>
        <v/>
      </c>
      <c r="I2148" s="117"/>
      <c r="J2148" s="118" t="str">
        <f t="shared" ref="J2148:J2158" si="147">IF(H2148="","",I2148*H2148)</f>
        <v/>
      </c>
      <c r="K2148" s="346" t="s">
        <v>2074</v>
      </c>
      <c r="L2148" s="352" t="s">
        <v>2075</v>
      </c>
    </row>
    <row r="2149" spans="2:12" x14ac:dyDescent="0.25">
      <c r="B2149" s="113"/>
      <c r="C2149" s="152" t="str">
        <f>'[1]Preços Unitários'!B390</f>
        <v>02.12.01</v>
      </c>
      <c r="D2149" s="152">
        <f>VLOOKUP(C2149,'[1]Preços Unitários'!$B$7:$E$413,2,TRUE)</f>
        <v>88267</v>
      </c>
      <c r="E2149" s="152" t="str">
        <f>VLOOKUP(C2149,'[1]Preços Unitários'!$B$7:$F$413,3,TRUE)</f>
        <v>SINAPI</v>
      </c>
      <c r="F2149" s="115" t="str">
        <f>IF($C2149="","",VLOOKUP($C2149,'[1]Preços Unitários'!$B$7:$H$507,4,1))</f>
        <v>ENCANADOR</v>
      </c>
      <c r="G2149" s="115" t="str">
        <f>IF($C2149="","",VLOOKUP($C2149,'[1]Preços Unitários'!$B$7:$H$507,5,1))</f>
        <v>h</v>
      </c>
      <c r="H2149" s="116">
        <f>IF($C2149="","",VLOOKUP($C2149,'[1]Preços Unitários'!$B$7:$H$507,7,1))</f>
        <v>39.154009577734676</v>
      </c>
      <c r="I2149" s="117">
        <v>1.5</v>
      </c>
      <c r="J2149" s="118">
        <f t="shared" si="147"/>
        <v>58.731014366602011</v>
      </c>
      <c r="K2149" s="347"/>
      <c r="L2149" s="353"/>
    </row>
    <row r="2150" spans="2:12" x14ac:dyDescent="0.25">
      <c r="B2150" s="113"/>
      <c r="C2150" s="163" t="str">
        <f>'[1]Preços Unitários'!B178</f>
        <v>01.21.06</v>
      </c>
      <c r="D2150" s="163" t="str">
        <f>VLOOKUP(C2150,'[1]Preços Unitários'!$B$7:$E$413,2,TRUE)</f>
        <v>37</v>
      </c>
      <c r="E2150" s="163" t="str">
        <f>VLOOKUP(C2150,'[1]Preços Unitários'!$B$7:$F$413,3,TRUE)</f>
        <v>Hidramaco</v>
      </c>
      <c r="F2150" s="115" t="str">
        <f>IF($C2150="","",VLOOKUP($C2150,'[1]Preços Unitários'!$B$7:$H$507,4,1))</f>
        <v>VÁLVULA GAVETA 200mm JEI</v>
      </c>
      <c r="G2150" s="115" t="str">
        <f>IF($C2150="","",VLOOKUP($C2150,'[1]Preços Unitários'!$B$7:$H$507,5,1))</f>
        <v xml:space="preserve">un </v>
      </c>
      <c r="H2150" s="116">
        <f>IF($C2150="","",VLOOKUP($C2150,'[1]Preços Unitários'!$B$7:$H$507,7,1))</f>
        <v>2932.9335968910009</v>
      </c>
      <c r="I2150" s="117">
        <v>1</v>
      </c>
      <c r="J2150" s="118">
        <f t="shared" si="147"/>
        <v>2932.9335968910009</v>
      </c>
      <c r="K2150" s="347"/>
      <c r="L2150" s="353"/>
    </row>
    <row r="2151" spans="2:12" x14ac:dyDescent="0.25">
      <c r="B2151" s="113"/>
      <c r="C2151" s="163" t="str">
        <f>'[1]Preços Unitários'!B196</f>
        <v>02.01.02</v>
      </c>
      <c r="D2151" s="163">
        <f>VLOOKUP(C2151,'[1]Preços Unitários'!$B$7:$E$413,2,TRUE)</f>
        <v>92145</v>
      </c>
      <c r="E2151" s="163" t="str">
        <f>VLOOKUP(C2151,'[1]Preços Unitários'!$B$7:$F$413,3,TRUE)</f>
        <v>SINAPI</v>
      </c>
      <c r="F2151" s="115" t="str">
        <f>IF($C2151="","",VLOOKUP($C2151,'[1]Preços Unitários'!$B$7:$H$507,4,1))</f>
        <v>LOCAÇÃO UTILITÁRIO</v>
      </c>
      <c r="G2151" s="115" t="str">
        <f>IF($C2151="","",VLOOKUP($C2151,'[1]Preços Unitários'!$B$7:$H$507,5,1))</f>
        <v>h</v>
      </c>
      <c r="H2151" s="116">
        <f>IF($C2151="","",VLOOKUP($C2151,'[1]Preços Unitários'!$B$7:$H$507,7,1))</f>
        <v>101.06068311810334</v>
      </c>
      <c r="I2151" s="117">
        <v>1.5</v>
      </c>
      <c r="J2151" s="118">
        <f t="shared" si="147"/>
        <v>151.59102467715502</v>
      </c>
      <c r="K2151" s="347"/>
      <c r="L2151" s="353"/>
    </row>
    <row r="2152" spans="2:12" x14ac:dyDescent="0.25">
      <c r="B2152" s="113"/>
      <c r="C2152" s="119" t="str">
        <f>'[1]Preços Unitários'!B391</f>
        <v>02.12.02</v>
      </c>
      <c r="D2152" s="119">
        <f>VLOOKUP(C2152,'[1]Preços Unitários'!$B$7:$E$413,2,TRUE)</f>
        <v>88248</v>
      </c>
      <c r="E2152" s="119" t="str">
        <f>VLOOKUP(C2152,'[1]Preços Unitários'!$B$7:$F$413,3,TRUE)</f>
        <v>SINAPI</v>
      </c>
      <c r="F2152" s="115" t="str">
        <f>IF($C2152="","",VLOOKUP($C2152,'[1]Preços Unitários'!$B$7:$H$507,4,1))</f>
        <v>AJUDANTE ENCANADOR</v>
      </c>
      <c r="G2152" s="115" t="str">
        <f>IF($C2152="","",VLOOKUP($C2152,'[1]Preços Unitários'!$B$7:$H$507,5,1))</f>
        <v>h</v>
      </c>
      <c r="H2152" s="116">
        <f>IF($C2152="","",VLOOKUP($C2152,'[1]Preços Unitários'!$B$7:$H$507,7,1))</f>
        <v>29.651939187209368</v>
      </c>
      <c r="I2152" s="117">
        <v>1.5</v>
      </c>
      <c r="J2152" s="118">
        <f t="shared" si="147"/>
        <v>44.477908780814055</v>
      </c>
      <c r="K2152" s="347"/>
      <c r="L2152" s="353"/>
    </row>
    <row r="2153" spans="2:12" x14ac:dyDescent="0.25">
      <c r="B2153" s="113"/>
      <c r="C2153" s="119"/>
      <c r="D2153" s="119"/>
      <c r="E2153" s="119"/>
      <c r="F2153" s="115" t="str">
        <f>IF($C2153="","",VLOOKUP($C2153,'[1]Preços Unitários'!$B$7:$H$507,4,1))</f>
        <v/>
      </c>
      <c r="G2153" s="115" t="str">
        <f>IF($C2153="","",VLOOKUP($C2153,'[1]Preços Unitários'!$B$7:$H$507,5,1))</f>
        <v/>
      </c>
      <c r="H2153" s="116" t="str">
        <f>IF($C2153="","",VLOOKUP($C2153,'[1]Preços Unitários'!$B$7:$H$507,7,1))</f>
        <v/>
      </c>
      <c r="I2153" s="117"/>
      <c r="J2153" s="118" t="str">
        <f t="shared" si="147"/>
        <v/>
      </c>
      <c r="K2153" s="347"/>
      <c r="L2153" s="353"/>
    </row>
    <row r="2154" spans="2:12" x14ac:dyDescent="0.25">
      <c r="B2154" s="113"/>
      <c r="C2154" s="119"/>
      <c r="D2154" s="119"/>
      <c r="E2154" s="119"/>
      <c r="F2154" s="115" t="str">
        <f>IF($C2154="","",VLOOKUP($C2154,'[1]Preços Unitários'!$B$7:$H$507,4,1))</f>
        <v/>
      </c>
      <c r="G2154" s="115" t="str">
        <f>IF($C2154="","",VLOOKUP($C2154,'[1]Preços Unitários'!$B$7:$H$507,5,1))</f>
        <v/>
      </c>
      <c r="H2154" s="116" t="str">
        <f>IF($C2154="","",VLOOKUP($C2154,'[1]Preços Unitários'!$B$7:$H$507,7,1))</f>
        <v/>
      </c>
      <c r="I2154" s="117"/>
      <c r="J2154" s="118" t="str">
        <f t="shared" si="147"/>
        <v/>
      </c>
      <c r="K2154" s="347"/>
      <c r="L2154" s="353"/>
    </row>
    <row r="2155" spans="2:12" x14ac:dyDescent="0.25">
      <c r="B2155" s="113"/>
      <c r="C2155" s="119"/>
      <c r="D2155" s="119"/>
      <c r="E2155" s="119"/>
      <c r="F2155" s="115" t="str">
        <f>IF($C2155="","",VLOOKUP($C2155,'[1]Preços Unitários'!$B$7:$H$507,4,1))</f>
        <v/>
      </c>
      <c r="G2155" s="115" t="str">
        <f>IF($C2155="","",VLOOKUP($C2155,'[1]Preços Unitários'!$B$7:$H$507,5,1))</f>
        <v/>
      </c>
      <c r="H2155" s="116" t="str">
        <f>IF($C2155="","",VLOOKUP($C2155,'[1]Preços Unitários'!$B$7:$H$507,7,1))</f>
        <v/>
      </c>
      <c r="I2155" s="117"/>
      <c r="J2155" s="118" t="str">
        <f t="shared" si="147"/>
        <v/>
      </c>
      <c r="K2155" s="347"/>
      <c r="L2155" s="353"/>
    </row>
    <row r="2156" spans="2:12" x14ac:dyDescent="0.25">
      <c r="B2156" s="113"/>
      <c r="C2156" s="119"/>
      <c r="D2156" s="119"/>
      <c r="E2156" s="119"/>
      <c r="F2156" s="115" t="str">
        <f>IF($C2156="","",VLOOKUP($C2156,'[1]Preços Unitários'!$B$7:$H$507,4,1))</f>
        <v/>
      </c>
      <c r="G2156" s="115" t="str">
        <f>IF($C2156="","",VLOOKUP($C2156,'[1]Preços Unitários'!$B$7:$H$507,5,1))</f>
        <v/>
      </c>
      <c r="H2156" s="116" t="str">
        <f>IF($C2156="","",VLOOKUP($C2156,'[1]Preços Unitários'!$B$7:$H$507,7,1))</f>
        <v/>
      </c>
      <c r="I2156" s="120"/>
      <c r="J2156" s="118" t="str">
        <f t="shared" si="147"/>
        <v/>
      </c>
      <c r="K2156" s="347"/>
      <c r="L2156" s="353"/>
    </row>
    <row r="2157" spans="2:12" x14ac:dyDescent="0.25">
      <c r="B2157" s="113"/>
      <c r="C2157" s="119"/>
      <c r="D2157" s="119"/>
      <c r="E2157" s="119"/>
      <c r="F2157" s="115" t="str">
        <f>IF($C2157="","",VLOOKUP($C2157,'[1]Preços Unitários'!$B$7:$H$507,4,1))</f>
        <v/>
      </c>
      <c r="G2157" s="115" t="str">
        <f>IF($C2157="","",VLOOKUP($C2157,'[1]Preços Unitários'!$B$7:$H$507,5,1))</f>
        <v/>
      </c>
      <c r="H2157" s="116" t="str">
        <f>IF($C2157="","",VLOOKUP($C2157,'[1]Preços Unitários'!$B$7:$H$507,7,1))</f>
        <v/>
      </c>
      <c r="I2157" s="120"/>
      <c r="J2157" s="118" t="str">
        <f t="shared" si="147"/>
        <v/>
      </c>
      <c r="K2157" s="347"/>
      <c r="L2157" s="353"/>
    </row>
    <row r="2158" spans="2:12" ht="15.75" thickBot="1" x14ac:dyDescent="0.3">
      <c r="B2158" s="121"/>
      <c r="C2158" s="122"/>
      <c r="D2158" s="122"/>
      <c r="E2158" s="122"/>
      <c r="F2158" s="123" t="str">
        <f>IF($C2158="","",VLOOKUP($C2158,'[1]Preços Unitários'!$B$7:$H$507,4,1))</f>
        <v/>
      </c>
      <c r="G2158" s="123" t="str">
        <f>IF($C2158="","",VLOOKUP($C2158,'[1]Preços Unitários'!$B$7:$H$507,5,1))</f>
        <v/>
      </c>
      <c r="H2158" s="124" t="str">
        <f>IF($C2158="","",VLOOKUP($C2158,'[1]Preços Unitários'!$B$7:$H$507,7,1))</f>
        <v/>
      </c>
      <c r="I2158" s="125"/>
      <c r="J2158" s="126" t="str">
        <f t="shared" si="147"/>
        <v/>
      </c>
      <c r="K2158" s="348"/>
      <c r="L2158" s="354"/>
    </row>
    <row r="2159" spans="2:12" ht="15.75" thickBot="1" x14ac:dyDescent="0.3">
      <c r="C2159" s="127"/>
      <c r="D2159" s="127"/>
      <c r="E2159" s="127"/>
      <c r="H2159" s="128"/>
      <c r="I2159" s="129"/>
      <c r="J2159" s="128"/>
    </row>
    <row r="2160" spans="2:12" ht="25.5" x14ac:dyDescent="0.25">
      <c r="B2160" s="133" t="s">
        <v>959</v>
      </c>
      <c r="C2160" s="96"/>
      <c r="D2160" s="96"/>
      <c r="E2160" s="96"/>
      <c r="F2160" s="140" t="s">
        <v>123</v>
      </c>
      <c r="G2160" s="98" t="s">
        <v>141</v>
      </c>
      <c r="H2160" s="135" t="s">
        <v>131</v>
      </c>
      <c r="I2160" s="100">
        <v>1</v>
      </c>
      <c r="J2160" s="101">
        <f>IF(SUM(J2162:J2171)="","",IF(H2160="NOTURNO",(SUM(J2162:J2171))*1.25,SUM(J2162:J2171)))</f>
        <v>6541.7754951905245</v>
      </c>
      <c r="K2160" s="102" t="s">
        <v>1771</v>
      </c>
      <c r="L2160" s="103" t="s">
        <v>1772</v>
      </c>
    </row>
    <row r="2161" spans="2:12" ht="27" x14ac:dyDescent="0.25">
      <c r="B2161" s="104"/>
      <c r="C2161" s="105" t="s">
        <v>1773</v>
      </c>
      <c r="D2161" s="105"/>
      <c r="E2161" s="105"/>
      <c r="F2161" s="106" t="s">
        <v>1776</v>
      </c>
      <c r="G2161" s="107" t="s">
        <v>1777</v>
      </c>
      <c r="H2161" s="108" t="s">
        <v>1778</v>
      </c>
      <c r="I2161" s="109"/>
      <c r="J2161" s="110"/>
      <c r="K2161" s="111"/>
      <c r="L2161" s="112"/>
    </row>
    <row r="2162" spans="2:12" x14ac:dyDescent="0.25">
      <c r="B2162" s="113"/>
      <c r="C2162" s="119"/>
      <c r="D2162" s="119"/>
      <c r="E2162" s="119"/>
      <c r="F2162" s="115" t="str">
        <f>IF($C2162="","",VLOOKUP($C2162,'[1]Preços Unitários'!$B$7:$H$507,4,1))</f>
        <v/>
      </c>
      <c r="G2162" s="115" t="str">
        <f>IF($C2162="","",VLOOKUP($C2162,'[1]Preços Unitários'!$B$7:$H$507,5,1))</f>
        <v/>
      </c>
      <c r="H2162" s="116" t="str">
        <f>IF($C2162="","",VLOOKUP($C2162,'[1]Preços Unitários'!$B$7:$H$507,7,1))</f>
        <v/>
      </c>
      <c r="I2162" s="117"/>
      <c r="J2162" s="118" t="str">
        <f t="shared" ref="J2162:J2172" si="148">IF(H2162="","",I2162*H2162)</f>
        <v/>
      </c>
      <c r="K2162" s="346" t="s">
        <v>2074</v>
      </c>
      <c r="L2162" s="352" t="s">
        <v>2075</v>
      </c>
    </row>
    <row r="2163" spans="2:12" x14ac:dyDescent="0.25">
      <c r="B2163" s="113"/>
      <c r="C2163" s="152" t="str">
        <f>'[1]Preços Unitários'!B390</f>
        <v>02.12.01</v>
      </c>
      <c r="D2163" s="152"/>
      <c r="E2163" s="152"/>
      <c r="F2163" s="115" t="str">
        <f>IF($C2163="","",VLOOKUP($C2163,'[1]Preços Unitários'!$B$7:$H$507,4,1))</f>
        <v>ENCANADOR</v>
      </c>
      <c r="G2163" s="115" t="str">
        <f>IF($C2163="","",VLOOKUP($C2163,'[1]Preços Unitários'!$B$7:$H$507,5,1))</f>
        <v>h</v>
      </c>
      <c r="H2163" s="116">
        <f>IF($C2163="","",VLOOKUP($C2163,'[1]Preços Unitários'!$B$7:$H$507,7,1))</f>
        <v>39.154009577734676</v>
      </c>
      <c r="I2163" s="117">
        <v>2</v>
      </c>
      <c r="J2163" s="118">
        <f t="shared" si="148"/>
        <v>78.308019155469353</v>
      </c>
      <c r="K2163" s="347"/>
      <c r="L2163" s="353"/>
    </row>
    <row r="2164" spans="2:12" x14ac:dyDescent="0.25">
      <c r="B2164" s="113"/>
      <c r="C2164" s="163" t="str">
        <f>'[1]Preços Unitários'!B192</f>
        <v>01.23.06</v>
      </c>
      <c r="D2164" s="163"/>
      <c r="E2164" s="163"/>
      <c r="F2164" s="115" t="str">
        <f>IF($C2164="","",VLOOKUP($C2164,'[1]Preços Unitários'!$B$7:$H$507,4,1))</f>
        <v>VÁLVULA GAVETA 300mm JEI</v>
      </c>
      <c r="G2164" s="115" t="str">
        <f>IF($C2164="","",VLOOKUP($C2164,'[1]Preços Unitários'!$B$7:$H$507,5,1))</f>
        <v xml:space="preserve">un </v>
      </c>
      <c r="H2164" s="116">
        <f>IF($C2164="","",VLOOKUP($C2164,'[1]Preços Unitários'!$B$7:$H$507,7,1))</f>
        <v>6202.0422314244297</v>
      </c>
      <c r="I2164" s="117">
        <v>1</v>
      </c>
      <c r="J2164" s="118">
        <f t="shared" si="148"/>
        <v>6202.0422314244297</v>
      </c>
      <c r="K2164" s="347"/>
      <c r="L2164" s="353"/>
    </row>
    <row r="2165" spans="2:12" x14ac:dyDescent="0.25">
      <c r="B2165" s="113"/>
      <c r="C2165" s="163" t="str">
        <f>'[1]Preços Unitários'!B196</f>
        <v>02.01.02</v>
      </c>
      <c r="D2165" s="163"/>
      <c r="E2165" s="163"/>
      <c r="F2165" s="115" t="str">
        <f>IF($C2165="","",VLOOKUP($C2165,'[1]Preços Unitários'!$B$7:$H$507,4,1))</f>
        <v>LOCAÇÃO UTILITÁRIO</v>
      </c>
      <c r="G2165" s="115" t="str">
        <f>IF($C2165="","",VLOOKUP($C2165,'[1]Preços Unitários'!$B$7:$H$507,5,1))</f>
        <v>h</v>
      </c>
      <c r="H2165" s="116">
        <f>IF($C2165="","",VLOOKUP($C2165,'[1]Preços Unitários'!$B$7:$H$507,7,1))</f>
        <v>101.06068311810334</v>
      </c>
      <c r="I2165" s="117">
        <v>2</v>
      </c>
      <c r="J2165" s="118">
        <f t="shared" si="148"/>
        <v>202.12136623620668</v>
      </c>
      <c r="K2165" s="347"/>
      <c r="L2165" s="353"/>
    </row>
    <row r="2166" spans="2:12" x14ac:dyDescent="0.25">
      <c r="B2166" s="113"/>
      <c r="C2166" s="119" t="str">
        <f>'[1]Preços Unitários'!B391</f>
        <v>02.12.02</v>
      </c>
      <c r="D2166" s="119"/>
      <c r="E2166" s="119"/>
      <c r="F2166" s="115" t="str">
        <f>IF($C2166="","",VLOOKUP($C2166,'[1]Preços Unitários'!$B$7:$H$507,4,1))</f>
        <v>AJUDANTE ENCANADOR</v>
      </c>
      <c r="G2166" s="115" t="str">
        <f>IF($C2166="","",VLOOKUP($C2166,'[1]Preços Unitários'!$B$7:$H$507,5,1))</f>
        <v>h</v>
      </c>
      <c r="H2166" s="116">
        <f>IF($C2166="","",VLOOKUP($C2166,'[1]Preços Unitários'!$B$7:$H$507,7,1))</f>
        <v>29.651939187209368</v>
      </c>
      <c r="I2166" s="117">
        <v>2</v>
      </c>
      <c r="J2166" s="118">
        <f t="shared" si="148"/>
        <v>59.303878374418737</v>
      </c>
      <c r="K2166" s="347"/>
      <c r="L2166" s="353"/>
    </row>
    <row r="2167" spans="2:12" x14ac:dyDescent="0.25">
      <c r="B2167" s="113"/>
      <c r="C2167" s="119"/>
      <c r="D2167" s="119"/>
      <c r="E2167" s="119"/>
      <c r="F2167" s="115" t="str">
        <f>IF($C2167="","",VLOOKUP($C2167,'[1]Preços Unitários'!$B$7:$H$507,4,1))</f>
        <v/>
      </c>
      <c r="G2167" s="115" t="str">
        <f>IF($C2167="","",VLOOKUP($C2167,'[1]Preços Unitários'!$B$7:$H$507,5,1))</f>
        <v/>
      </c>
      <c r="H2167" s="116" t="str">
        <f>IF($C2167="","",VLOOKUP($C2167,'[1]Preços Unitários'!$B$7:$H$507,7,1))</f>
        <v/>
      </c>
      <c r="I2167" s="117"/>
      <c r="J2167" s="118" t="str">
        <f t="shared" si="148"/>
        <v/>
      </c>
      <c r="K2167" s="347"/>
      <c r="L2167" s="353"/>
    </row>
    <row r="2168" spans="2:12" x14ac:dyDescent="0.25">
      <c r="B2168" s="113"/>
      <c r="C2168" s="119"/>
      <c r="D2168" s="119"/>
      <c r="E2168" s="119"/>
      <c r="F2168" s="115" t="str">
        <f>IF($C2168="","",VLOOKUP($C2168,'[1]Preços Unitários'!$B$7:$H$507,4,1))</f>
        <v/>
      </c>
      <c r="G2168" s="115" t="str">
        <f>IF($C2168="","",VLOOKUP($C2168,'[1]Preços Unitários'!$B$7:$H$507,5,1))</f>
        <v/>
      </c>
      <c r="H2168" s="116" t="str">
        <f>IF($C2168="","",VLOOKUP($C2168,'[1]Preços Unitários'!$B$7:$H$507,7,1))</f>
        <v/>
      </c>
      <c r="I2168" s="117"/>
      <c r="J2168" s="118" t="str">
        <f t="shared" si="148"/>
        <v/>
      </c>
      <c r="K2168" s="347"/>
      <c r="L2168" s="353"/>
    </row>
    <row r="2169" spans="2:12" x14ac:dyDescent="0.25">
      <c r="B2169" s="113"/>
      <c r="C2169" s="119"/>
      <c r="D2169" s="119"/>
      <c r="E2169" s="119"/>
      <c r="F2169" s="115" t="str">
        <f>IF($C2169="","",VLOOKUP($C2169,'[1]Preços Unitários'!$B$7:$H$507,4,1))</f>
        <v/>
      </c>
      <c r="G2169" s="115" t="str">
        <f>IF($C2169="","",VLOOKUP($C2169,'[1]Preços Unitários'!$B$7:$H$507,5,1))</f>
        <v/>
      </c>
      <c r="H2169" s="116" t="str">
        <f>IF($C2169="","",VLOOKUP($C2169,'[1]Preços Unitários'!$B$7:$H$507,7,1))</f>
        <v/>
      </c>
      <c r="I2169" s="117"/>
      <c r="J2169" s="118" t="str">
        <f t="shared" si="148"/>
        <v/>
      </c>
      <c r="K2169" s="347"/>
      <c r="L2169" s="353"/>
    </row>
    <row r="2170" spans="2:12" x14ac:dyDescent="0.25">
      <c r="B2170" s="113"/>
      <c r="C2170" s="119"/>
      <c r="D2170" s="119"/>
      <c r="E2170" s="119"/>
      <c r="F2170" s="115" t="str">
        <f>IF($C2170="","",VLOOKUP($C2170,'[1]Preços Unitários'!$B$7:$H$507,4,1))</f>
        <v/>
      </c>
      <c r="G2170" s="115" t="str">
        <f>IF($C2170="","",VLOOKUP($C2170,'[1]Preços Unitários'!$B$7:$H$507,5,1))</f>
        <v/>
      </c>
      <c r="H2170" s="116" t="str">
        <f>IF($C2170="","",VLOOKUP($C2170,'[1]Preços Unitários'!$B$7:$H$507,7,1))</f>
        <v/>
      </c>
      <c r="I2170" s="120"/>
      <c r="J2170" s="118" t="str">
        <f t="shared" si="148"/>
        <v/>
      </c>
      <c r="K2170" s="347"/>
      <c r="L2170" s="353"/>
    </row>
    <row r="2171" spans="2:12" x14ac:dyDescent="0.25">
      <c r="B2171" s="113"/>
      <c r="C2171" s="119"/>
      <c r="D2171" s="119"/>
      <c r="E2171" s="119"/>
      <c r="F2171" s="115" t="str">
        <f>IF($C2171="","",VLOOKUP($C2171,'[1]Preços Unitários'!$B$7:$H$507,4,1))</f>
        <v/>
      </c>
      <c r="G2171" s="115" t="str">
        <f>IF($C2171="","",VLOOKUP($C2171,'[1]Preços Unitários'!$B$7:$H$507,5,1))</f>
        <v/>
      </c>
      <c r="H2171" s="116" t="str">
        <f>IF($C2171="","",VLOOKUP($C2171,'[1]Preços Unitários'!$B$7:$H$507,7,1))</f>
        <v/>
      </c>
      <c r="I2171" s="120"/>
      <c r="J2171" s="118" t="str">
        <f t="shared" si="148"/>
        <v/>
      </c>
      <c r="K2171" s="347"/>
      <c r="L2171" s="353"/>
    </row>
    <row r="2172" spans="2:12" ht="15.75" thickBot="1" x14ac:dyDescent="0.3">
      <c r="B2172" s="121"/>
      <c r="C2172" s="122"/>
      <c r="D2172" s="122"/>
      <c r="E2172" s="122"/>
      <c r="F2172" s="123" t="str">
        <f>IF($C2172="","",VLOOKUP($C2172,'[1]Preços Unitários'!$B$7:$H$507,4,1))</f>
        <v/>
      </c>
      <c r="G2172" s="123" t="str">
        <f>IF($C2172="","",VLOOKUP($C2172,'[1]Preços Unitários'!$B$7:$H$507,5,1))</f>
        <v/>
      </c>
      <c r="H2172" s="124" t="str">
        <f>IF($C2172="","",VLOOKUP($C2172,'[1]Preços Unitários'!$B$7:$H$507,7,1))</f>
        <v/>
      </c>
      <c r="I2172" s="125"/>
      <c r="J2172" s="126" t="str">
        <f t="shared" si="148"/>
        <v/>
      </c>
      <c r="K2172" s="348"/>
      <c r="L2172" s="354"/>
    </row>
    <row r="2173" spans="2:12" ht="15.75" thickBot="1" x14ac:dyDescent="0.3">
      <c r="C2173" s="127"/>
      <c r="D2173" s="127"/>
      <c r="E2173" s="127"/>
      <c r="H2173" s="128"/>
      <c r="I2173" s="129"/>
      <c r="J2173" s="128"/>
    </row>
    <row r="2174" spans="2:12" x14ac:dyDescent="0.25">
      <c r="B2174" s="133" t="s">
        <v>960</v>
      </c>
      <c r="C2174" s="96"/>
      <c r="D2174" s="96"/>
      <c r="E2174" s="96"/>
      <c r="F2174" s="140" t="s">
        <v>124</v>
      </c>
      <c r="G2174" s="98" t="s">
        <v>141</v>
      </c>
      <c r="H2174" s="135" t="s">
        <v>131</v>
      </c>
      <c r="I2174" s="100">
        <v>1</v>
      </c>
      <c r="J2174" s="101">
        <f>IF(SUM(J2176:J2185)="","",IF(H2174="NOTURNO",(SUM(J2176:J2185))*1.25,SUM(J2176:J2185)))</f>
        <v>1916.180251547022</v>
      </c>
      <c r="K2174" s="102" t="s">
        <v>1771</v>
      </c>
      <c r="L2174" s="103" t="s">
        <v>1772</v>
      </c>
    </row>
    <row r="2175" spans="2:12" ht="27" x14ac:dyDescent="0.25">
      <c r="B2175" s="104"/>
      <c r="C2175" s="105" t="s">
        <v>1773</v>
      </c>
      <c r="D2175" s="105"/>
      <c r="E2175" s="105"/>
      <c r="F2175" s="106" t="s">
        <v>1776</v>
      </c>
      <c r="G2175" s="107" t="s">
        <v>1777</v>
      </c>
      <c r="H2175" s="108" t="s">
        <v>1778</v>
      </c>
      <c r="I2175" s="109"/>
      <c r="J2175" s="110"/>
      <c r="K2175" s="111"/>
      <c r="L2175" s="112"/>
    </row>
    <row r="2176" spans="2:12" x14ac:dyDescent="0.25">
      <c r="B2176" s="113"/>
      <c r="C2176" s="119"/>
      <c r="D2176" s="119"/>
      <c r="E2176" s="119"/>
      <c r="F2176" s="115" t="str">
        <f>IF($C2176="","",VLOOKUP($C2176,'[1]Preços Unitários'!$B$7:$H$507,4,1))</f>
        <v/>
      </c>
      <c r="G2176" s="115" t="str">
        <f>IF($C2176="","",VLOOKUP($C2176,'[1]Preços Unitários'!$B$7:$H$507,5,1))</f>
        <v/>
      </c>
      <c r="H2176" s="116" t="str">
        <f>IF($C2176="","",VLOOKUP($C2176,'[1]Preços Unitários'!$B$7:$H$507,7,1))</f>
        <v/>
      </c>
      <c r="I2176" s="117"/>
      <c r="J2176" s="118" t="str">
        <f t="shared" ref="J2176:J2186" si="149">IF(H2176="","",I2176*H2176)</f>
        <v/>
      </c>
      <c r="K2176" s="346" t="s">
        <v>2074</v>
      </c>
      <c r="L2176" s="352" t="s">
        <v>2075</v>
      </c>
    </row>
    <row r="2177" spans="2:12" x14ac:dyDescent="0.25">
      <c r="B2177" s="113"/>
      <c r="C2177" s="152" t="s">
        <v>2044</v>
      </c>
      <c r="D2177" s="152">
        <f>VLOOKUP(C2177,'[1]Preços Unitários'!$B$7:$E$413,2,TRUE)</f>
        <v>88267</v>
      </c>
      <c r="E2177" s="152" t="str">
        <f>VLOOKUP(C2177,'[1]Preços Unitários'!$B$7:$F$413,3,TRUE)</f>
        <v>SINAPI</v>
      </c>
      <c r="F2177" s="115" t="str">
        <f>IF($C2177="","",VLOOKUP($C2177,'[1]Preços Unitários'!$B$7:$H$507,4,1))</f>
        <v>ENCANADOR</v>
      </c>
      <c r="G2177" s="115" t="str">
        <f>IF($C2177="","",VLOOKUP($C2177,'[1]Preços Unitários'!$B$7:$H$507,5,1))</f>
        <v>h</v>
      </c>
      <c r="H2177" s="116">
        <f>IF($C2177="","",VLOOKUP($C2177,'[1]Preços Unitários'!$B$7:$H$507,7,1))</f>
        <v>39.154009577734676</v>
      </c>
      <c r="I2177" s="117">
        <v>1</v>
      </c>
      <c r="J2177" s="118">
        <f t="shared" si="149"/>
        <v>39.154009577734676</v>
      </c>
      <c r="K2177" s="347"/>
      <c r="L2177" s="353"/>
    </row>
    <row r="2178" spans="2:12" x14ac:dyDescent="0.25">
      <c r="B2178" s="113"/>
      <c r="C2178" s="119" t="s">
        <v>2040</v>
      </c>
      <c r="D2178" s="119">
        <f>VLOOKUP(C2178,'[1]Preços Unitários'!$B$7:$E$413,2,TRUE)</f>
        <v>88248</v>
      </c>
      <c r="E2178" s="119" t="str">
        <f>VLOOKUP(C2178,'[1]Preços Unitários'!$B$7:$F$413,3,TRUE)</f>
        <v>SINAPI</v>
      </c>
      <c r="F2178" s="115" t="str">
        <f>IF($C2178="","",VLOOKUP($C2178,'[1]Preços Unitários'!$B$7:$H$507,4,1))</f>
        <v>AJUDANTE ENCANADOR</v>
      </c>
      <c r="G2178" s="115" t="str">
        <f>IF($C2178="","",VLOOKUP($C2178,'[1]Preços Unitários'!$B$7:$H$507,5,1))</f>
        <v>h</v>
      </c>
      <c r="H2178" s="116">
        <f>IF($C2178="","",VLOOKUP($C2178,'[1]Preços Unitários'!$B$7:$H$507,7,1))</f>
        <v>29.651939187209368</v>
      </c>
      <c r="I2178" s="117">
        <v>1</v>
      </c>
      <c r="J2178" s="118">
        <f t="shared" si="149"/>
        <v>29.651939187209368</v>
      </c>
      <c r="K2178" s="347"/>
      <c r="L2178" s="353"/>
    </row>
    <row r="2179" spans="2:12" x14ac:dyDescent="0.25">
      <c r="B2179" s="113"/>
      <c r="C2179" s="119" t="s">
        <v>2036</v>
      </c>
      <c r="D2179" s="119">
        <f>VLOOKUP(C2179,'[1]Preços Unitários'!$B$7:$E$413,2,TRUE)</f>
        <v>92145</v>
      </c>
      <c r="E2179" s="119" t="str">
        <f>VLOOKUP(C2179,'[1]Preços Unitários'!$B$7:$F$413,3,TRUE)</f>
        <v>SINAPI</v>
      </c>
      <c r="F2179" s="115" t="str">
        <f>IF($C2179="","",VLOOKUP($C2179,'[1]Preços Unitários'!$B$7:$H$507,4,1))</f>
        <v>LOCAÇÃO UTILITÁRIO</v>
      </c>
      <c r="G2179" s="115" t="str">
        <f>IF($C2179="","",VLOOKUP($C2179,'[1]Preços Unitários'!$B$7:$H$507,5,1))</f>
        <v>h</v>
      </c>
      <c r="H2179" s="116">
        <f>IF($C2179="","",VLOOKUP($C2179,'[1]Preços Unitários'!$B$7:$H$507,7,1))</f>
        <v>101.06068311810334</v>
      </c>
      <c r="I2179" s="117">
        <v>1</v>
      </c>
      <c r="J2179" s="118">
        <f t="shared" si="149"/>
        <v>101.06068311810334</v>
      </c>
      <c r="K2179" s="347"/>
      <c r="L2179" s="353"/>
    </row>
    <row r="2180" spans="2:12" x14ac:dyDescent="0.25">
      <c r="B2180" s="113"/>
      <c r="C2180" s="119" t="str">
        <f>'[1]Preços Unitários'!B163</f>
        <v>01.19.05</v>
      </c>
      <c r="D2180" s="119" t="str">
        <f>VLOOKUP(C2180,'[1]Preços Unitários'!$B$7:$E$413,2,TRUE)</f>
        <v>32</v>
      </c>
      <c r="E2180" s="119" t="str">
        <f>VLOOKUP(C2180,'[1]Preços Unitários'!$B$7:$F$413,3,TRUE)</f>
        <v>Hidramaco</v>
      </c>
      <c r="F2180" s="115" t="str">
        <f>IF($C2180="","",VLOOKUP($C2180,'[1]Preços Unitários'!$B$7:$H$507,4,1))</f>
        <v>VÁLVULA RETENÇÃO 100mm JEI</v>
      </c>
      <c r="G2180" s="115" t="str">
        <f>IF($C2180="","",VLOOKUP($C2180,'[1]Preços Unitários'!$B$7:$H$507,5,1))</f>
        <v xml:space="preserve">un </v>
      </c>
      <c r="H2180" s="116">
        <f>IF($C2180="","",VLOOKUP($C2180,'[1]Preços Unitários'!$B$7:$H$507,7,1))</f>
        <v>1746.3136196639746</v>
      </c>
      <c r="I2180" s="117">
        <v>1</v>
      </c>
      <c r="J2180" s="118">
        <f t="shared" si="149"/>
        <v>1746.3136196639746</v>
      </c>
      <c r="K2180" s="347"/>
      <c r="L2180" s="353"/>
    </row>
    <row r="2181" spans="2:12" x14ac:dyDescent="0.25">
      <c r="B2181" s="113"/>
      <c r="C2181" s="119"/>
      <c r="D2181" s="119"/>
      <c r="E2181" s="119"/>
      <c r="F2181" s="115" t="str">
        <f>IF($C2181="","",VLOOKUP($C2181,'[1]Preços Unitários'!$B$7:$H$507,4,1))</f>
        <v/>
      </c>
      <c r="G2181" s="115" t="str">
        <f>IF($C2181="","",VLOOKUP($C2181,'[1]Preços Unitários'!$B$7:$H$507,5,1))</f>
        <v/>
      </c>
      <c r="H2181" s="116" t="str">
        <f>IF($C2181="","",VLOOKUP($C2181,'[1]Preços Unitários'!$B$7:$H$507,7,1))</f>
        <v/>
      </c>
      <c r="I2181" s="117"/>
      <c r="J2181" s="118" t="str">
        <f t="shared" si="149"/>
        <v/>
      </c>
      <c r="K2181" s="347"/>
      <c r="L2181" s="353"/>
    </row>
    <row r="2182" spans="2:12" x14ac:dyDescent="0.25">
      <c r="B2182" s="113"/>
      <c r="C2182" s="119"/>
      <c r="D2182" s="119"/>
      <c r="E2182" s="119"/>
      <c r="F2182" s="115" t="str">
        <f>IF($C2182="","",VLOOKUP($C2182,'[1]Preços Unitários'!$B$7:$H$507,4,1))</f>
        <v/>
      </c>
      <c r="G2182" s="115" t="str">
        <f>IF($C2182="","",VLOOKUP($C2182,'[1]Preços Unitários'!$B$7:$H$507,5,1))</f>
        <v/>
      </c>
      <c r="H2182" s="116" t="str">
        <f>IF($C2182="","",VLOOKUP($C2182,'[1]Preços Unitários'!$B$7:$H$507,7,1))</f>
        <v/>
      </c>
      <c r="I2182" s="117"/>
      <c r="J2182" s="118" t="str">
        <f t="shared" si="149"/>
        <v/>
      </c>
      <c r="K2182" s="347"/>
      <c r="L2182" s="353"/>
    </row>
    <row r="2183" spans="2:12" x14ac:dyDescent="0.25">
      <c r="B2183" s="113"/>
      <c r="C2183" s="119"/>
      <c r="D2183" s="119"/>
      <c r="E2183" s="119"/>
      <c r="F2183" s="115" t="str">
        <f>IF($C2183="","",VLOOKUP($C2183,'[1]Preços Unitários'!$B$7:$H$507,4,1))</f>
        <v/>
      </c>
      <c r="G2183" s="115" t="str">
        <f>IF($C2183="","",VLOOKUP($C2183,'[1]Preços Unitários'!$B$7:$H$507,5,1))</f>
        <v/>
      </c>
      <c r="H2183" s="116" t="str">
        <f>IF($C2183="","",VLOOKUP($C2183,'[1]Preços Unitários'!$B$7:$H$507,7,1))</f>
        <v/>
      </c>
      <c r="I2183" s="117"/>
      <c r="J2183" s="118" t="str">
        <f t="shared" si="149"/>
        <v/>
      </c>
      <c r="K2183" s="347"/>
      <c r="L2183" s="353"/>
    </row>
    <row r="2184" spans="2:12" x14ac:dyDescent="0.25">
      <c r="B2184" s="113"/>
      <c r="C2184" s="119"/>
      <c r="D2184" s="119"/>
      <c r="E2184" s="119"/>
      <c r="F2184" s="115" t="str">
        <f>IF($C2184="","",VLOOKUP($C2184,'[1]Preços Unitários'!$B$7:$H$507,4,1))</f>
        <v/>
      </c>
      <c r="G2184" s="115" t="str">
        <f>IF($C2184="","",VLOOKUP($C2184,'[1]Preços Unitários'!$B$7:$H$507,5,1))</f>
        <v/>
      </c>
      <c r="H2184" s="116" t="str">
        <f>IF($C2184="","",VLOOKUP($C2184,'[1]Preços Unitários'!$B$7:$H$507,7,1))</f>
        <v/>
      </c>
      <c r="I2184" s="120"/>
      <c r="J2184" s="118" t="str">
        <f t="shared" si="149"/>
        <v/>
      </c>
      <c r="K2184" s="347"/>
      <c r="L2184" s="353"/>
    </row>
    <row r="2185" spans="2:12" x14ac:dyDescent="0.25">
      <c r="B2185" s="113"/>
      <c r="C2185" s="119"/>
      <c r="D2185" s="119"/>
      <c r="E2185" s="119"/>
      <c r="F2185" s="115" t="str">
        <f>IF($C2185="","",VLOOKUP($C2185,'[1]Preços Unitários'!$B$7:$H$507,4,1))</f>
        <v/>
      </c>
      <c r="G2185" s="115" t="str">
        <f>IF($C2185="","",VLOOKUP($C2185,'[1]Preços Unitários'!$B$7:$H$507,5,1))</f>
        <v/>
      </c>
      <c r="H2185" s="116" t="str">
        <f>IF($C2185="","",VLOOKUP($C2185,'[1]Preços Unitários'!$B$7:$H$507,7,1))</f>
        <v/>
      </c>
      <c r="I2185" s="120"/>
      <c r="J2185" s="118" t="str">
        <f t="shared" si="149"/>
        <v/>
      </c>
      <c r="K2185" s="347"/>
      <c r="L2185" s="353"/>
    </row>
    <row r="2186" spans="2:12" ht="15.75" thickBot="1" x14ac:dyDescent="0.3">
      <c r="B2186" s="121"/>
      <c r="C2186" s="122"/>
      <c r="D2186" s="122"/>
      <c r="E2186" s="122"/>
      <c r="F2186" s="123" t="str">
        <f>IF($C2186="","",VLOOKUP($C2186,'[1]Preços Unitários'!$B$7:$H$507,4,1))</f>
        <v/>
      </c>
      <c r="G2186" s="123" t="str">
        <f>IF($C2186="","",VLOOKUP($C2186,'[1]Preços Unitários'!$B$7:$H$507,5,1))</f>
        <v/>
      </c>
      <c r="H2186" s="124" t="str">
        <f>IF($C2186="","",VLOOKUP($C2186,'[1]Preços Unitários'!$B$7:$H$507,7,1))</f>
        <v/>
      </c>
      <c r="I2186" s="125"/>
      <c r="J2186" s="126" t="str">
        <f t="shared" si="149"/>
        <v/>
      </c>
      <c r="K2186" s="348"/>
      <c r="L2186" s="354"/>
    </row>
    <row r="2187" spans="2:12" ht="15.75" thickBot="1" x14ac:dyDescent="0.3">
      <c r="C2187" s="127"/>
      <c r="D2187" s="127"/>
      <c r="E2187" s="127"/>
      <c r="H2187" s="128"/>
      <c r="I2187" s="129"/>
      <c r="J2187" s="128"/>
    </row>
    <row r="2188" spans="2:12" ht="25.5" x14ac:dyDescent="0.25">
      <c r="B2188" s="133" t="s">
        <v>961</v>
      </c>
      <c r="C2188" s="96"/>
      <c r="D2188" s="96"/>
      <c r="E2188" s="96"/>
      <c r="F2188" s="140" t="s">
        <v>125</v>
      </c>
      <c r="G2188" s="98" t="s">
        <v>141</v>
      </c>
      <c r="H2188" s="135" t="s">
        <v>131</v>
      </c>
      <c r="I2188" s="100">
        <v>1</v>
      </c>
      <c r="J2188" s="101">
        <f>IF(SUM(J2190:J2199)="","",IF(H2188="NOTURNO",(SUM(J2190:J2199))*1.25,SUM(J2190:J2199)))</f>
        <v>3987.2909299640201</v>
      </c>
      <c r="K2188" s="102" t="s">
        <v>1771</v>
      </c>
      <c r="L2188" s="103" t="s">
        <v>1772</v>
      </c>
    </row>
    <row r="2189" spans="2:12" ht="27" x14ac:dyDescent="0.25">
      <c r="B2189" s="104"/>
      <c r="C2189" s="105" t="s">
        <v>1773</v>
      </c>
      <c r="D2189" s="105"/>
      <c r="E2189" s="105"/>
      <c r="F2189" s="106" t="s">
        <v>1776</v>
      </c>
      <c r="G2189" s="107" t="s">
        <v>1777</v>
      </c>
      <c r="H2189" s="108" t="s">
        <v>1778</v>
      </c>
      <c r="I2189" s="109"/>
      <c r="J2189" s="110"/>
      <c r="K2189" s="111"/>
      <c r="L2189" s="112"/>
    </row>
    <row r="2190" spans="2:12" x14ac:dyDescent="0.25">
      <c r="B2190" s="113"/>
      <c r="C2190" s="119"/>
      <c r="D2190" s="119"/>
      <c r="E2190" s="119"/>
      <c r="F2190" s="115" t="str">
        <f>IF($C2190="","",VLOOKUP($C2190,'[1]Preços Unitários'!$B$7:$H$507,4,1))</f>
        <v/>
      </c>
      <c r="G2190" s="115" t="str">
        <f>IF($C2190="","",VLOOKUP($C2190,'[1]Preços Unitários'!$B$7:$H$507,5,1))</f>
        <v/>
      </c>
      <c r="H2190" s="116" t="str">
        <f>IF($C2190="","",VLOOKUP($C2190,'[1]Preços Unitários'!$B$7:$H$507,7,1))</f>
        <v/>
      </c>
      <c r="I2190" s="117"/>
      <c r="J2190" s="118" t="str">
        <f t="shared" ref="J2190:J2200" si="150">IF(H2190="","",I2190*H2190)</f>
        <v/>
      </c>
      <c r="K2190" s="346" t="s">
        <v>2074</v>
      </c>
      <c r="L2190" s="352" t="s">
        <v>2075</v>
      </c>
    </row>
    <row r="2191" spans="2:12" x14ac:dyDescent="0.25">
      <c r="B2191" s="113"/>
      <c r="C2191" s="152" t="s">
        <v>2044</v>
      </c>
      <c r="D2191" s="152">
        <f>VLOOKUP(C2191,'[1]Preços Unitários'!$B$7:$E$413,2,TRUE)</f>
        <v>88267</v>
      </c>
      <c r="E2191" s="152" t="str">
        <f>VLOOKUP(C2191,'[1]Preços Unitários'!$B$7:$F$413,3,TRUE)</f>
        <v>SINAPI</v>
      </c>
      <c r="F2191" s="115" t="str">
        <f>IF($C2191="","",VLOOKUP($C2191,'[1]Preços Unitários'!$B$7:$H$507,4,1))</f>
        <v>ENCANADOR</v>
      </c>
      <c r="G2191" s="115" t="str">
        <f>IF($C2191="","",VLOOKUP($C2191,'[1]Preços Unitários'!$B$7:$H$507,5,1))</f>
        <v>h</v>
      </c>
      <c r="H2191" s="116">
        <f>IF($C2191="","",VLOOKUP($C2191,'[1]Preços Unitários'!$B$7:$H$507,7,1))</f>
        <v>39.154009577734676</v>
      </c>
      <c r="I2191" s="117">
        <v>1.5</v>
      </c>
      <c r="J2191" s="118">
        <f t="shared" si="150"/>
        <v>58.731014366602011</v>
      </c>
      <c r="K2191" s="347"/>
      <c r="L2191" s="353"/>
    </row>
    <row r="2192" spans="2:12" x14ac:dyDescent="0.25">
      <c r="B2192" s="113"/>
      <c r="C2192" s="119" t="s">
        <v>2040</v>
      </c>
      <c r="D2192" s="119">
        <f>VLOOKUP(C2192,'[1]Preços Unitários'!$B$7:$E$413,2,TRUE)</f>
        <v>88248</v>
      </c>
      <c r="E2192" s="119" t="str">
        <f>VLOOKUP(C2192,'[1]Preços Unitários'!$B$7:$F$413,3,TRUE)</f>
        <v>SINAPI</v>
      </c>
      <c r="F2192" s="115" t="str">
        <f>IF($C2192="","",VLOOKUP($C2192,'[1]Preços Unitários'!$B$7:$H$507,4,1))</f>
        <v>AJUDANTE ENCANADOR</v>
      </c>
      <c r="G2192" s="115" t="str">
        <f>IF($C2192="","",VLOOKUP($C2192,'[1]Preços Unitários'!$B$7:$H$507,5,1))</f>
        <v>h</v>
      </c>
      <c r="H2192" s="116">
        <f>IF($C2192="","",VLOOKUP($C2192,'[1]Preços Unitários'!$B$7:$H$507,7,1))</f>
        <v>29.651939187209368</v>
      </c>
      <c r="I2192" s="117">
        <v>1.5</v>
      </c>
      <c r="J2192" s="118">
        <f t="shared" si="150"/>
        <v>44.477908780814055</v>
      </c>
      <c r="K2192" s="347"/>
      <c r="L2192" s="353"/>
    </row>
    <row r="2193" spans="2:12" x14ac:dyDescent="0.25">
      <c r="B2193" s="113"/>
      <c r="C2193" s="119" t="s">
        <v>2036</v>
      </c>
      <c r="D2193" s="119">
        <f>VLOOKUP(C2193,'[1]Preços Unitários'!$B$7:$E$413,2,TRUE)</f>
        <v>92145</v>
      </c>
      <c r="E2193" s="119" t="str">
        <f>VLOOKUP(C2193,'[1]Preços Unitários'!$B$7:$F$413,3,TRUE)</f>
        <v>SINAPI</v>
      </c>
      <c r="F2193" s="115" t="str">
        <f>IF($C2193="","",VLOOKUP($C2193,'[1]Preços Unitários'!$B$7:$H$507,4,1))</f>
        <v>LOCAÇÃO UTILITÁRIO</v>
      </c>
      <c r="G2193" s="115" t="str">
        <f>IF($C2193="","",VLOOKUP($C2193,'[1]Preços Unitários'!$B$7:$H$507,5,1))</f>
        <v>h</v>
      </c>
      <c r="H2193" s="116">
        <f>IF($C2193="","",VLOOKUP($C2193,'[1]Preços Unitários'!$B$7:$H$507,7,1))</f>
        <v>101.06068311810334</v>
      </c>
      <c r="I2193" s="117">
        <v>1.5</v>
      </c>
      <c r="J2193" s="118">
        <f t="shared" si="150"/>
        <v>151.59102467715502</v>
      </c>
      <c r="K2193" s="347"/>
      <c r="L2193" s="353"/>
    </row>
    <row r="2194" spans="2:12" x14ac:dyDescent="0.25">
      <c r="B2194" s="113"/>
      <c r="C2194" s="163" t="str">
        <f>'[1]Preços Unitários'!B177</f>
        <v>01.21.05</v>
      </c>
      <c r="D2194" s="163" t="str">
        <f>VLOOKUP(C2194,'[1]Preços Unitários'!$B$7:$E$413,2,TRUE)</f>
        <v>36</v>
      </c>
      <c r="E2194" s="163" t="str">
        <f>VLOOKUP(C2194,'[1]Preços Unitários'!$B$7:$F$413,3,TRUE)</f>
        <v>Hidramaco</v>
      </c>
      <c r="F2194" s="115" t="str">
        <f>IF($C2194="","",VLOOKUP($C2194,'[1]Preços Unitários'!$B$7:$H$507,4,1))</f>
        <v>VÁLVULA RETENÇÃO 200mm JEI</v>
      </c>
      <c r="G2194" s="115" t="str">
        <f>IF($C2194="","",VLOOKUP($C2194,'[1]Preços Unitários'!$B$7:$H$507,5,1))</f>
        <v xml:space="preserve">un </v>
      </c>
      <c r="H2194" s="116">
        <f>IF($C2194="","",VLOOKUP($C2194,'[1]Preços Unitários'!$B$7:$H$507,7,1))</f>
        <v>3732.490982139449</v>
      </c>
      <c r="I2194" s="117">
        <v>1</v>
      </c>
      <c r="J2194" s="118">
        <f t="shared" si="150"/>
        <v>3732.490982139449</v>
      </c>
      <c r="K2194" s="347"/>
      <c r="L2194" s="353"/>
    </row>
    <row r="2195" spans="2:12" x14ac:dyDescent="0.25">
      <c r="B2195" s="113"/>
      <c r="C2195" s="119"/>
      <c r="D2195" s="119"/>
      <c r="E2195" s="119"/>
      <c r="F2195" s="115" t="str">
        <f>IF($C2195="","",VLOOKUP($C2195,'[1]Preços Unitários'!$B$7:$H$507,4,1))</f>
        <v/>
      </c>
      <c r="G2195" s="115" t="str">
        <f>IF($C2195="","",VLOOKUP($C2195,'[1]Preços Unitários'!$B$7:$H$507,5,1))</f>
        <v/>
      </c>
      <c r="H2195" s="116" t="str">
        <f>IF($C2195="","",VLOOKUP($C2195,'[1]Preços Unitários'!$B$7:$H$507,7,1))</f>
        <v/>
      </c>
      <c r="I2195" s="117"/>
      <c r="J2195" s="118" t="str">
        <f t="shared" si="150"/>
        <v/>
      </c>
      <c r="K2195" s="347"/>
      <c r="L2195" s="353"/>
    </row>
    <row r="2196" spans="2:12" x14ac:dyDescent="0.25">
      <c r="B2196" s="113"/>
      <c r="C2196" s="119"/>
      <c r="D2196" s="119"/>
      <c r="E2196" s="119"/>
      <c r="F2196" s="115" t="str">
        <f>IF($C2196="","",VLOOKUP($C2196,'[1]Preços Unitários'!$B$7:$H$507,4,1))</f>
        <v/>
      </c>
      <c r="G2196" s="115" t="str">
        <f>IF($C2196="","",VLOOKUP($C2196,'[1]Preços Unitários'!$B$7:$H$507,5,1))</f>
        <v/>
      </c>
      <c r="H2196" s="116" t="str">
        <f>IF($C2196="","",VLOOKUP($C2196,'[1]Preços Unitários'!$B$7:$H$507,7,1))</f>
        <v/>
      </c>
      <c r="I2196" s="117"/>
      <c r="J2196" s="118" t="str">
        <f t="shared" si="150"/>
        <v/>
      </c>
      <c r="K2196" s="347"/>
      <c r="L2196" s="353"/>
    </row>
    <row r="2197" spans="2:12" x14ac:dyDescent="0.25">
      <c r="B2197" s="113"/>
      <c r="C2197" s="119"/>
      <c r="D2197" s="119"/>
      <c r="E2197" s="119"/>
      <c r="F2197" s="115" t="str">
        <f>IF($C2197="","",VLOOKUP($C2197,'[1]Preços Unitários'!$B$7:$H$507,4,1))</f>
        <v/>
      </c>
      <c r="G2197" s="115" t="str">
        <f>IF($C2197="","",VLOOKUP($C2197,'[1]Preços Unitários'!$B$7:$H$507,5,1))</f>
        <v/>
      </c>
      <c r="H2197" s="116" t="str">
        <f>IF($C2197="","",VLOOKUP($C2197,'[1]Preços Unitários'!$B$7:$H$507,7,1))</f>
        <v/>
      </c>
      <c r="I2197" s="117"/>
      <c r="J2197" s="118" t="str">
        <f t="shared" si="150"/>
        <v/>
      </c>
      <c r="K2197" s="347"/>
      <c r="L2197" s="353"/>
    </row>
    <row r="2198" spans="2:12" x14ac:dyDescent="0.25">
      <c r="B2198" s="113"/>
      <c r="C2198" s="119"/>
      <c r="D2198" s="119"/>
      <c r="E2198" s="119"/>
      <c r="F2198" s="115" t="str">
        <f>IF($C2198="","",VLOOKUP($C2198,'[1]Preços Unitários'!$B$7:$H$507,4,1))</f>
        <v/>
      </c>
      <c r="G2198" s="115" t="str">
        <f>IF($C2198="","",VLOOKUP($C2198,'[1]Preços Unitários'!$B$7:$H$507,5,1))</f>
        <v/>
      </c>
      <c r="H2198" s="116" t="str">
        <f>IF($C2198="","",VLOOKUP($C2198,'[1]Preços Unitários'!$B$7:$H$507,7,1))</f>
        <v/>
      </c>
      <c r="I2198" s="120"/>
      <c r="J2198" s="118" t="str">
        <f t="shared" si="150"/>
        <v/>
      </c>
      <c r="K2198" s="347"/>
      <c r="L2198" s="353"/>
    </row>
    <row r="2199" spans="2:12" x14ac:dyDescent="0.25">
      <c r="B2199" s="113"/>
      <c r="C2199" s="119"/>
      <c r="D2199" s="119"/>
      <c r="E2199" s="119"/>
      <c r="F2199" s="115" t="str">
        <f>IF($C2199="","",VLOOKUP($C2199,'[1]Preços Unitários'!$B$7:$H$507,4,1))</f>
        <v/>
      </c>
      <c r="G2199" s="115" t="str">
        <f>IF($C2199="","",VLOOKUP($C2199,'[1]Preços Unitários'!$B$7:$H$507,5,1))</f>
        <v/>
      </c>
      <c r="H2199" s="116" t="str">
        <f>IF($C2199="","",VLOOKUP($C2199,'[1]Preços Unitários'!$B$7:$H$507,7,1))</f>
        <v/>
      </c>
      <c r="I2199" s="120"/>
      <c r="J2199" s="118" t="str">
        <f t="shared" si="150"/>
        <v/>
      </c>
      <c r="K2199" s="347"/>
      <c r="L2199" s="353"/>
    </row>
    <row r="2200" spans="2:12" ht="15.75" thickBot="1" x14ac:dyDescent="0.3">
      <c r="B2200" s="121"/>
      <c r="C2200" s="122"/>
      <c r="D2200" s="122"/>
      <c r="E2200" s="122"/>
      <c r="F2200" s="123" t="str">
        <f>IF($C2200="","",VLOOKUP($C2200,'[1]Preços Unitários'!$B$7:$H$507,4,1))</f>
        <v/>
      </c>
      <c r="G2200" s="123" t="str">
        <f>IF($C2200="","",VLOOKUP($C2200,'[1]Preços Unitários'!$B$7:$H$507,5,1))</f>
        <v/>
      </c>
      <c r="H2200" s="124" t="str">
        <f>IF($C2200="","",VLOOKUP($C2200,'[1]Preços Unitários'!$B$7:$H$507,7,1))</f>
        <v/>
      </c>
      <c r="I2200" s="125"/>
      <c r="J2200" s="126" t="str">
        <f t="shared" si="150"/>
        <v/>
      </c>
      <c r="K2200" s="348"/>
      <c r="L2200" s="354"/>
    </row>
    <row r="2201" spans="2:12" ht="15.75" thickBot="1" x14ac:dyDescent="0.3">
      <c r="C2201" s="127"/>
      <c r="D2201" s="127"/>
      <c r="E2201" s="127"/>
      <c r="H2201" s="128"/>
      <c r="I2201" s="129"/>
      <c r="J2201" s="128"/>
    </row>
    <row r="2202" spans="2:12" ht="25.5" x14ac:dyDescent="0.25">
      <c r="B2202" s="133" t="s">
        <v>962</v>
      </c>
      <c r="C2202" s="96"/>
      <c r="D2202" s="96"/>
      <c r="E2202" s="96"/>
      <c r="F2202" s="140" t="s">
        <v>126</v>
      </c>
      <c r="G2202" s="98" t="s">
        <v>141</v>
      </c>
      <c r="H2202" s="135" t="s">
        <v>131</v>
      </c>
      <c r="I2202" s="100">
        <v>1</v>
      </c>
      <c r="J2202" s="101">
        <f>IF(SUM(J2204:J2213)="","",IF(H2202="NOTURNO",(SUM(J2204:J2213))*1.25,SUM(J2204:J2213)))</f>
        <v>8182.690756749259</v>
      </c>
      <c r="K2202" s="102" t="s">
        <v>1771</v>
      </c>
      <c r="L2202" s="103" t="s">
        <v>1772</v>
      </c>
    </row>
    <row r="2203" spans="2:12" ht="27" x14ac:dyDescent="0.25">
      <c r="B2203" s="104"/>
      <c r="C2203" s="105" t="s">
        <v>1773</v>
      </c>
      <c r="D2203" s="105"/>
      <c r="E2203" s="105"/>
      <c r="F2203" s="106" t="s">
        <v>1776</v>
      </c>
      <c r="G2203" s="107" t="s">
        <v>1777</v>
      </c>
      <c r="H2203" s="108" t="s">
        <v>1778</v>
      </c>
      <c r="I2203" s="109"/>
      <c r="J2203" s="110"/>
      <c r="K2203" s="111"/>
      <c r="L2203" s="112"/>
    </row>
    <row r="2204" spans="2:12" x14ac:dyDescent="0.25">
      <c r="B2204" s="113"/>
      <c r="C2204" s="119"/>
      <c r="D2204" s="119"/>
      <c r="E2204" s="119"/>
      <c r="F2204" s="115" t="str">
        <f>IF($C2204="","",VLOOKUP($C2204,'[1]Preços Unitários'!$B$7:$H$507,4,1))</f>
        <v/>
      </c>
      <c r="G2204" s="115" t="str">
        <f>IF($C2204="","",VLOOKUP($C2204,'[1]Preços Unitários'!$B$7:$H$507,5,1))</f>
        <v/>
      </c>
      <c r="H2204" s="116" t="str">
        <f>IF($C2204="","",VLOOKUP($C2204,'[1]Preços Unitários'!$B$7:$H$507,7,1))</f>
        <v/>
      </c>
      <c r="I2204" s="117"/>
      <c r="J2204" s="118" t="str">
        <f t="shared" ref="J2204:J2214" si="151">IF(H2204="","",I2204*H2204)</f>
        <v/>
      </c>
      <c r="K2204" s="346" t="s">
        <v>2074</v>
      </c>
      <c r="L2204" s="352" t="s">
        <v>2075</v>
      </c>
    </row>
    <row r="2205" spans="2:12" x14ac:dyDescent="0.25">
      <c r="B2205" s="113"/>
      <c r="C2205" s="152" t="s">
        <v>2044</v>
      </c>
      <c r="D2205" s="152">
        <f>VLOOKUP(C2205,'[1]Preços Unitários'!$B$7:$E$413,2,TRUE)</f>
        <v>88267</v>
      </c>
      <c r="E2205" s="152" t="str">
        <f>VLOOKUP(C2205,'[1]Preços Unitários'!$B$7:$F$413,3,TRUE)</f>
        <v>SINAPI</v>
      </c>
      <c r="F2205" s="115" t="str">
        <f>IF($C2205="","",VLOOKUP($C2205,'[1]Preços Unitários'!$B$7:$H$507,4,1))</f>
        <v>ENCANADOR</v>
      </c>
      <c r="G2205" s="115" t="str">
        <f>IF($C2205="","",VLOOKUP($C2205,'[1]Preços Unitários'!$B$7:$H$507,5,1))</f>
        <v>h</v>
      </c>
      <c r="H2205" s="116">
        <f>IF($C2205="","",VLOOKUP($C2205,'[1]Preços Unitários'!$B$7:$H$507,7,1))</f>
        <v>39.154009577734676</v>
      </c>
      <c r="I2205" s="117">
        <v>2</v>
      </c>
      <c r="J2205" s="118">
        <f t="shared" si="151"/>
        <v>78.308019155469353</v>
      </c>
      <c r="K2205" s="347"/>
      <c r="L2205" s="353"/>
    </row>
    <row r="2206" spans="2:12" x14ac:dyDescent="0.25">
      <c r="B2206" s="113"/>
      <c r="C2206" s="119" t="s">
        <v>2040</v>
      </c>
      <c r="D2206" s="119">
        <f>VLOOKUP(C2206,'[1]Preços Unitários'!$B$7:$E$413,2,TRUE)</f>
        <v>88248</v>
      </c>
      <c r="E2206" s="119" t="str">
        <f>VLOOKUP(C2206,'[1]Preços Unitários'!$B$7:$F$413,3,TRUE)</f>
        <v>SINAPI</v>
      </c>
      <c r="F2206" s="115" t="str">
        <f>IF($C2206="","",VLOOKUP($C2206,'[1]Preços Unitários'!$B$7:$H$507,4,1))</f>
        <v>AJUDANTE ENCANADOR</v>
      </c>
      <c r="G2206" s="115" t="str">
        <f>IF($C2206="","",VLOOKUP($C2206,'[1]Preços Unitários'!$B$7:$H$507,5,1))</f>
        <v>h</v>
      </c>
      <c r="H2206" s="116">
        <f>IF($C2206="","",VLOOKUP($C2206,'[1]Preços Unitários'!$B$7:$H$507,7,1))</f>
        <v>29.651939187209368</v>
      </c>
      <c r="I2206" s="117">
        <v>2</v>
      </c>
      <c r="J2206" s="118">
        <f t="shared" si="151"/>
        <v>59.303878374418737</v>
      </c>
      <c r="K2206" s="347"/>
      <c r="L2206" s="353"/>
    </row>
    <row r="2207" spans="2:12" x14ac:dyDescent="0.25">
      <c r="B2207" s="113"/>
      <c r="C2207" s="119" t="s">
        <v>2036</v>
      </c>
      <c r="D2207" s="119">
        <f>VLOOKUP(C2207,'[1]Preços Unitários'!$B$7:$E$413,2,TRUE)</f>
        <v>92145</v>
      </c>
      <c r="E2207" s="119" t="str">
        <f>VLOOKUP(C2207,'[1]Preços Unitários'!$B$7:$F$413,3,TRUE)</f>
        <v>SINAPI</v>
      </c>
      <c r="F2207" s="115" t="str">
        <f>IF($C2207="","",VLOOKUP($C2207,'[1]Preços Unitários'!$B$7:$H$507,4,1))</f>
        <v>LOCAÇÃO UTILITÁRIO</v>
      </c>
      <c r="G2207" s="115" t="str">
        <f>IF($C2207="","",VLOOKUP($C2207,'[1]Preços Unitários'!$B$7:$H$507,5,1))</f>
        <v>h</v>
      </c>
      <c r="H2207" s="116">
        <f>IF($C2207="","",VLOOKUP($C2207,'[1]Preços Unitários'!$B$7:$H$507,7,1))</f>
        <v>101.06068311810334</v>
      </c>
      <c r="I2207" s="117">
        <v>2</v>
      </c>
      <c r="J2207" s="118">
        <f t="shared" si="151"/>
        <v>202.12136623620668</v>
      </c>
      <c r="K2207" s="347"/>
      <c r="L2207" s="353"/>
    </row>
    <row r="2208" spans="2:12" x14ac:dyDescent="0.25">
      <c r="B2208" s="113"/>
      <c r="C2208" s="163" t="str">
        <f>'[1]Preços Unitários'!B191</f>
        <v>01.23.05</v>
      </c>
      <c r="D2208" s="163" t="str">
        <f>VLOOKUP(C2208,'[1]Preços Unitários'!$B$7:$E$413,2,TRUE)</f>
        <v>40</v>
      </c>
      <c r="E2208" s="163" t="str">
        <f>VLOOKUP(C2208,'[1]Preços Unitários'!$B$7:$F$413,3,TRUE)</f>
        <v>Hidramaco</v>
      </c>
      <c r="F2208" s="115" t="str">
        <f>IF($C2208="","",VLOOKUP($C2208,'[1]Preços Unitários'!$B$7:$H$507,4,1))</f>
        <v>VÁLVULA RETENÇÃO 300mm JEI</v>
      </c>
      <c r="G2208" s="115" t="str">
        <f>IF($C2208="","",VLOOKUP($C2208,'[1]Preços Unitários'!$B$7:$H$507,5,1))</f>
        <v xml:space="preserve">un </v>
      </c>
      <c r="H2208" s="116">
        <f>IF($C2208="","",VLOOKUP($C2208,'[1]Preços Unitários'!$B$7:$H$507,7,1))</f>
        <v>7842.9574929831642</v>
      </c>
      <c r="I2208" s="117">
        <v>1</v>
      </c>
      <c r="J2208" s="118">
        <f t="shared" si="151"/>
        <v>7842.9574929831642</v>
      </c>
      <c r="K2208" s="347"/>
      <c r="L2208" s="353"/>
    </row>
    <row r="2209" spans="2:12" x14ac:dyDescent="0.25">
      <c r="B2209" s="113"/>
      <c r="C2209" s="119"/>
      <c r="D2209" s="119"/>
      <c r="E2209" s="119"/>
      <c r="F2209" s="115" t="str">
        <f>IF($C2209="","",VLOOKUP($C2209,'[1]Preços Unitários'!$B$7:$H$507,4,1))</f>
        <v/>
      </c>
      <c r="G2209" s="115" t="str">
        <f>IF($C2209="","",VLOOKUP($C2209,'[1]Preços Unitários'!$B$7:$H$507,5,1))</f>
        <v/>
      </c>
      <c r="H2209" s="116" t="str">
        <f>IF($C2209="","",VLOOKUP($C2209,'[1]Preços Unitários'!$B$7:$H$507,7,1))</f>
        <v/>
      </c>
      <c r="I2209" s="117"/>
      <c r="J2209" s="118" t="str">
        <f t="shared" si="151"/>
        <v/>
      </c>
      <c r="K2209" s="347"/>
      <c r="L2209" s="353"/>
    </row>
    <row r="2210" spans="2:12" x14ac:dyDescent="0.25">
      <c r="B2210" s="113"/>
      <c r="C2210" s="119"/>
      <c r="D2210" s="119"/>
      <c r="E2210" s="119"/>
      <c r="F2210" s="115" t="str">
        <f>IF($C2210="","",VLOOKUP($C2210,'[1]Preços Unitários'!$B$7:$H$507,4,1))</f>
        <v/>
      </c>
      <c r="G2210" s="115" t="str">
        <f>IF($C2210="","",VLOOKUP($C2210,'[1]Preços Unitários'!$B$7:$H$507,5,1))</f>
        <v/>
      </c>
      <c r="H2210" s="116" t="str">
        <f>IF($C2210="","",VLOOKUP($C2210,'[1]Preços Unitários'!$B$7:$H$507,7,1))</f>
        <v/>
      </c>
      <c r="I2210" s="117"/>
      <c r="J2210" s="118" t="str">
        <f t="shared" si="151"/>
        <v/>
      </c>
      <c r="K2210" s="347"/>
      <c r="L2210" s="353"/>
    </row>
    <row r="2211" spans="2:12" x14ac:dyDescent="0.25">
      <c r="B2211" s="113"/>
      <c r="C2211" s="119"/>
      <c r="D2211" s="119"/>
      <c r="E2211" s="119"/>
      <c r="F2211" s="115" t="str">
        <f>IF($C2211="","",VLOOKUP($C2211,'[1]Preços Unitários'!$B$7:$H$507,4,1))</f>
        <v/>
      </c>
      <c r="G2211" s="115" t="str">
        <f>IF($C2211="","",VLOOKUP($C2211,'[1]Preços Unitários'!$B$7:$H$507,5,1))</f>
        <v/>
      </c>
      <c r="H2211" s="116" t="str">
        <f>IF($C2211="","",VLOOKUP($C2211,'[1]Preços Unitários'!$B$7:$H$507,7,1))</f>
        <v/>
      </c>
      <c r="I2211" s="117"/>
      <c r="J2211" s="118" t="str">
        <f t="shared" si="151"/>
        <v/>
      </c>
      <c r="K2211" s="347"/>
      <c r="L2211" s="353"/>
    </row>
    <row r="2212" spans="2:12" x14ac:dyDescent="0.25">
      <c r="B2212" s="113"/>
      <c r="C2212" s="119"/>
      <c r="D2212" s="119"/>
      <c r="E2212" s="119"/>
      <c r="F2212" s="115" t="str">
        <f>IF($C2212="","",VLOOKUP($C2212,'[1]Preços Unitários'!$B$7:$H$507,4,1))</f>
        <v/>
      </c>
      <c r="G2212" s="115" t="str">
        <f>IF($C2212="","",VLOOKUP($C2212,'[1]Preços Unitários'!$B$7:$H$507,5,1))</f>
        <v/>
      </c>
      <c r="H2212" s="116" t="str">
        <f>IF($C2212="","",VLOOKUP($C2212,'[1]Preços Unitários'!$B$7:$H$507,7,1))</f>
        <v/>
      </c>
      <c r="I2212" s="120"/>
      <c r="J2212" s="118" t="str">
        <f t="shared" si="151"/>
        <v/>
      </c>
      <c r="K2212" s="347"/>
      <c r="L2212" s="353"/>
    </row>
    <row r="2213" spans="2:12" x14ac:dyDescent="0.25">
      <c r="B2213" s="113"/>
      <c r="C2213" s="119"/>
      <c r="D2213" s="119"/>
      <c r="E2213" s="119"/>
      <c r="F2213" s="115" t="str">
        <f>IF($C2213="","",VLOOKUP($C2213,'[1]Preços Unitários'!$B$7:$H$507,4,1))</f>
        <v/>
      </c>
      <c r="G2213" s="115" t="str">
        <f>IF($C2213="","",VLOOKUP($C2213,'[1]Preços Unitários'!$B$7:$H$507,5,1))</f>
        <v/>
      </c>
      <c r="H2213" s="116" t="str">
        <f>IF($C2213="","",VLOOKUP($C2213,'[1]Preços Unitários'!$B$7:$H$507,7,1))</f>
        <v/>
      </c>
      <c r="I2213" s="120"/>
      <c r="J2213" s="118" t="str">
        <f t="shared" si="151"/>
        <v/>
      </c>
      <c r="K2213" s="347"/>
      <c r="L2213" s="353"/>
    </row>
    <row r="2214" spans="2:12" ht="15.75" thickBot="1" x14ac:dyDescent="0.3">
      <c r="B2214" s="121"/>
      <c r="C2214" s="122"/>
      <c r="D2214" s="122"/>
      <c r="E2214" s="122"/>
      <c r="F2214" s="123" t="str">
        <f>IF($C2214="","",VLOOKUP($C2214,'[1]Preços Unitários'!$B$7:$H$507,4,1))</f>
        <v/>
      </c>
      <c r="G2214" s="123" t="str">
        <f>IF($C2214="","",VLOOKUP($C2214,'[1]Preços Unitários'!$B$7:$H$507,5,1))</f>
        <v/>
      </c>
      <c r="H2214" s="124" t="str">
        <f>IF($C2214="","",VLOOKUP($C2214,'[1]Preços Unitários'!$B$7:$H$507,7,1))</f>
        <v/>
      </c>
      <c r="I2214" s="125"/>
      <c r="J2214" s="126" t="str">
        <f t="shared" si="151"/>
        <v/>
      </c>
      <c r="K2214" s="348"/>
      <c r="L2214" s="354"/>
    </row>
    <row r="2215" spans="2:12" ht="15.75" thickBot="1" x14ac:dyDescent="0.3">
      <c r="C2215" s="127"/>
      <c r="D2215" s="127"/>
      <c r="E2215" s="127"/>
      <c r="H2215" s="128"/>
      <c r="I2215" s="129"/>
      <c r="J2215" s="128"/>
    </row>
    <row r="2216" spans="2:12" x14ac:dyDescent="0.25">
      <c r="B2216" s="133" t="s">
        <v>963</v>
      </c>
      <c r="C2216" s="96"/>
      <c r="D2216" s="96"/>
      <c r="E2216" s="96"/>
      <c r="F2216" s="97" t="s">
        <v>127</v>
      </c>
      <c r="G2216" s="98" t="s">
        <v>141</v>
      </c>
      <c r="H2216" s="135" t="s">
        <v>131</v>
      </c>
      <c r="I2216" s="100">
        <v>1</v>
      </c>
      <c r="J2216" s="101">
        <f>IF(SUM(J2218:J2229)="","",IF(H2216="NOTURNO",(SUM(J2218:J2229))*1.25,SUM(J2218:J2229)))</f>
        <v>1859.1678695422565</v>
      </c>
      <c r="K2216" s="102" t="s">
        <v>1771</v>
      </c>
      <c r="L2216" s="103" t="s">
        <v>1772</v>
      </c>
    </row>
    <row r="2217" spans="2:12" ht="27" x14ac:dyDescent="0.25">
      <c r="B2217" s="104"/>
      <c r="C2217" s="105" t="s">
        <v>1773</v>
      </c>
      <c r="D2217" s="105"/>
      <c r="E2217" s="105"/>
      <c r="F2217" s="106" t="s">
        <v>1776</v>
      </c>
      <c r="G2217" s="107" t="s">
        <v>1777</v>
      </c>
      <c r="H2217" s="108" t="s">
        <v>1778</v>
      </c>
      <c r="I2217" s="109"/>
      <c r="J2217" s="110"/>
      <c r="K2217" s="111"/>
      <c r="L2217" s="112"/>
    </row>
    <row r="2218" spans="2:12" x14ac:dyDescent="0.25">
      <c r="B2218" s="113"/>
      <c r="C2218" s="119"/>
      <c r="D2218" s="119"/>
      <c r="E2218" s="119"/>
      <c r="F2218" s="115" t="str">
        <f>IF($C2218="","",VLOOKUP($C2218,'[1]Preços Unitários'!$B$7:$H$507,4,1))</f>
        <v/>
      </c>
      <c r="G2218" s="115" t="str">
        <f>IF($C2218="","",VLOOKUP($C2218,'[1]Preços Unitários'!$B$7:$H$507,5,1))</f>
        <v/>
      </c>
      <c r="H2218" s="116" t="str">
        <f>IF($C2218="","",VLOOKUP($C2218,'[1]Preços Unitários'!$B$7:$H$507,7,1))</f>
        <v/>
      </c>
      <c r="I2218" s="117"/>
      <c r="J2218" s="118" t="str">
        <f t="shared" ref="J2218:J2230" si="152">IF(H2218="","",I2218*H2218)</f>
        <v/>
      </c>
      <c r="K2218" s="346" t="s">
        <v>2076</v>
      </c>
      <c r="L2218" s="349" t="s">
        <v>2001</v>
      </c>
    </row>
    <row r="2219" spans="2:12" x14ac:dyDescent="0.25">
      <c r="B2219" s="113"/>
      <c r="C2219" s="152" t="s">
        <v>2044</v>
      </c>
      <c r="D2219" s="152">
        <f>VLOOKUP(C2219,'[1]Preços Unitários'!$B$7:$E$413,2,TRUE)</f>
        <v>88267</v>
      </c>
      <c r="E2219" s="152" t="str">
        <f>VLOOKUP(C2219,'[1]Preços Unitários'!$B$7:$F$413,3,TRUE)</f>
        <v>SINAPI</v>
      </c>
      <c r="F2219" s="115" t="str">
        <f>IF($C2219="","",VLOOKUP($C2219,'[1]Preços Unitários'!$B$7:$H$507,4,1))</f>
        <v>ENCANADOR</v>
      </c>
      <c r="G2219" s="115" t="str">
        <f>IF($C2219="","",VLOOKUP($C2219,'[1]Preços Unitários'!$B$7:$H$507,5,1))</f>
        <v>h</v>
      </c>
      <c r="H2219" s="116">
        <f>IF($C2219="","",VLOOKUP($C2219,'[1]Preços Unitários'!$B$7:$H$507,7,1))</f>
        <v>39.154009577734676</v>
      </c>
      <c r="I2219" s="117">
        <v>2</v>
      </c>
      <c r="J2219" s="118">
        <f t="shared" si="152"/>
        <v>78.308019155469353</v>
      </c>
      <c r="K2219" s="347"/>
      <c r="L2219" s="350"/>
    </row>
    <row r="2220" spans="2:12" x14ac:dyDescent="0.25">
      <c r="B2220" s="113"/>
      <c r="C2220" s="119" t="s">
        <v>2040</v>
      </c>
      <c r="D2220" s="119">
        <f>VLOOKUP(C2220,'[1]Preços Unitários'!$B$7:$E$413,2,TRUE)</f>
        <v>88248</v>
      </c>
      <c r="E2220" s="119" t="str">
        <f>VLOOKUP(C2220,'[1]Preços Unitários'!$B$7:$F$413,3,TRUE)</f>
        <v>SINAPI</v>
      </c>
      <c r="F2220" s="115" t="str">
        <f>IF($C2220="","",VLOOKUP($C2220,'[1]Preços Unitários'!$B$7:$H$507,4,1))</f>
        <v>AJUDANTE ENCANADOR</v>
      </c>
      <c r="G2220" s="115" t="str">
        <f>IF($C2220="","",VLOOKUP($C2220,'[1]Preços Unitários'!$B$7:$H$507,5,1))</f>
        <v>h</v>
      </c>
      <c r="H2220" s="116">
        <f>IF($C2220="","",VLOOKUP($C2220,'[1]Preços Unitários'!$B$7:$H$507,7,1))</f>
        <v>29.651939187209368</v>
      </c>
      <c r="I2220" s="117">
        <v>2</v>
      </c>
      <c r="J2220" s="118">
        <f t="shared" si="152"/>
        <v>59.303878374418737</v>
      </c>
      <c r="K2220" s="347"/>
      <c r="L2220" s="350"/>
    </row>
    <row r="2221" spans="2:12" x14ac:dyDescent="0.25">
      <c r="B2221" s="113"/>
      <c r="C2221" s="119" t="s">
        <v>2036</v>
      </c>
      <c r="D2221" s="119">
        <f>VLOOKUP(C2221,'[1]Preços Unitários'!$B$7:$E$413,2,TRUE)</f>
        <v>92145</v>
      </c>
      <c r="E2221" s="119" t="str">
        <f>VLOOKUP(C2221,'[1]Preços Unitários'!$B$7:$F$413,3,TRUE)</f>
        <v>SINAPI</v>
      </c>
      <c r="F2221" s="115" t="str">
        <f>IF($C2221="","",VLOOKUP($C2221,'[1]Preços Unitários'!$B$7:$H$507,4,1))</f>
        <v>LOCAÇÃO UTILITÁRIO</v>
      </c>
      <c r="G2221" s="115" t="str">
        <f>IF($C2221="","",VLOOKUP($C2221,'[1]Preços Unitários'!$B$7:$H$507,5,1))</f>
        <v>h</v>
      </c>
      <c r="H2221" s="116">
        <f>IF($C2221="","",VLOOKUP($C2221,'[1]Preços Unitários'!$B$7:$H$507,7,1))</f>
        <v>101.06068311810334</v>
      </c>
      <c r="I2221" s="117">
        <v>2</v>
      </c>
      <c r="J2221" s="118">
        <f t="shared" si="152"/>
        <v>202.12136623620668</v>
      </c>
      <c r="K2221" s="347"/>
      <c r="L2221" s="350"/>
    </row>
    <row r="2222" spans="2:12" x14ac:dyDescent="0.25">
      <c r="B2222" s="113"/>
      <c r="C2222" s="119" t="s">
        <v>2005</v>
      </c>
      <c r="D2222" s="119">
        <f>VLOOKUP(C2222,'[1]Preços Unitários'!$B$7:$E$413,2,TRUE)</f>
        <v>92106</v>
      </c>
      <c r="E2222" s="119" t="str">
        <f>VLOOKUP(C2222,'[1]Preços Unitários'!$B$7:$F$413,3,TRUE)</f>
        <v>SINAPI</v>
      </c>
      <c r="F2222" s="115" t="str">
        <f>IF($C2222="","",VLOOKUP($C2222,'[1]Preços Unitários'!$B$7:$H$507,4,1))</f>
        <v>LOCAÇÃO SERVIÇO AUTOVÁCUO E HIDROJATO COMBINADO</v>
      </c>
      <c r="G2222" s="115" t="str">
        <f>IF($C2222="","",VLOOKUP($C2222,'[1]Preços Unitários'!$B$7:$H$507,5,1))</f>
        <v>h</v>
      </c>
      <c r="H2222" s="116">
        <f>IF($C2222="","",VLOOKUP($C2222,'[1]Preços Unitários'!$B$7:$H$507,7,1))</f>
        <v>416.90800847131794</v>
      </c>
      <c r="I2222" s="117">
        <v>2</v>
      </c>
      <c r="J2222" s="118">
        <f t="shared" si="152"/>
        <v>833.81601694263588</v>
      </c>
      <c r="K2222" s="347"/>
      <c r="L2222" s="350"/>
    </row>
    <row r="2223" spans="2:12" x14ac:dyDescent="0.25">
      <c r="B2223" s="113"/>
      <c r="C2223" s="119" t="s">
        <v>2077</v>
      </c>
      <c r="D2223" s="119">
        <f>VLOOKUP(C2223,'[1]Preços Unitários'!$B$7:$E$413,2,TRUE)</f>
        <v>5928</v>
      </c>
      <c r="E2223" s="119" t="str">
        <f>VLOOKUP(C2223,'[1]Preços Unitários'!$B$7:$F$413,3,TRUE)</f>
        <v>SINAPI</v>
      </c>
      <c r="F2223" s="115" t="str">
        <f>IF($C2223="","",VLOOKUP($C2223,'[1]Preços Unitários'!$B$7:$H$507,4,1))</f>
        <v>LOCAÇÃO GUINDALTO (MUNCK) 6 ton</v>
      </c>
      <c r="G2223" s="115" t="str">
        <f>IF($C2223="","",VLOOKUP($C2223,'[1]Preços Unitários'!$B$7:$H$507,5,1))</f>
        <v>h</v>
      </c>
      <c r="H2223" s="116">
        <f>IF($C2223="","",VLOOKUP($C2223,'[1]Preços Unitários'!$B$7:$H$507,7,1))</f>
        <v>342.80929441676284</v>
      </c>
      <c r="I2223" s="117">
        <v>2</v>
      </c>
      <c r="J2223" s="118">
        <f t="shared" si="152"/>
        <v>685.61858883352568</v>
      </c>
      <c r="K2223" s="347"/>
      <c r="L2223" s="350"/>
    </row>
    <row r="2224" spans="2:12" x14ac:dyDescent="0.25">
      <c r="B2224" s="113"/>
      <c r="C2224" s="119"/>
      <c r="D2224" s="119"/>
      <c r="E2224" s="119"/>
      <c r="F2224" s="115" t="str">
        <f>IF($C2224="","",VLOOKUP($C2224,'[1]Preços Unitários'!$B$7:$H$507,4,1))</f>
        <v/>
      </c>
      <c r="G2224" s="115" t="str">
        <f>IF($C2224="","",VLOOKUP($C2224,'[1]Preços Unitários'!$B$7:$H$507,5,1))</f>
        <v/>
      </c>
      <c r="H2224" s="116" t="str">
        <f>IF($C2224="","",VLOOKUP($C2224,'[1]Preços Unitários'!$B$7:$H$507,7,1))</f>
        <v/>
      </c>
      <c r="I2224" s="117"/>
      <c r="J2224" s="118" t="str">
        <f t="shared" si="152"/>
        <v/>
      </c>
      <c r="K2224" s="347"/>
      <c r="L2224" s="350"/>
    </row>
    <row r="2225" spans="2:12" x14ac:dyDescent="0.25">
      <c r="B2225" s="113"/>
      <c r="C2225" s="119"/>
      <c r="D2225" s="119"/>
      <c r="E2225" s="119"/>
      <c r="F2225" s="115" t="str">
        <f>IF($C2225="","",VLOOKUP($C2225,'[1]Preços Unitários'!$B$7:$H$507,4,1))</f>
        <v/>
      </c>
      <c r="G2225" s="115" t="str">
        <f>IF($C2225="","",VLOOKUP($C2225,'[1]Preços Unitários'!$B$7:$H$507,5,1))</f>
        <v/>
      </c>
      <c r="H2225" s="116" t="str">
        <f>IF($C2225="","",VLOOKUP($C2225,'[1]Preços Unitários'!$B$7:$H$507,7,1))</f>
        <v/>
      </c>
      <c r="I2225" s="117"/>
      <c r="J2225" s="118" t="str">
        <f t="shared" si="152"/>
        <v/>
      </c>
      <c r="K2225" s="347"/>
      <c r="L2225" s="350"/>
    </row>
    <row r="2226" spans="2:12" x14ac:dyDescent="0.25">
      <c r="B2226" s="113"/>
      <c r="C2226" s="119"/>
      <c r="D2226" s="119"/>
      <c r="E2226" s="119"/>
      <c r="F2226" s="115" t="str">
        <f>IF($C2226="","",VLOOKUP($C2226,'[1]Preços Unitários'!$B$7:$H$507,4,1))</f>
        <v/>
      </c>
      <c r="G2226" s="115" t="str">
        <f>IF($C2226="","",VLOOKUP($C2226,'[1]Preços Unitários'!$B$7:$H$507,5,1))</f>
        <v/>
      </c>
      <c r="H2226" s="116" t="str">
        <f>IF($C2226="","",VLOOKUP($C2226,'[1]Preços Unitários'!$B$7:$H$507,7,1))</f>
        <v/>
      </c>
      <c r="I2226" s="117"/>
      <c r="J2226" s="118" t="str">
        <f t="shared" si="152"/>
        <v/>
      </c>
      <c r="K2226" s="347"/>
      <c r="L2226" s="350"/>
    </row>
    <row r="2227" spans="2:12" x14ac:dyDescent="0.25">
      <c r="B2227" s="113"/>
      <c r="C2227" s="119"/>
      <c r="D2227" s="119"/>
      <c r="E2227" s="119"/>
      <c r="F2227" s="115"/>
      <c r="G2227" s="115"/>
      <c r="H2227" s="116"/>
      <c r="I2227" s="117"/>
      <c r="J2227" s="118"/>
      <c r="K2227" s="347"/>
      <c r="L2227" s="350"/>
    </row>
    <row r="2228" spans="2:12" x14ac:dyDescent="0.25">
      <c r="B2228" s="113"/>
      <c r="C2228" s="119"/>
      <c r="D2228" s="119"/>
      <c r="E2228" s="119"/>
      <c r="F2228" s="115" t="str">
        <f>IF($C2228="","",VLOOKUP($C2228,'[1]Preços Unitários'!$B$7:$H$507,4,1))</f>
        <v/>
      </c>
      <c r="G2228" s="115" t="str">
        <f>IF($C2228="","",VLOOKUP($C2228,'[1]Preços Unitários'!$B$7:$H$507,5,1))</f>
        <v/>
      </c>
      <c r="H2228" s="116" t="str">
        <f>IF($C2228="","",VLOOKUP($C2228,'[1]Preços Unitários'!$B$7:$H$507,7,1))</f>
        <v/>
      </c>
      <c r="I2228" s="117"/>
      <c r="J2228" s="118" t="str">
        <f t="shared" si="152"/>
        <v/>
      </c>
      <c r="K2228" s="347"/>
      <c r="L2228" s="350"/>
    </row>
    <row r="2229" spans="2:12" x14ac:dyDescent="0.25">
      <c r="B2229" s="113"/>
      <c r="C2229" s="119"/>
      <c r="D2229" s="119"/>
      <c r="E2229" s="119"/>
      <c r="F2229" s="115" t="str">
        <f>IF($C2229="","",VLOOKUP($C2229,'[1]Preços Unitários'!$B$7:$H$507,4,1))</f>
        <v/>
      </c>
      <c r="G2229" s="115" t="str">
        <f>IF($C2229="","",VLOOKUP($C2229,'[1]Preços Unitários'!$B$7:$H$507,5,1))</f>
        <v/>
      </c>
      <c r="H2229" s="116" t="str">
        <f>IF($C2229="","",VLOOKUP($C2229,'[1]Preços Unitários'!$B$7:$H$507,7,1))</f>
        <v/>
      </c>
      <c r="I2229" s="117"/>
      <c r="J2229" s="118" t="str">
        <f t="shared" si="152"/>
        <v/>
      </c>
      <c r="K2229" s="347"/>
      <c r="L2229" s="350"/>
    </row>
    <row r="2230" spans="2:12" ht="15.75" thickBot="1" x14ac:dyDescent="0.3">
      <c r="B2230" s="121"/>
      <c r="C2230" s="122"/>
      <c r="D2230" s="122"/>
      <c r="E2230" s="122"/>
      <c r="F2230" s="123" t="str">
        <f>IF($C2230="","",VLOOKUP($C2230,'[1]Preços Unitários'!$B$7:$H$507,4,1))</f>
        <v/>
      </c>
      <c r="G2230" s="123" t="str">
        <f>IF($C2230="","",VLOOKUP($C2230,'[1]Preços Unitários'!$B$7:$H$507,5,1))</f>
        <v/>
      </c>
      <c r="H2230" s="124" t="str">
        <f>IF($C2230="","",VLOOKUP($C2230,'[1]Preços Unitários'!$B$7:$H$507,7,1))</f>
        <v/>
      </c>
      <c r="I2230" s="125"/>
      <c r="J2230" s="126" t="str">
        <f t="shared" si="152"/>
        <v/>
      </c>
      <c r="K2230" s="348"/>
      <c r="L2230" s="351"/>
    </row>
    <row r="2231" spans="2:12" ht="15.75" thickBot="1" x14ac:dyDescent="0.3">
      <c r="C2231" s="127"/>
      <c r="D2231" s="127"/>
      <c r="E2231" s="127"/>
      <c r="H2231" s="128"/>
      <c r="I2231" s="129"/>
      <c r="J2231" s="128"/>
    </row>
    <row r="2232" spans="2:12" x14ac:dyDescent="0.25">
      <c r="B2232" s="133" t="s">
        <v>964</v>
      </c>
      <c r="C2232" s="96"/>
      <c r="D2232" s="96"/>
      <c r="E2232" s="96"/>
      <c r="F2232" s="97" t="s">
        <v>128</v>
      </c>
      <c r="G2232" s="98" t="s">
        <v>141</v>
      </c>
      <c r="H2232" s="135" t="s">
        <v>132</v>
      </c>
      <c r="I2232" s="100">
        <v>1</v>
      </c>
      <c r="J2232" s="101">
        <f>IF(SUM(J2234:J2245)="","",IF(H2232="NOTURNO",(SUM(J2234:J2245))*1.25,SUM(J2234:J2245)))</f>
        <v>2323.9598369278206</v>
      </c>
      <c r="K2232" s="102" t="s">
        <v>1771</v>
      </c>
      <c r="L2232" s="103" t="s">
        <v>1772</v>
      </c>
    </row>
    <row r="2233" spans="2:12" ht="27" x14ac:dyDescent="0.25">
      <c r="B2233" s="104"/>
      <c r="C2233" s="105" t="s">
        <v>1773</v>
      </c>
      <c r="D2233" s="105"/>
      <c r="E2233" s="105"/>
      <c r="F2233" s="106" t="s">
        <v>1776</v>
      </c>
      <c r="G2233" s="107" t="s">
        <v>1777</v>
      </c>
      <c r="H2233" s="108" t="s">
        <v>1778</v>
      </c>
      <c r="I2233" s="109"/>
      <c r="J2233" s="110"/>
      <c r="K2233" s="111"/>
      <c r="L2233" s="112"/>
    </row>
    <row r="2234" spans="2:12" x14ac:dyDescent="0.25">
      <c r="B2234" s="113"/>
      <c r="C2234" s="119"/>
      <c r="D2234" s="119"/>
      <c r="E2234" s="119"/>
      <c r="F2234" s="115" t="str">
        <f>IF($C2234="","",VLOOKUP($C2234,'[1]Preços Unitários'!$B$7:$H$507,4,1))</f>
        <v/>
      </c>
      <c r="G2234" s="115" t="str">
        <f>IF($C2234="","",VLOOKUP($C2234,'[1]Preços Unitários'!$B$7:$H$507,5,1))</f>
        <v/>
      </c>
      <c r="H2234" s="116" t="str">
        <f>IF($C2234="","",VLOOKUP($C2234,'[1]Preços Unitários'!$B$7:$H$507,7,1))</f>
        <v/>
      </c>
      <c r="I2234" s="117"/>
      <c r="J2234" s="118" t="str">
        <f t="shared" ref="J2234:J2246" si="153">IF(H2234="","",I2234*H2234)</f>
        <v/>
      </c>
      <c r="K2234" s="346" t="s">
        <v>2076</v>
      </c>
      <c r="L2234" s="349" t="s">
        <v>2078</v>
      </c>
    </row>
    <row r="2235" spans="2:12" x14ac:dyDescent="0.25">
      <c r="B2235" s="113"/>
      <c r="C2235" s="152" t="s">
        <v>2044</v>
      </c>
      <c r="D2235" s="152">
        <f>VLOOKUP(C2235,'[1]Preços Unitários'!$B$7:$E$413,2,TRUE)</f>
        <v>88267</v>
      </c>
      <c r="E2235" s="152" t="str">
        <f>VLOOKUP(C2235,'[1]Preços Unitários'!$B$7:$F$413,3,TRUE)</f>
        <v>SINAPI</v>
      </c>
      <c r="F2235" s="115" t="str">
        <f>IF($C2235="","",VLOOKUP($C2235,'[1]Preços Unitários'!$B$7:$H$507,4,1))</f>
        <v>ENCANADOR</v>
      </c>
      <c r="G2235" s="115" t="str">
        <f>IF($C2235="","",VLOOKUP($C2235,'[1]Preços Unitários'!$B$7:$H$507,5,1))</f>
        <v>h</v>
      </c>
      <c r="H2235" s="116">
        <f>IF($C2235="","",VLOOKUP($C2235,'[1]Preços Unitários'!$B$7:$H$507,7,1))</f>
        <v>39.154009577734676</v>
      </c>
      <c r="I2235" s="117">
        <v>2</v>
      </c>
      <c r="J2235" s="118">
        <f t="shared" si="153"/>
        <v>78.308019155469353</v>
      </c>
      <c r="K2235" s="347"/>
      <c r="L2235" s="350"/>
    </row>
    <row r="2236" spans="2:12" x14ac:dyDescent="0.25">
      <c r="B2236" s="113"/>
      <c r="C2236" s="119" t="s">
        <v>2040</v>
      </c>
      <c r="D2236" s="119">
        <f>VLOOKUP(C2236,'[1]Preços Unitários'!$B$7:$E$413,2,TRUE)</f>
        <v>88248</v>
      </c>
      <c r="E2236" s="119" t="str">
        <f>VLOOKUP(C2236,'[1]Preços Unitários'!$B$7:$F$413,3,TRUE)</f>
        <v>SINAPI</v>
      </c>
      <c r="F2236" s="115" t="str">
        <f>IF($C2236="","",VLOOKUP($C2236,'[1]Preços Unitários'!$B$7:$H$507,4,1))</f>
        <v>AJUDANTE ENCANADOR</v>
      </c>
      <c r="G2236" s="115" t="str">
        <f>IF($C2236="","",VLOOKUP($C2236,'[1]Preços Unitários'!$B$7:$H$507,5,1))</f>
        <v>h</v>
      </c>
      <c r="H2236" s="116">
        <f>IF($C2236="","",VLOOKUP($C2236,'[1]Preços Unitários'!$B$7:$H$507,7,1))</f>
        <v>29.651939187209368</v>
      </c>
      <c r="I2236" s="117">
        <v>2</v>
      </c>
      <c r="J2236" s="118">
        <f t="shared" si="153"/>
        <v>59.303878374418737</v>
      </c>
      <c r="K2236" s="347"/>
      <c r="L2236" s="350"/>
    </row>
    <row r="2237" spans="2:12" x14ac:dyDescent="0.25">
      <c r="B2237" s="113"/>
      <c r="C2237" s="119" t="s">
        <v>2036</v>
      </c>
      <c r="D2237" s="119">
        <f>VLOOKUP(C2237,'[1]Preços Unitários'!$B$7:$E$413,2,TRUE)</f>
        <v>92145</v>
      </c>
      <c r="E2237" s="119" t="str">
        <f>VLOOKUP(C2237,'[1]Preços Unitários'!$B$7:$F$413,3,TRUE)</f>
        <v>SINAPI</v>
      </c>
      <c r="F2237" s="115" t="str">
        <f>IF($C2237="","",VLOOKUP($C2237,'[1]Preços Unitários'!$B$7:$H$507,4,1))</f>
        <v>LOCAÇÃO UTILITÁRIO</v>
      </c>
      <c r="G2237" s="115" t="str">
        <f>IF($C2237="","",VLOOKUP($C2237,'[1]Preços Unitários'!$B$7:$H$507,5,1))</f>
        <v>h</v>
      </c>
      <c r="H2237" s="116">
        <f>IF($C2237="","",VLOOKUP($C2237,'[1]Preços Unitários'!$B$7:$H$507,7,1))</f>
        <v>101.06068311810334</v>
      </c>
      <c r="I2237" s="117">
        <v>2</v>
      </c>
      <c r="J2237" s="118">
        <f t="shared" si="153"/>
        <v>202.12136623620668</v>
      </c>
      <c r="K2237" s="347"/>
      <c r="L2237" s="350"/>
    </row>
    <row r="2238" spans="2:12" x14ac:dyDescent="0.25">
      <c r="B2238" s="113"/>
      <c r="C2238" s="119" t="s">
        <v>2005</v>
      </c>
      <c r="D2238" s="119">
        <f>VLOOKUP(C2238,'[1]Preços Unitários'!$B$7:$E$413,2,TRUE)</f>
        <v>92106</v>
      </c>
      <c r="E2238" s="119" t="str">
        <f>VLOOKUP(C2238,'[1]Preços Unitários'!$B$7:$F$413,3,TRUE)</f>
        <v>SINAPI</v>
      </c>
      <c r="F2238" s="115" t="str">
        <f>IF($C2238="","",VLOOKUP($C2238,'[1]Preços Unitários'!$B$7:$H$507,4,1))</f>
        <v>LOCAÇÃO SERVIÇO AUTOVÁCUO E HIDROJATO COMBINADO</v>
      </c>
      <c r="G2238" s="115" t="str">
        <f>IF($C2238="","",VLOOKUP($C2238,'[1]Preços Unitários'!$B$7:$H$507,5,1))</f>
        <v>h</v>
      </c>
      <c r="H2238" s="116">
        <f>IF($C2238="","",VLOOKUP($C2238,'[1]Preços Unitários'!$B$7:$H$507,7,1))</f>
        <v>416.90800847131794</v>
      </c>
      <c r="I2238" s="117">
        <v>2</v>
      </c>
      <c r="J2238" s="118">
        <f t="shared" si="153"/>
        <v>833.81601694263588</v>
      </c>
      <c r="K2238" s="347"/>
      <c r="L2238" s="350"/>
    </row>
    <row r="2239" spans="2:12" x14ac:dyDescent="0.25">
      <c r="B2239" s="113"/>
      <c r="C2239" s="119" t="s">
        <v>2077</v>
      </c>
      <c r="D2239" s="119">
        <f>VLOOKUP(C2239,'[1]Preços Unitários'!$B$7:$E$413,2,TRUE)</f>
        <v>5928</v>
      </c>
      <c r="E2239" s="119" t="str">
        <f>VLOOKUP(C2239,'[1]Preços Unitários'!$B$7:$F$413,3,TRUE)</f>
        <v>SINAPI</v>
      </c>
      <c r="F2239" s="115" t="str">
        <f>IF($C2239="","",VLOOKUP($C2239,'[1]Preços Unitários'!$B$7:$H$507,4,1))</f>
        <v>LOCAÇÃO GUINDALTO (MUNCK) 6 ton</v>
      </c>
      <c r="G2239" s="115" t="str">
        <f>IF($C2239="","",VLOOKUP($C2239,'[1]Preços Unitários'!$B$7:$H$507,5,1))</f>
        <v>h</v>
      </c>
      <c r="H2239" s="116">
        <f>IF($C2239="","",VLOOKUP($C2239,'[1]Preços Unitários'!$B$7:$H$507,7,1))</f>
        <v>342.80929441676284</v>
      </c>
      <c r="I2239" s="117">
        <v>2</v>
      </c>
      <c r="J2239" s="118">
        <f t="shared" si="153"/>
        <v>685.61858883352568</v>
      </c>
      <c r="K2239" s="347"/>
      <c r="L2239" s="350"/>
    </row>
    <row r="2240" spans="2:12" x14ac:dyDescent="0.25">
      <c r="B2240" s="113"/>
      <c r="C2240" s="119"/>
      <c r="D2240" s="119"/>
      <c r="E2240" s="119"/>
      <c r="F2240" s="115" t="str">
        <f>IF($C2240="","",VLOOKUP($C2240,'[1]Preços Unitários'!$B$7:$H$507,4,1))</f>
        <v/>
      </c>
      <c r="G2240" s="115" t="str">
        <f>IF($C2240="","",VLOOKUP($C2240,'[1]Preços Unitários'!$B$7:$H$507,5,1))</f>
        <v/>
      </c>
      <c r="H2240" s="116" t="str">
        <f>IF($C2240="","",VLOOKUP($C2240,'[1]Preços Unitários'!$B$7:$H$507,7,1))</f>
        <v/>
      </c>
      <c r="I2240" s="117"/>
      <c r="J2240" s="118" t="str">
        <f t="shared" si="153"/>
        <v/>
      </c>
      <c r="K2240" s="347"/>
      <c r="L2240" s="350"/>
    </row>
    <row r="2241" spans="2:12" x14ac:dyDescent="0.25">
      <c r="B2241" s="113"/>
      <c r="C2241" s="119"/>
      <c r="D2241" s="119"/>
      <c r="E2241" s="119"/>
      <c r="F2241" s="115" t="str">
        <f>IF($C2241="","",VLOOKUP($C2241,'[1]Preços Unitários'!$B$7:$H$507,4,1))</f>
        <v/>
      </c>
      <c r="G2241" s="115" t="str">
        <f>IF($C2241="","",VLOOKUP($C2241,'[1]Preços Unitários'!$B$7:$H$507,5,1))</f>
        <v/>
      </c>
      <c r="H2241" s="116" t="str">
        <f>IF($C2241="","",VLOOKUP($C2241,'[1]Preços Unitários'!$B$7:$H$507,7,1))</f>
        <v/>
      </c>
      <c r="I2241" s="117"/>
      <c r="J2241" s="118" t="str">
        <f t="shared" si="153"/>
        <v/>
      </c>
      <c r="K2241" s="347"/>
      <c r="L2241" s="350"/>
    </row>
    <row r="2242" spans="2:12" x14ac:dyDescent="0.25">
      <c r="B2242" s="113"/>
      <c r="C2242" s="119"/>
      <c r="D2242" s="119"/>
      <c r="E2242" s="119"/>
      <c r="F2242" s="115" t="str">
        <f>IF($C2242="","",VLOOKUP($C2242,'[1]Preços Unitários'!$B$7:$H$507,4,1))</f>
        <v/>
      </c>
      <c r="G2242" s="115" t="str">
        <f>IF($C2242="","",VLOOKUP($C2242,'[1]Preços Unitários'!$B$7:$H$507,5,1))</f>
        <v/>
      </c>
      <c r="H2242" s="116" t="str">
        <f>IF($C2242="","",VLOOKUP($C2242,'[1]Preços Unitários'!$B$7:$H$507,7,1))</f>
        <v/>
      </c>
      <c r="I2242" s="117"/>
      <c r="J2242" s="118" t="str">
        <f t="shared" si="153"/>
        <v/>
      </c>
      <c r="K2242" s="347"/>
      <c r="L2242" s="350"/>
    </row>
    <row r="2243" spans="2:12" x14ac:dyDescent="0.25">
      <c r="B2243" s="113"/>
      <c r="C2243" s="119"/>
      <c r="D2243" s="119"/>
      <c r="E2243" s="119"/>
      <c r="F2243" s="115" t="str">
        <f>IF($C2243="","",VLOOKUP($C2243,'[1]Preços Unitários'!$B$7:$H$507,4,1))</f>
        <v/>
      </c>
      <c r="G2243" s="115" t="str">
        <f>IF($C2243="","",VLOOKUP($C2243,'[1]Preços Unitários'!$B$7:$H$507,5,1))</f>
        <v/>
      </c>
      <c r="H2243" s="116" t="str">
        <f>IF($C2243="","",VLOOKUP($C2243,'[1]Preços Unitários'!$B$7:$H$507,7,1))</f>
        <v/>
      </c>
      <c r="I2243" s="117"/>
      <c r="J2243" s="118" t="str">
        <f t="shared" si="153"/>
        <v/>
      </c>
      <c r="K2243" s="347"/>
      <c r="L2243" s="350"/>
    </row>
    <row r="2244" spans="2:12" x14ac:dyDescent="0.25">
      <c r="B2244" s="113"/>
      <c r="C2244" s="119"/>
      <c r="D2244" s="119"/>
      <c r="E2244" s="119"/>
      <c r="F2244" s="115" t="str">
        <f>IF($C2244="","",VLOOKUP($C2244,'[1]Preços Unitários'!$B$7:$H$507,4,1))</f>
        <v/>
      </c>
      <c r="G2244" s="115" t="str">
        <f>IF($C2244="","",VLOOKUP($C2244,'[1]Preços Unitários'!$B$7:$H$507,5,1))</f>
        <v/>
      </c>
      <c r="H2244" s="116" t="str">
        <f>IF($C2244="","",VLOOKUP($C2244,'[1]Preços Unitários'!$B$7:$H$507,7,1))</f>
        <v/>
      </c>
      <c r="I2244" s="117"/>
      <c r="J2244" s="118" t="str">
        <f t="shared" si="153"/>
        <v/>
      </c>
      <c r="K2244" s="347"/>
      <c r="L2244" s="350"/>
    </row>
    <row r="2245" spans="2:12" x14ac:dyDescent="0.25">
      <c r="B2245" s="113"/>
      <c r="C2245" s="119"/>
      <c r="D2245" s="119"/>
      <c r="E2245" s="119"/>
      <c r="F2245" s="115" t="str">
        <f>IF($C2245="","",VLOOKUP($C2245,'[1]Preços Unitários'!$B$7:$H$507,4,1))</f>
        <v/>
      </c>
      <c r="G2245" s="115" t="str">
        <f>IF($C2245="","",VLOOKUP($C2245,'[1]Preços Unitários'!$B$7:$H$507,5,1))</f>
        <v/>
      </c>
      <c r="H2245" s="116" t="str">
        <f>IF($C2245="","",VLOOKUP($C2245,'[1]Preços Unitários'!$B$7:$H$507,7,1))</f>
        <v/>
      </c>
      <c r="I2245" s="117"/>
      <c r="J2245" s="118" t="str">
        <f t="shared" si="153"/>
        <v/>
      </c>
      <c r="K2245" s="347"/>
      <c r="L2245" s="350"/>
    </row>
    <row r="2246" spans="2:12" ht="15.75" thickBot="1" x14ac:dyDescent="0.3">
      <c r="B2246" s="121"/>
      <c r="C2246" s="122"/>
      <c r="D2246" s="122"/>
      <c r="E2246" s="122"/>
      <c r="F2246" s="123" t="str">
        <f>IF($C2246="","",VLOOKUP($C2246,'[1]Preços Unitários'!$B$7:$H$507,4,1))</f>
        <v/>
      </c>
      <c r="G2246" s="123" t="str">
        <f>IF($C2246="","",VLOOKUP($C2246,'[1]Preços Unitários'!$B$7:$H$507,5,1))</f>
        <v/>
      </c>
      <c r="H2246" s="124" t="str">
        <f>IF($C2246="","",VLOOKUP($C2246,'[1]Preços Unitários'!$B$7:$H$507,7,1))</f>
        <v/>
      </c>
      <c r="I2246" s="125"/>
      <c r="J2246" s="126" t="str">
        <f t="shared" si="153"/>
        <v/>
      </c>
      <c r="K2246" s="348"/>
      <c r="L2246" s="351"/>
    </row>
    <row r="2247" spans="2:12" ht="15.75" thickBot="1" x14ac:dyDescent="0.3">
      <c r="C2247" s="127"/>
      <c r="D2247" s="127"/>
      <c r="E2247" s="127"/>
      <c r="H2247" s="128"/>
      <c r="I2247" s="129"/>
      <c r="J2247" s="128"/>
    </row>
    <row r="2248" spans="2:12" x14ac:dyDescent="0.25">
      <c r="B2248" s="133" t="s">
        <v>965</v>
      </c>
      <c r="C2248" s="96"/>
      <c r="D2248" s="96"/>
      <c r="E2248" s="96"/>
      <c r="F2248" s="97" t="s">
        <v>129</v>
      </c>
      <c r="G2248" s="98" t="s">
        <v>141</v>
      </c>
      <c r="H2248" s="135" t="s">
        <v>131</v>
      </c>
      <c r="I2248" s="100">
        <v>1</v>
      </c>
      <c r="J2248" s="101">
        <f>IF(SUM(J2250:J2261)="","",IF(H2248="NOTURNO",(SUM(J2250:J2261))*1.25,SUM(J2250:J2261)))</f>
        <v>2323.9598369278206</v>
      </c>
      <c r="K2248" s="102" t="s">
        <v>1771</v>
      </c>
      <c r="L2248" s="103" t="s">
        <v>1772</v>
      </c>
    </row>
    <row r="2249" spans="2:12" ht="27" x14ac:dyDescent="0.25">
      <c r="B2249" s="104"/>
      <c r="C2249" s="105" t="s">
        <v>1773</v>
      </c>
      <c r="D2249" s="105"/>
      <c r="E2249" s="105"/>
      <c r="F2249" s="106" t="s">
        <v>1776</v>
      </c>
      <c r="G2249" s="107" t="s">
        <v>1777</v>
      </c>
      <c r="H2249" s="108" t="s">
        <v>1778</v>
      </c>
      <c r="I2249" s="109"/>
      <c r="J2249" s="110"/>
      <c r="K2249" s="111"/>
      <c r="L2249" s="112"/>
    </row>
    <row r="2250" spans="2:12" x14ac:dyDescent="0.25">
      <c r="B2250" s="113"/>
      <c r="C2250" s="119"/>
      <c r="D2250" s="119"/>
      <c r="E2250" s="119"/>
      <c r="F2250" s="115" t="str">
        <f>IF($C2250="","",VLOOKUP($C2250,'[1]Preços Unitários'!$B$7:$H$507,4,1))</f>
        <v/>
      </c>
      <c r="G2250" s="115" t="str">
        <f>IF($C2250="","",VLOOKUP($C2250,'[1]Preços Unitários'!$B$7:$H$507,5,1))</f>
        <v/>
      </c>
      <c r="H2250" s="116" t="str">
        <f>IF($C2250="","",VLOOKUP($C2250,'[1]Preços Unitários'!$B$7:$H$507,7,1))</f>
        <v/>
      </c>
      <c r="I2250" s="117"/>
      <c r="J2250" s="118" t="str">
        <f t="shared" ref="J2250:J2262" si="154">IF(H2250="","",I2250*H2250)</f>
        <v/>
      </c>
      <c r="K2250" s="346" t="s">
        <v>2076</v>
      </c>
      <c r="L2250" s="349" t="s">
        <v>2078</v>
      </c>
    </row>
    <row r="2251" spans="2:12" x14ac:dyDescent="0.25">
      <c r="B2251" s="113"/>
      <c r="C2251" s="152" t="s">
        <v>2044</v>
      </c>
      <c r="D2251" s="152">
        <f>VLOOKUP(C2251,'[1]Preços Unitários'!$B$7:$E$413,2,TRUE)</f>
        <v>88267</v>
      </c>
      <c r="E2251" s="152" t="str">
        <f>VLOOKUP(C2251,'[1]Preços Unitários'!$B$7:$F$413,3,TRUE)</f>
        <v>SINAPI</v>
      </c>
      <c r="F2251" s="115" t="str">
        <f>IF($C2251="","",VLOOKUP($C2251,'[1]Preços Unitários'!$B$7:$H$507,4,1))</f>
        <v>ENCANADOR</v>
      </c>
      <c r="G2251" s="115" t="str">
        <f>IF($C2251="","",VLOOKUP($C2251,'[1]Preços Unitários'!$B$7:$H$507,5,1))</f>
        <v>h</v>
      </c>
      <c r="H2251" s="116">
        <f>IF($C2251="","",VLOOKUP($C2251,'[1]Preços Unitários'!$B$7:$H$507,7,1))</f>
        <v>39.154009577734676</v>
      </c>
      <c r="I2251" s="117">
        <v>2.5</v>
      </c>
      <c r="J2251" s="118">
        <f t="shared" si="154"/>
        <v>97.885023944336695</v>
      </c>
      <c r="K2251" s="347"/>
      <c r="L2251" s="350"/>
    </row>
    <row r="2252" spans="2:12" x14ac:dyDescent="0.25">
      <c r="B2252" s="113"/>
      <c r="C2252" s="119" t="s">
        <v>2040</v>
      </c>
      <c r="D2252" s="119">
        <f>VLOOKUP(C2252,'[1]Preços Unitários'!$B$7:$E$413,2,TRUE)</f>
        <v>88248</v>
      </c>
      <c r="E2252" s="119" t="str">
        <f>VLOOKUP(C2252,'[1]Preços Unitários'!$B$7:$F$413,3,TRUE)</f>
        <v>SINAPI</v>
      </c>
      <c r="F2252" s="115" t="str">
        <f>IF($C2252="","",VLOOKUP($C2252,'[1]Preços Unitários'!$B$7:$H$507,4,1))</f>
        <v>AJUDANTE ENCANADOR</v>
      </c>
      <c r="G2252" s="115" t="str">
        <f>IF($C2252="","",VLOOKUP($C2252,'[1]Preços Unitários'!$B$7:$H$507,5,1))</f>
        <v>h</v>
      </c>
      <c r="H2252" s="116">
        <f>IF($C2252="","",VLOOKUP($C2252,'[1]Preços Unitários'!$B$7:$H$507,7,1))</f>
        <v>29.651939187209368</v>
      </c>
      <c r="I2252" s="117">
        <v>2.5</v>
      </c>
      <c r="J2252" s="118">
        <f t="shared" si="154"/>
        <v>74.129847968023427</v>
      </c>
      <c r="K2252" s="347"/>
      <c r="L2252" s="350"/>
    </row>
    <row r="2253" spans="2:12" x14ac:dyDescent="0.25">
      <c r="B2253" s="113"/>
      <c r="C2253" s="119" t="s">
        <v>2036</v>
      </c>
      <c r="D2253" s="119">
        <f>VLOOKUP(C2253,'[1]Preços Unitários'!$B$7:$E$413,2,TRUE)</f>
        <v>92145</v>
      </c>
      <c r="E2253" s="119" t="str">
        <f>VLOOKUP(C2253,'[1]Preços Unitários'!$B$7:$F$413,3,TRUE)</f>
        <v>SINAPI</v>
      </c>
      <c r="F2253" s="115" t="str">
        <f>IF($C2253="","",VLOOKUP($C2253,'[1]Preços Unitários'!$B$7:$H$507,4,1))</f>
        <v>LOCAÇÃO UTILITÁRIO</v>
      </c>
      <c r="G2253" s="115" t="str">
        <f>IF($C2253="","",VLOOKUP($C2253,'[1]Preços Unitários'!$B$7:$H$507,5,1))</f>
        <v>h</v>
      </c>
      <c r="H2253" s="116">
        <f>IF($C2253="","",VLOOKUP($C2253,'[1]Preços Unitários'!$B$7:$H$507,7,1))</f>
        <v>101.06068311810334</v>
      </c>
      <c r="I2253" s="117">
        <v>2.5</v>
      </c>
      <c r="J2253" s="118">
        <f t="shared" si="154"/>
        <v>252.65170779525835</v>
      </c>
      <c r="K2253" s="347"/>
      <c r="L2253" s="350"/>
    </row>
    <row r="2254" spans="2:12" x14ac:dyDescent="0.25">
      <c r="B2254" s="113"/>
      <c r="C2254" s="119" t="s">
        <v>2005</v>
      </c>
      <c r="D2254" s="119">
        <f>VLOOKUP(C2254,'[1]Preços Unitários'!$B$7:$E$413,2,TRUE)</f>
        <v>92106</v>
      </c>
      <c r="E2254" s="119" t="str">
        <f>VLOOKUP(C2254,'[1]Preços Unitários'!$B$7:$F$413,3,TRUE)</f>
        <v>SINAPI</v>
      </c>
      <c r="F2254" s="115" t="str">
        <f>IF($C2254="","",VLOOKUP($C2254,'[1]Preços Unitários'!$B$7:$H$507,4,1))</f>
        <v>LOCAÇÃO SERVIÇO AUTOVÁCUO E HIDROJATO COMBINADO</v>
      </c>
      <c r="G2254" s="115" t="str">
        <f>IF($C2254="","",VLOOKUP($C2254,'[1]Preços Unitários'!$B$7:$H$507,5,1))</f>
        <v>h</v>
      </c>
      <c r="H2254" s="116">
        <f>IF($C2254="","",VLOOKUP($C2254,'[1]Preços Unitários'!$B$7:$H$507,7,1))</f>
        <v>416.90800847131794</v>
      </c>
      <c r="I2254" s="117">
        <v>2.5</v>
      </c>
      <c r="J2254" s="118">
        <f t="shared" si="154"/>
        <v>1042.2700211782949</v>
      </c>
      <c r="K2254" s="347"/>
      <c r="L2254" s="350"/>
    </row>
    <row r="2255" spans="2:12" x14ac:dyDescent="0.25">
      <c r="B2255" s="113"/>
      <c r="C2255" s="119" t="s">
        <v>2077</v>
      </c>
      <c r="D2255" s="119">
        <f>VLOOKUP(C2255,'[1]Preços Unitários'!$B$7:$E$413,2,TRUE)</f>
        <v>5928</v>
      </c>
      <c r="E2255" s="119" t="str">
        <f>VLOOKUP(C2255,'[1]Preços Unitários'!$B$7:$F$413,3,TRUE)</f>
        <v>SINAPI</v>
      </c>
      <c r="F2255" s="115" t="str">
        <f>IF($C2255="","",VLOOKUP($C2255,'[1]Preços Unitários'!$B$7:$H$507,4,1))</f>
        <v>LOCAÇÃO GUINDALTO (MUNCK) 6 ton</v>
      </c>
      <c r="G2255" s="115" t="str">
        <f>IF($C2255="","",VLOOKUP($C2255,'[1]Preços Unitários'!$B$7:$H$507,5,1))</f>
        <v>h</v>
      </c>
      <c r="H2255" s="116">
        <f>IF($C2255="","",VLOOKUP($C2255,'[1]Preços Unitários'!$B$7:$H$507,7,1))</f>
        <v>342.80929441676284</v>
      </c>
      <c r="I2255" s="117">
        <v>2.5</v>
      </c>
      <c r="J2255" s="118">
        <f t="shared" si="154"/>
        <v>857.02323604190713</v>
      </c>
      <c r="K2255" s="347"/>
      <c r="L2255" s="350"/>
    </row>
    <row r="2256" spans="2:12" x14ac:dyDescent="0.25">
      <c r="B2256" s="113"/>
      <c r="C2256" s="119"/>
      <c r="D2256" s="119"/>
      <c r="E2256" s="119"/>
      <c r="F2256" s="115" t="str">
        <f>IF($C2256="","",VLOOKUP($C2256,'[1]Preços Unitários'!$B$7:$H$507,4,1))</f>
        <v/>
      </c>
      <c r="G2256" s="115" t="str">
        <f>IF($C2256="","",VLOOKUP($C2256,'[1]Preços Unitários'!$B$7:$H$507,5,1))</f>
        <v/>
      </c>
      <c r="H2256" s="116" t="str">
        <f>IF($C2256="","",VLOOKUP($C2256,'[1]Preços Unitários'!$B$7:$H$507,7,1))</f>
        <v/>
      </c>
      <c r="I2256" s="117"/>
      <c r="J2256" s="118" t="str">
        <f t="shared" si="154"/>
        <v/>
      </c>
      <c r="K2256" s="347"/>
      <c r="L2256" s="350"/>
    </row>
    <row r="2257" spans="2:12" x14ac:dyDescent="0.25">
      <c r="B2257" s="113"/>
      <c r="C2257" s="119"/>
      <c r="D2257" s="119"/>
      <c r="E2257" s="119"/>
      <c r="F2257" s="115" t="str">
        <f>IF($C2257="","",VLOOKUP($C2257,'[1]Preços Unitários'!$B$7:$H$507,4,1))</f>
        <v/>
      </c>
      <c r="G2257" s="115" t="str">
        <f>IF($C2257="","",VLOOKUP($C2257,'[1]Preços Unitários'!$B$7:$H$507,5,1))</f>
        <v/>
      </c>
      <c r="H2257" s="116" t="str">
        <f>IF($C2257="","",VLOOKUP($C2257,'[1]Preços Unitários'!$B$7:$H$507,7,1))</f>
        <v/>
      </c>
      <c r="I2257" s="117"/>
      <c r="J2257" s="118" t="str">
        <f t="shared" si="154"/>
        <v/>
      </c>
      <c r="K2257" s="347"/>
      <c r="L2257" s="350"/>
    </row>
    <row r="2258" spans="2:12" x14ac:dyDescent="0.25">
      <c r="B2258" s="113"/>
      <c r="C2258" s="119"/>
      <c r="D2258" s="119"/>
      <c r="E2258" s="119"/>
      <c r="F2258" s="115" t="str">
        <f>IF($C2258="","",VLOOKUP($C2258,'[1]Preços Unitários'!$B$7:$H$507,4,1))</f>
        <v/>
      </c>
      <c r="G2258" s="115" t="str">
        <f>IF($C2258="","",VLOOKUP($C2258,'[1]Preços Unitários'!$B$7:$H$507,5,1))</f>
        <v/>
      </c>
      <c r="H2258" s="116" t="str">
        <f>IF($C2258="","",VLOOKUP($C2258,'[1]Preços Unitários'!$B$7:$H$507,7,1))</f>
        <v/>
      </c>
      <c r="I2258" s="117"/>
      <c r="J2258" s="118" t="str">
        <f t="shared" si="154"/>
        <v/>
      </c>
      <c r="K2258" s="347"/>
      <c r="L2258" s="350"/>
    </row>
    <row r="2259" spans="2:12" x14ac:dyDescent="0.25">
      <c r="B2259" s="113"/>
      <c r="C2259" s="119"/>
      <c r="D2259" s="119"/>
      <c r="E2259" s="119"/>
      <c r="F2259" s="115" t="str">
        <f>IF($C2259="","",VLOOKUP($C2259,'[1]Preços Unitários'!$B$7:$H$507,4,1))</f>
        <v/>
      </c>
      <c r="G2259" s="115" t="str">
        <f>IF($C2259="","",VLOOKUP($C2259,'[1]Preços Unitários'!$B$7:$H$507,5,1))</f>
        <v/>
      </c>
      <c r="H2259" s="116" t="str">
        <f>IF($C2259="","",VLOOKUP($C2259,'[1]Preços Unitários'!$B$7:$H$507,7,1))</f>
        <v/>
      </c>
      <c r="I2259" s="117"/>
      <c r="J2259" s="118" t="str">
        <f t="shared" si="154"/>
        <v/>
      </c>
      <c r="K2259" s="347"/>
      <c r="L2259" s="350"/>
    </row>
    <row r="2260" spans="2:12" x14ac:dyDescent="0.25">
      <c r="B2260" s="113"/>
      <c r="C2260" s="119"/>
      <c r="D2260" s="119"/>
      <c r="E2260" s="119"/>
      <c r="F2260" s="115" t="str">
        <f>IF($C2260="","",VLOOKUP($C2260,'[1]Preços Unitários'!$B$7:$H$507,4,1))</f>
        <v/>
      </c>
      <c r="G2260" s="115" t="str">
        <f>IF($C2260="","",VLOOKUP($C2260,'[1]Preços Unitários'!$B$7:$H$507,5,1))</f>
        <v/>
      </c>
      <c r="H2260" s="116" t="str">
        <f>IF($C2260="","",VLOOKUP($C2260,'[1]Preços Unitários'!$B$7:$H$507,7,1))</f>
        <v/>
      </c>
      <c r="I2260" s="117"/>
      <c r="J2260" s="118" t="str">
        <f t="shared" si="154"/>
        <v/>
      </c>
      <c r="K2260" s="347"/>
      <c r="L2260" s="350"/>
    </row>
    <row r="2261" spans="2:12" x14ac:dyDescent="0.25">
      <c r="B2261" s="113"/>
      <c r="C2261" s="119"/>
      <c r="D2261" s="119"/>
      <c r="E2261" s="119"/>
      <c r="F2261" s="115" t="str">
        <f>IF($C2261="","",VLOOKUP($C2261,'[1]Preços Unitários'!$B$7:$H$507,4,1))</f>
        <v/>
      </c>
      <c r="G2261" s="115" t="str">
        <f>IF($C2261="","",VLOOKUP($C2261,'[1]Preços Unitários'!$B$7:$H$507,5,1))</f>
        <v/>
      </c>
      <c r="H2261" s="116" t="str">
        <f>IF($C2261="","",VLOOKUP($C2261,'[1]Preços Unitários'!$B$7:$H$507,7,1))</f>
        <v/>
      </c>
      <c r="I2261" s="117"/>
      <c r="J2261" s="118" t="str">
        <f t="shared" si="154"/>
        <v/>
      </c>
      <c r="K2261" s="347"/>
      <c r="L2261" s="350"/>
    </row>
    <row r="2262" spans="2:12" ht="15.75" thickBot="1" x14ac:dyDescent="0.3">
      <c r="B2262" s="121"/>
      <c r="C2262" s="122"/>
      <c r="D2262" s="122"/>
      <c r="E2262" s="122"/>
      <c r="F2262" s="123" t="str">
        <f>IF($C2262="","",VLOOKUP($C2262,'[1]Preços Unitários'!$B$7:$H$507,4,1))</f>
        <v/>
      </c>
      <c r="G2262" s="123" t="str">
        <f>IF($C2262="","",VLOOKUP($C2262,'[1]Preços Unitários'!$B$7:$H$507,5,1))</f>
        <v/>
      </c>
      <c r="H2262" s="124" t="str">
        <f>IF($C2262="","",VLOOKUP($C2262,'[1]Preços Unitários'!$B$7:$H$507,7,1))</f>
        <v/>
      </c>
      <c r="I2262" s="125"/>
      <c r="J2262" s="126" t="str">
        <f t="shared" si="154"/>
        <v/>
      </c>
      <c r="K2262" s="348"/>
      <c r="L2262" s="351"/>
    </row>
    <row r="2263" spans="2:12" ht="15.75" thickBot="1" x14ac:dyDescent="0.3">
      <c r="C2263" s="127"/>
      <c r="D2263" s="127"/>
      <c r="E2263" s="127"/>
      <c r="H2263" s="128"/>
      <c r="I2263" s="129"/>
      <c r="J2263" s="128"/>
    </row>
    <row r="2264" spans="2:12" x14ac:dyDescent="0.25">
      <c r="B2264" s="133" t="s">
        <v>966</v>
      </c>
      <c r="C2264" s="96"/>
      <c r="D2264" s="96"/>
      <c r="E2264" s="96"/>
      <c r="F2264" s="97" t="s">
        <v>129</v>
      </c>
      <c r="G2264" s="98" t="s">
        <v>141</v>
      </c>
      <c r="H2264" s="135" t="s">
        <v>132</v>
      </c>
      <c r="I2264" s="100">
        <v>1</v>
      </c>
      <c r="J2264" s="101">
        <f>IF(SUM(J2266:J2277)="","",IF(H2264="NOTURNO",(SUM(J2266:J2277))*1.25,SUM(J2266:J2277)))</f>
        <v>2904.9497961597758</v>
      </c>
      <c r="K2264" s="102" t="s">
        <v>1771</v>
      </c>
      <c r="L2264" s="103" t="s">
        <v>1772</v>
      </c>
    </row>
    <row r="2265" spans="2:12" ht="27" x14ac:dyDescent="0.25">
      <c r="B2265" s="104"/>
      <c r="C2265" s="105" t="s">
        <v>1773</v>
      </c>
      <c r="D2265" s="105"/>
      <c r="E2265" s="105"/>
      <c r="F2265" s="106" t="s">
        <v>1776</v>
      </c>
      <c r="G2265" s="107" t="s">
        <v>1777</v>
      </c>
      <c r="H2265" s="108" t="s">
        <v>1778</v>
      </c>
      <c r="I2265" s="109"/>
      <c r="J2265" s="110"/>
      <c r="K2265" s="111"/>
      <c r="L2265" s="112"/>
    </row>
    <row r="2266" spans="2:12" x14ac:dyDescent="0.25">
      <c r="B2266" s="113"/>
      <c r="C2266" s="119"/>
      <c r="D2266" s="119"/>
      <c r="E2266" s="119"/>
      <c r="F2266" s="115" t="str">
        <f>IF($C2266="","",VLOOKUP($C2266,'[1]Preços Unitários'!$B$7:$H$507,4,1))</f>
        <v/>
      </c>
      <c r="G2266" s="115" t="str">
        <f>IF($C2266="","",VLOOKUP($C2266,'[1]Preços Unitários'!$B$7:$H$507,5,1))</f>
        <v/>
      </c>
      <c r="H2266" s="116" t="str">
        <f>IF($C2266="","",VLOOKUP($C2266,'[1]Preços Unitários'!$B$7:$H$507,7,1))</f>
        <v/>
      </c>
      <c r="I2266" s="117"/>
      <c r="J2266" s="118" t="str">
        <f t="shared" ref="J2266:J2278" si="155">IF(H2266="","",I2266*H2266)</f>
        <v/>
      </c>
      <c r="K2266" s="346" t="s">
        <v>2076</v>
      </c>
      <c r="L2266" s="349" t="s">
        <v>2078</v>
      </c>
    </row>
    <row r="2267" spans="2:12" x14ac:dyDescent="0.25">
      <c r="B2267" s="113"/>
      <c r="C2267" s="152" t="s">
        <v>2044</v>
      </c>
      <c r="D2267" s="152">
        <f>VLOOKUP(C2267,'[1]Preços Unitários'!$B$7:$E$413,2,TRUE)</f>
        <v>88267</v>
      </c>
      <c r="E2267" s="152" t="str">
        <f>VLOOKUP(C2267,'[1]Preços Unitários'!$B$7:$F$413,3,TRUE)</f>
        <v>SINAPI</v>
      </c>
      <c r="F2267" s="115" t="str">
        <f>IF($C2267="","",VLOOKUP($C2267,'[1]Preços Unitários'!$B$7:$H$507,4,1))</f>
        <v>ENCANADOR</v>
      </c>
      <c r="G2267" s="115" t="str">
        <f>IF($C2267="","",VLOOKUP($C2267,'[1]Preços Unitários'!$B$7:$H$507,5,1))</f>
        <v>h</v>
      </c>
      <c r="H2267" s="116">
        <f>IF($C2267="","",VLOOKUP($C2267,'[1]Preços Unitários'!$B$7:$H$507,7,1))</f>
        <v>39.154009577734676</v>
      </c>
      <c r="I2267" s="117">
        <v>2.5</v>
      </c>
      <c r="J2267" s="118">
        <f t="shared" si="155"/>
        <v>97.885023944336695</v>
      </c>
      <c r="K2267" s="347"/>
      <c r="L2267" s="350"/>
    </row>
    <row r="2268" spans="2:12" x14ac:dyDescent="0.25">
      <c r="B2268" s="113"/>
      <c r="C2268" s="119" t="s">
        <v>2040</v>
      </c>
      <c r="D2268" s="119">
        <f>VLOOKUP(C2268,'[1]Preços Unitários'!$B$7:$E$413,2,TRUE)</f>
        <v>88248</v>
      </c>
      <c r="E2268" s="119" t="str">
        <f>VLOOKUP(C2268,'[1]Preços Unitários'!$B$7:$F$413,3,TRUE)</f>
        <v>SINAPI</v>
      </c>
      <c r="F2268" s="115" t="str">
        <f>IF($C2268="","",VLOOKUP($C2268,'[1]Preços Unitários'!$B$7:$H$507,4,1))</f>
        <v>AJUDANTE ENCANADOR</v>
      </c>
      <c r="G2268" s="115" t="str">
        <f>IF($C2268="","",VLOOKUP($C2268,'[1]Preços Unitários'!$B$7:$H$507,5,1))</f>
        <v>h</v>
      </c>
      <c r="H2268" s="116">
        <f>IF($C2268="","",VLOOKUP($C2268,'[1]Preços Unitários'!$B$7:$H$507,7,1))</f>
        <v>29.651939187209368</v>
      </c>
      <c r="I2268" s="117">
        <v>2.5</v>
      </c>
      <c r="J2268" s="118">
        <f t="shared" si="155"/>
        <v>74.129847968023427</v>
      </c>
      <c r="K2268" s="347"/>
      <c r="L2268" s="350"/>
    </row>
    <row r="2269" spans="2:12" x14ac:dyDescent="0.25">
      <c r="B2269" s="113"/>
      <c r="C2269" s="119" t="s">
        <v>2036</v>
      </c>
      <c r="D2269" s="119">
        <f>VLOOKUP(C2269,'[1]Preços Unitários'!$B$7:$E$413,2,TRUE)</f>
        <v>92145</v>
      </c>
      <c r="E2269" s="119" t="str">
        <f>VLOOKUP(C2269,'[1]Preços Unitários'!$B$7:$F$413,3,TRUE)</f>
        <v>SINAPI</v>
      </c>
      <c r="F2269" s="115" t="str">
        <f>IF($C2269="","",VLOOKUP($C2269,'[1]Preços Unitários'!$B$7:$H$507,4,1))</f>
        <v>LOCAÇÃO UTILITÁRIO</v>
      </c>
      <c r="G2269" s="115" t="str">
        <f>IF($C2269="","",VLOOKUP($C2269,'[1]Preços Unitários'!$B$7:$H$507,5,1))</f>
        <v>h</v>
      </c>
      <c r="H2269" s="116">
        <f>IF($C2269="","",VLOOKUP($C2269,'[1]Preços Unitários'!$B$7:$H$507,7,1))</f>
        <v>101.06068311810334</v>
      </c>
      <c r="I2269" s="117">
        <v>2.5</v>
      </c>
      <c r="J2269" s="118">
        <f t="shared" si="155"/>
        <v>252.65170779525835</v>
      </c>
      <c r="K2269" s="347"/>
      <c r="L2269" s="350"/>
    </row>
    <row r="2270" spans="2:12" x14ac:dyDescent="0.25">
      <c r="B2270" s="113"/>
      <c r="C2270" s="119" t="s">
        <v>2005</v>
      </c>
      <c r="D2270" s="119">
        <f>VLOOKUP(C2270,'[1]Preços Unitários'!$B$7:$E$413,2,TRUE)</f>
        <v>92106</v>
      </c>
      <c r="E2270" s="119" t="str">
        <f>VLOOKUP(C2270,'[1]Preços Unitários'!$B$7:$F$413,3,TRUE)</f>
        <v>SINAPI</v>
      </c>
      <c r="F2270" s="115" t="str">
        <f>IF($C2270="","",VLOOKUP($C2270,'[1]Preços Unitários'!$B$7:$H$507,4,1))</f>
        <v>LOCAÇÃO SERVIÇO AUTOVÁCUO E HIDROJATO COMBINADO</v>
      </c>
      <c r="G2270" s="115" t="str">
        <f>IF($C2270="","",VLOOKUP($C2270,'[1]Preços Unitários'!$B$7:$H$507,5,1))</f>
        <v>h</v>
      </c>
      <c r="H2270" s="116">
        <f>IF($C2270="","",VLOOKUP($C2270,'[1]Preços Unitários'!$B$7:$H$507,7,1))</f>
        <v>416.90800847131794</v>
      </c>
      <c r="I2270" s="117">
        <v>2.5</v>
      </c>
      <c r="J2270" s="118">
        <f t="shared" si="155"/>
        <v>1042.2700211782949</v>
      </c>
      <c r="K2270" s="347"/>
      <c r="L2270" s="350"/>
    </row>
    <row r="2271" spans="2:12" x14ac:dyDescent="0.25">
      <c r="B2271" s="113"/>
      <c r="C2271" s="119" t="s">
        <v>2077</v>
      </c>
      <c r="D2271" s="119">
        <f>VLOOKUP(C2271,'[1]Preços Unitários'!$B$7:$E$413,2,TRUE)</f>
        <v>5928</v>
      </c>
      <c r="E2271" s="119" t="str">
        <f>VLOOKUP(C2271,'[1]Preços Unitários'!$B$7:$F$413,3,TRUE)</f>
        <v>SINAPI</v>
      </c>
      <c r="F2271" s="115" t="str">
        <f>IF($C2271="","",VLOOKUP($C2271,'[1]Preços Unitários'!$B$7:$H$507,4,1))</f>
        <v>LOCAÇÃO GUINDALTO (MUNCK) 6 ton</v>
      </c>
      <c r="G2271" s="115" t="str">
        <f>IF($C2271="","",VLOOKUP($C2271,'[1]Preços Unitários'!$B$7:$H$507,5,1))</f>
        <v>h</v>
      </c>
      <c r="H2271" s="116">
        <f>IF($C2271="","",VLOOKUP($C2271,'[1]Preços Unitários'!$B$7:$H$507,7,1))</f>
        <v>342.80929441676284</v>
      </c>
      <c r="I2271" s="117">
        <v>2.5</v>
      </c>
      <c r="J2271" s="118">
        <f t="shared" si="155"/>
        <v>857.02323604190713</v>
      </c>
      <c r="K2271" s="347"/>
      <c r="L2271" s="350"/>
    </row>
    <row r="2272" spans="2:12" x14ac:dyDescent="0.25">
      <c r="B2272" s="113"/>
      <c r="C2272" s="119"/>
      <c r="D2272" s="119"/>
      <c r="E2272" s="119"/>
      <c r="F2272" s="115" t="str">
        <f>IF($C2272="","",VLOOKUP($C2272,'[1]Preços Unitários'!$B$7:$H$507,4,1))</f>
        <v/>
      </c>
      <c r="G2272" s="115" t="str">
        <f>IF($C2272="","",VLOOKUP($C2272,'[1]Preços Unitários'!$B$7:$H$507,5,1))</f>
        <v/>
      </c>
      <c r="H2272" s="116" t="str">
        <f>IF($C2272="","",VLOOKUP($C2272,'[1]Preços Unitários'!$B$7:$H$507,7,1))</f>
        <v/>
      </c>
      <c r="I2272" s="117"/>
      <c r="J2272" s="118" t="str">
        <f t="shared" si="155"/>
        <v/>
      </c>
      <c r="K2272" s="347"/>
      <c r="L2272" s="350"/>
    </row>
    <row r="2273" spans="2:12" x14ac:dyDescent="0.25">
      <c r="B2273" s="113"/>
      <c r="C2273" s="119"/>
      <c r="D2273" s="119"/>
      <c r="E2273" s="119"/>
      <c r="F2273" s="115" t="str">
        <f>IF($C2273="","",VLOOKUP($C2273,'[1]Preços Unitários'!$B$7:$H$507,4,1))</f>
        <v/>
      </c>
      <c r="G2273" s="115" t="str">
        <f>IF($C2273="","",VLOOKUP($C2273,'[1]Preços Unitários'!$B$7:$H$507,5,1))</f>
        <v/>
      </c>
      <c r="H2273" s="116" t="str">
        <f>IF($C2273="","",VLOOKUP($C2273,'[1]Preços Unitários'!$B$7:$H$507,7,1))</f>
        <v/>
      </c>
      <c r="I2273" s="117"/>
      <c r="J2273" s="118" t="str">
        <f t="shared" si="155"/>
        <v/>
      </c>
      <c r="K2273" s="347"/>
      <c r="L2273" s="350"/>
    </row>
    <row r="2274" spans="2:12" x14ac:dyDescent="0.25">
      <c r="B2274" s="113"/>
      <c r="C2274" s="119"/>
      <c r="D2274" s="119"/>
      <c r="E2274" s="119"/>
      <c r="F2274" s="115" t="str">
        <f>IF($C2274="","",VLOOKUP($C2274,'[1]Preços Unitários'!$B$7:$H$507,4,1))</f>
        <v/>
      </c>
      <c r="G2274" s="115" t="str">
        <f>IF($C2274="","",VLOOKUP($C2274,'[1]Preços Unitários'!$B$7:$H$507,5,1))</f>
        <v/>
      </c>
      <c r="H2274" s="116" t="str">
        <f>IF($C2274="","",VLOOKUP($C2274,'[1]Preços Unitários'!$B$7:$H$507,7,1))</f>
        <v/>
      </c>
      <c r="I2274" s="117"/>
      <c r="J2274" s="118" t="str">
        <f t="shared" si="155"/>
        <v/>
      </c>
      <c r="K2274" s="347"/>
      <c r="L2274" s="350"/>
    </row>
    <row r="2275" spans="2:12" x14ac:dyDescent="0.25">
      <c r="B2275" s="113"/>
      <c r="C2275" s="119"/>
      <c r="D2275" s="119"/>
      <c r="E2275" s="119"/>
      <c r="F2275" s="115" t="str">
        <f>IF($C2275="","",VLOOKUP($C2275,'[1]Preços Unitários'!$B$7:$H$507,4,1))</f>
        <v/>
      </c>
      <c r="G2275" s="115" t="str">
        <f>IF($C2275="","",VLOOKUP($C2275,'[1]Preços Unitários'!$B$7:$H$507,5,1))</f>
        <v/>
      </c>
      <c r="H2275" s="116" t="str">
        <f>IF($C2275="","",VLOOKUP($C2275,'[1]Preços Unitários'!$B$7:$H$507,7,1))</f>
        <v/>
      </c>
      <c r="I2275" s="117"/>
      <c r="J2275" s="118" t="str">
        <f t="shared" si="155"/>
        <v/>
      </c>
      <c r="K2275" s="347"/>
      <c r="L2275" s="350"/>
    </row>
    <row r="2276" spans="2:12" x14ac:dyDescent="0.25">
      <c r="B2276" s="113"/>
      <c r="C2276" s="119"/>
      <c r="D2276" s="119"/>
      <c r="E2276" s="119"/>
      <c r="F2276" s="115" t="str">
        <f>IF($C2276="","",VLOOKUP($C2276,'[1]Preços Unitários'!$B$7:$H$507,4,1))</f>
        <v/>
      </c>
      <c r="G2276" s="115" t="str">
        <f>IF($C2276="","",VLOOKUP($C2276,'[1]Preços Unitários'!$B$7:$H$507,5,1))</f>
        <v/>
      </c>
      <c r="H2276" s="116" t="str">
        <f>IF($C2276="","",VLOOKUP($C2276,'[1]Preços Unitários'!$B$7:$H$507,7,1))</f>
        <v/>
      </c>
      <c r="I2276" s="117"/>
      <c r="J2276" s="118" t="str">
        <f t="shared" si="155"/>
        <v/>
      </c>
      <c r="K2276" s="347"/>
      <c r="L2276" s="350"/>
    </row>
    <row r="2277" spans="2:12" x14ac:dyDescent="0.25">
      <c r="B2277" s="113"/>
      <c r="C2277" s="119"/>
      <c r="D2277" s="119"/>
      <c r="E2277" s="119"/>
      <c r="F2277" s="115" t="str">
        <f>IF($C2277="","",VLOOKUP($C2277,'[1]Preços Unitários'!$B$7:$H$507,4,1))</f>
        <v/>
      </c>
      <c r="G2277" s="115" t="str">
        <f>IF($C2277="","",VLOOKUP($C2277,'[1]Preços Unitários'!$B$7:$H$507,5,1))</f>
        <v/>
      </c>
      <c r="H2277" s="116" t="str">
        <f>IF($C2277="","",VLOOKUP($C2277,'[1]Preços Unitários'!$B$7:$H$507,7,1))</f>
        <v/>
      </c>
      <c r="I2277" s="117"/>
      <c r="J2277" s="118" t="str">
        <f t="shared" si="155"/>
        <v/>
      </c>
      <c r="K2277" s="347"/>
      <c r="L2277" s="350"/>
    </row>
    <row r="2278" spans="2:12" ht="15.75" thickBot="1" x14ac:dyDescent="0.3">
      <c r="B2278" s="121"/>
      <c r="C2278" s="122"/>
      <c r="D2278" s="122"/>
      <c r="E2278" s="122"/>
      <c r="F2278" s="123" t="str">
        <f>IF($C2278="","",VLOOKUP($C2278,'[1]Preços Unitários'!$B$7:$H$507,4,1))</f>
        <v/>
      </c>
      <c r="G2278" s="123" t="str">
        <f>IF($C2278="","",VLOOKUP($C2278,'[1]Preços Unitários'!$B$7:$H$507,5,1))</f>
        <v/>
      </c>
      <c r="H2278" s="124" t="str">
        <f>IF($C2278="","",VLOOKUP($C2278,'[1]Preços Unitários'!$B$7:$H$507,7,1))</f>
        <v/>
      </c>
      <c r="I2278" s="125"/>
      <c r="J2278" s="126" t="str">
        <f t="shared" si="155"/>
        <v/>
      </c>
      <c r="K2278" s="348"/>
      <c r="L2278" s="351"/>
    </row>
    <row r="2279" spans="2:12" ht="15.75" thickBot="1" x14ac:dyDescent="0.3">
      <c r="C2279" s="127"/>
      <c r="D2279" s="127"/>
      <c r="E2279" s="127"/>
      <c r="H2279" s="128"/>
      <c r="I2279" s="129"/>
      <c r="J2279" s="128"/>
    </row>
    <row r="2280" spans="2:12" x14ac:dyDescent="0.25">
      <c r="B2280" s="133" t="s">
        <v>967</v>
      </c>
      <c r="C2280" s="96"/>
      <c r="D2280" s="96"/>
      <c r="E2280" s="96"/>
      <c r="F2280" s="97" t="s">
        <v>130</v>
      </c>
      <c r="G2280" s="98" t="s">
        <v>141</v>
      </c>
      <c r="H2280" s="135" t="s">
        <v>131</v>
      </c>
      <c r="I2280" s="100">
        <v>1</v>
      </c>
      <c r="J2280" s="101">
        <f>IF(SUM(J2282:J2293)="","",IF(H2280="NOTURNO",(SUM(J2282:J2293))*1.25,SUM(J2282:J2293)))</f>
        <v>2788.7518043133841</v>
      </c>
      <c r="K2280" s="102" t="s">
        <v>1771</v>
      </c>
      <c r="L2280" s="103" t="s">
        <v>1772</v>
      </c>
    </row>
    <row r="2281" spans="2:12" ht="27" x14ac:dyDescent="0.25">
      <c r="B2281" s="104"/>
      <c r="C2281" s="105" t="s">
        <v>1773</v>
      </c>
      <c r="D2281" s="105"/>
      <c r="E2281" s="105"/>
      <c r="F2281" s="106" t="s">
        <v>1776</v>
      </c>
      <c r="G2281" s="107" t="s">
        <v>1777</v>
      </c>
      <c r="H2281" s="108" t="s">
        <v>1778</v>
      </c>
      <c r="I2281" s="109"/>
      <c r="J2281" s="110"/>
      <c r="K2281" s="111"/>
      <c r="L2281" s="112"/>
    </row>
    <row r="2282" spans="2:12" x14ac:dyDescent="0.25">
      <c r="B2282" s="113"/>
      <c r="C2282" s="119"/>
      <c r="D2282" s="119"/>
      <c r="E2282" s="119"/>
      <c r="F2282" s="115" t="str">
        <f>IF($C2282="","",VLOOKUP($C2282,'[1]Preços Unitários'!$B$7:$H$507,4,1))</f>
        <v/>
      </c>
      <c r="G2282" s="115" t="str">
        <f>IF($C2282="","",VLOOKUP($C2282,'[1]Preços Unitários'!$B$7:$H$507,5,1))</f>
        <v/>
      </c>
      <c r="H2282" s="116" t="str">
        <f>IF($C2282="","",VLOOKUP($C2282,'[1]Preços Unitários'!$B$7:$H$507,7,1))</f>
        <v/>
      </c>
      <c r="I2282" s="117"/>
      <c r="J2282" s="118" t="str">
        <f t="shared" ref="J2282:J2294" si="156">IF(H2282="","",I2282*H2282)</f>
        <v/>
      </c>
      <c r="K2282" s="346" t="s">
        <v>2076</v>
      </c>
      <c r="L2282" s="349" t="s">
        <v>2078</v>
      </c>
    </row>
    <row r="2283" spans="2:12" x14ac:dyDescent="0.25">
      <c r="B2283" s="113"/>
      <c r="C2283" s="152" t="s">
        <v>2044</v>
      </c>
      <c r="D2283" s="152">
        <f>VLOOKUP(C2283,'[1]Preços Unitários'!$B$7:$E$413,2,TRUE)</f>
        <v>88267</v>
      </c>
      <c r="E2283" s="152" t="str">
        <f>VLOOKUP(C2283,'[1]Preços Unitários'!$B$7:$F$413,3,TRUE)</f>
        <v>SINAPI</v>
      </c>
      <c r="F2283" s="115" t="str">
        <f>IF($C2283="","",VLOOKUP($C2283,'[1]Preços Unitários'!$B$7:$H$507,4,1))</f>
        <v>ENCANADOR</v>
      </c>
      <c r="G2283" s="115" t="str">
        <f>IF($C2283="","",VLOOKUP($C2283,'[1]Preços Unitários'!$B$7:$H$507,5,1))</f>
        <v>h</v>
      </c>
      <c r="H2283" s="116">
        <f>IF($C2283="","",VLOOKUP($C2283,'[1]Preços Unitários'!$B$7:$H$507,7,1))</f>
        <v>39.154009577734676</v>
      </c>
      <c r="I2283" s="117">
        <v>3</v>
      </c>
      <c r="J2283" s="118">
        <f t="shared" si="156"/>
        <v>117.46202873320402</v>
      </c>
      <c r="K2283" s="347"/>
      <c r="L2283" s="350"/>
    </row>
    <row r="2284" spans="2:12" x14ac:dyDescent="0.25">
      <c r="B2284" s="113"/>
      <c r="C2284" s="119" t="s">
        <v>2040</v>
      </c>
      <c r="D2284" s="119">
        <f>VLOOKUP(C2284,'[1]Preços Unitários'!$B$7:$E$413,2,TRUE)</f>
        <v>88248</v>
      </c>
      <c r="E2284" s="119" t="str">
        <f>VLOOKUP(C2284,'[1]Preços Unitários'!$B$7:$F$413,3,TRUE)</f>
        <v>SINAPI</v>
      </c>
      <c r="F2284" s="115" t="str">
        <f>IF($C2284="","",VLOOKUP($C2284,'[1]Preços Unitários'!$B$7:$H$507,4,1))</f>
        <v>AJUDANTE ENCANADOR</v>
      </c>
      <c r="G2284" s="115" t="str">
        <f>IF($C2284="","",VLOOKUP($C2284,'[1]Preços Unitários'!$B$7:$H$507,5,1))</f>
        <v>h</v>
      </c>
      <c r="H2284" s="116">
        <f>IF($C2284="","",VLOOKUP($C2284,'[1]Preços Unitários'!$B$7:$H$507,7,1))</f>
        <v>29.651939187209368</v>
      </c>
      <c r="I2284" s="117">
        <v>3</v>
      </c>
      <c r="J2284" s="118">
        <f t="shared" si="156"/>
        <v>88.955817561628109</v>
      </c>
      <c r="K2284" s="347"/>
      <c r="L2284" s="350"/>
    </row>
    <row r="2285" spans="2:12" x14ac:dyDescent="0.25">
      <c r="B2285" s="113"/>
      <c r="C2285" s="119" t="s">
        <v>2036</v>
      </c>
      <c r="D2285" s="119">
        <f>VLOOKUP(C2285,'[1]Preços Unitários'!$B$7:$E$413,2,TRUE)</f>
        <v>92145</v>
      </c>
      <c r="E2285" s="119" t="str">
        <f>VLOOKUP(C2285,'[1]Preços Unitários'!$B$7:$F$413,3,TRUE)</f>
        <v>SINAPI</v>
      </c>
      <c r="F2285" s="115" t="str">
        <f>IF($C2285="","",VLOOKUP($C2285,'[1]Preços Unitários'!$B$7:$H$507,4,1))</f>
        <v>LOCAÇÃO UTILITÁRIO</v>
      </c>
      <c r="G2285" s="115" t="str">
        <f>IF($C2285="","",VLOOKUP($C2285,'[1]Preços Unitários'!$B$7:$H$507,5,1))</f>
        <v>h</v>
      </c>
      <c r="H2285" s="116">
        <f>IF($C2285="","",VLOOKUP($C2285,'[1]Preços Unitários'!$B$7:$H$507,7,1))</f>
        <v>101.06068311810334</v>
      </c>
      <c r="I2285" s="117">
        <v>3</v>
      </c>
      <c r="J2285" s="118">
        <f t="shared" si="156"/>
        <v>303.18204935431004</v>
      </c>
      <c r="K2285" s="347"/>
      <c r="L2285" s="350"/>
    </row>
    <row r="2286" spans="2:12" x14ac:dyDescent="0.25">
      <c r="B2286" s="113"/>
      <c r="C2286" s="119" t="s">
        <v>2005</v>
      </c>
      <c r="D2286" s="119">
        <f>VLOOKUP(C2286,'[1]Preços Unitários'!$B$7:$E$413,2,TRUE)</f>
        <v>92106</v>
      </c>
      <c r="E2286" s="119" t="str">
        <f>VLOOKUP(C2286,'[1]Preços Unitários'!$B$7:$F$413,3,TRUE)</f>
        <v>SINAPI</v>
      </c>
      <c r="F2286" s="115" t="str">
        <f>IF($C2286="","",VLOOKUP($C2286,'[1]Preços Unitários'!$B$7:$H$507,4,1))</f>
        <v>LOCAÇÃO SERVIÇO AUTOVÁCUO E HIDROJATO COMBINADO</v>
      </c>
      <c r="G2286" s="115" t="str">
        <f>IF($C2286="","",VLOOKUP($C2286,'[1]Preços Unitários'!$B$7:$H$507,5,1))</f>
        <v>h</v>
      </c>
      <c r="H2286" s="116">
        <f>IF($C2286="","",VLOOKUP($C2286,'[1]Preços Unitários'!$B$7:$H$507,7,1))</f>
        <v>416.90800847131794</v>
      </c>
      <c r="I2286" s="117">
        <v>3</v>
      </c>
      <c r="J2286" s="118">
        <f t="shared" si="156"/>
        <v>1250.7240254139538</v>
      </c>
      <c r="K2286" s="347"/>
      <c r="L2286" s="350"/>
    </row>
    <row r="2287" spans="2:12" x14ac:dyDescent="0.25">
      <c r="B2287" s="113"/>
      <c r="C2287" s="119" t="s">
        <v>2077</v>
      </c>
      <c r="D2287" s="119">
        <f>VLOOKUP(C2287,'[1]Preços Unitários'!$B$7:$E$413,2,TRUE)</f>
        <v>5928</v>
      </c>
      <c r="E2287" s="119" t="str">
        <f>VLOOKUP(C2287,'[1]Preços Unitários'!$B$7:$F$413,3,TRUE)</f>
        <v>SINAPI</v>
      </c>
      <c r="F2287" s="115" t="str">
        <f>IF($C2287="","",VLOOKUP($C2287,'[1]Preços Unitários'!$B$7:$H$507,4,1))</f>
        <v>LOCAÇÃO GUINDALTO (MUNCK) 6 ton</v>
      </c>
      <c r="G2287" s="115" t="str">
        <f>IF($C2287="","",VLOOKUP($C2287,'[1]Preços Unitários'!$B$7:$H$507,5,1))</f>
        <v>h</v>
      </c>
      <c r="H2287" s="116">
        <f>IF($C2287="","",VLOOKUP($C2287,'[1]Preços Unitários'!$B$7:$H$507,7,1))</f>
        <v>342.80929441676284</v>
      </c>
      <c r="I2287" s="117">
        <v>3</v>
      </c>
      <c r="J2287" s="118">
        <f t="shared" si="156"/>
        <v>1028.4278832502885</v>
      </c>
      <c r="K2287" s="347"/>
      <c r="L2287" s="350"/>
    </row>
    <row r="2288" spans="2:12" x14ac:dyDescent="0.25">
      <c r="B2288" s="113"/>
      <c r="C2288" s="119"/>
      <c r="D2288" s="119"/>
      <c r="E2288" s="119"/>
      <c r="F2288" s="115" t="str">
        <f>IF($C2288="","",VLOOKUP($C2288,'[1]Preços Unitários'!$B$7:$H$507,4,1))</f>
        <v/>
      </c>
      <c r="G2288" s="115" t="str">
        <f>IF($C2288="","",VLOOKUP($C2288,'[1]Preços Unitários'!$B$7:$H$507,5,1))</f>
        <v/>
      </c>
      <c r="H2288" s="116" t="str">
        <f>IF($C2288="","",VLOOKUP($C2288,'[1]Preços Unitários'!$B$7:$H$507,7,1))</f>
        <v/>
      </c>
      <c r="I2288" s="117"/>
      <c r="J2288" s="118" t="str">
        <f t="shared" si="156"/>
        <v/>
      </c>
      <c r="K2288" s="347"/>
      <c r="L2288" s="350"/>
    </row>
    <row r="2289" spans="2:12" x14ac:dyDescent="0.25">
      <c r="B2289" s="113"/>
      <c r="C2289" s="119"/>
      <c r="D2289" s="119"/>
      <c r="E2289" s="119"/>
      <c r="F2289" s="115" t="str">
        <f>IF($C2289="","",VLOOKUP($C2289,'[1]Preços Unitários'!$B$7:$H$507,4,1))</f>
        <v/>
      </c>
      <c r="G2289" s="115" t="str">
        <f>IF($C2289="","",VLOOKUP($C2289,'[1]Preços Unitários'!$B$7:$H$507,5,1))</f>
        <v/>
      </c>
      <c r="H2289" s="116" t="str">
        <f>IF($C2289="","",VLOOKUP($C2289,'[1]Preços Unitários'!$B$7:$H$507,7,1))</f>
        <v/>
      </c>
      <c r="I2289" s="117"/>
      <c r="J2289" s="118" t="str">
        <f t="shared" si="156"/>
        <v/>
      </c>
      <c r="K2289" s="347"/>
      <c r="L2289" s="350"/>
    </row>
    <row r="2290" spans="2:12" x14ac:dyDescent="0.25">
      <c r="B2290" s="113"/>
      <c r="C2290" s="119"/>
      <c r="D2290" s="119"/>
      <c r="E2290" s="119"/>
      <c r="F2290" s="115" t="str">
        <f>IF($C2290="","",VLOOKUP($C2290,'[1]Preços Unitários'!$B$7:$H$507,4,1))</f>
        <v/>
      </c>
      <c r="G2290" s="115" t="str">
        <f>IF($C2290="","",VLOOKUP($C2290,'[1]Preços Unitários'!$B$7:$H$507,5,1))</f>
        <v/>
      </c>
      <c r="H2290" s="116" t="str">
        <f>IF($C2290="","",VLOOKUP($C2290,'[1]Preços Unitários'!$B$7:$H$507,7,1))</f>
        <v/>
      </c>
      <c r="I2290" s="117"/>
      <c r="J2290" s="118" t="str">
        <f t="shared" si="156"/>
        <v/>
      </c>
      <c r="K2290" s="347"/>
      <c r="L2290" s="350"/>
    </row>
    <row r="2291" spans="2:12" x14ac:dyDescent="0.25">
      <c r="B2291" s="113"/>
      <c r="C2291" s="119"/>
      <c r="D2291" s="119"/>
      <c r="E2291" s="119"/>
      <c r="F2291" s="115" t="str">
        <f>IF($C2291="","",VLOOKUP($C2291,'[1]Preços Unitários'!$B$7:$H$507,4,1))</f>
        <v/>
      </c>
      <c r="G2291" s="115" t="str">
        <f>IF($C2291="","",VLOOKUP($C2291,'[1]Preços Unitários'!$B$7:$H$507,5,1))</f>
        <v/>
      </c>
      <c r="H2291" s="116" t="str">
        <f>IF($C2291="","",VLOOKUP($C2291,'[1]Preços Unitários'!$B$7:$H$507,7,1))</f>
        <v/>
      </c>
      <c r="I2291" s="117"/>
      <c r="J2291" s="118" t="str">
        <f t="shared" si="156"/>
        <v/>
      </c>
      <c r="K2291" s="347"/>
      <c r="L2291" s="350"/>
    </row>
    <row r="2292" spans="2:12" x14ac:dyDescent="0.25">
      <c r="B2292" s="113"/>
      <c r="C2292" s="119"/>
      <c r="D2292" s="119"/>
      <c r="E2292" s="119"/>
      <c r="F2292" s="115" t="str">
        <f>IF($C2292="","",VLOOKUP($C2292,'[1]Preços Unitários'!$B$7:$H$507,4,1))</f>
        <v/>
      </c>
      <c r="G2292" s="115" t="str">
        <f>IF($C2292="","",VLOOKUP($C2292,'[1]Preços Unitários'!$B$7:$H$507,5,1))</f>
        <v/>
      </c>
      <c r="H2292" s="116" t="str">
        <f>IF($C2292="","",VLOOKUP($C2292,'[1]Preços Unitários'!$B$7:$H$507,7,1))</f>
        <v/>
      </c>
      <c r="I2292" s="117"/>
      <c r="J2292" s="118" t="str">
        <f t="shared" si="156"/>
        <v/>
      </c>
      <c r="K2292" s="347"/>
      <c r="L2292" s="350"/>
    </row>
    <row r="2293" spans="2:12" x14ac:dyDescent="0.25">
      <c r="B2293" s="113"/>
      <c r="C2293" s="119"/>
      <c r="D2293" s="119"/>
      <c r="E2293" s="119"/>
      <c r="F2293" s="115" t="str">
        <f>IF($C2293="","",VLOOKUP($C2293,'[1]Preços Unitários'!$B$7:$H$507,4,1))</f>
        <v/>
      </c>
      <c r="G2293" s="115" t="str">
        <f>IF($C2293="","",VLOOKUP($C2293,'[1]Preços Unitários'!$B$7:$H$507,5,1))</f>
        <v/>
      </c>
      <c r="H2293" s="116" t="str">
        <f>IF($C2293="","",VLOOKUP($C2293,'[1]Preços Unitários'!$B$7:$H$507,7,1))</f>
        <v/>
      </c>
      <c r="I2293" s="117"/>
      <c r="J2293" s="118" t="str">
        <f t="shared" si="156"/>
        <v/>
      </c>
      <c r="K2293" s="347"/>
      <c r="L2293" s="350"/>
    </row>
    <row r="2294" spans="2:12" ht="15.75" thickBot="1" x14ac:dyDescent="0.3">
      <c r="B2294" s="121"/>
      <c r="C2294" s="122"/>
      <c r="D2294" s="122"/>
      <c r="E2294" s="122"/>
      <c r="F2294" s="123" t="str">
        <f>IF($C2294="","",VLOOKUP($C2294,'[1]Preços Unitários'!$B$7:$H$507,4,1))</f>
        <v/>
      </c>
      <c r="G2294" s="123" t="str">
        <f>IF($C2294="","",VLOOKUP($C2294,'[1]Preços Unitários'!$B$7:$H$507,5,1))</f>
        <v/>
      </c>
      <c r="H2294" s="124" t="str">
        <f>IF($C2294="","",VLOOKUP($C2294,'[1]Preços Unitários'!$B$7:$H$507,7,1))</f>
        <v/>
      </c>
      <c r="I2294" s="125"/>
      <c r="J2294" s="126" t="str">
        <f t="shared" si="156"/>
        <v/>
      </c>
      <c r="K2294" s="348"/>
      <c r="L2294" s="351"/>
    </row>
    <row r="2295" spans="2:12" ht="15.75" thickBot="1" x14ac:dyDescent="0.3">
      <c r="C2295" s="127"/>
      <c r="D2295" s="127"/>
      <c r="E2295" s="127"/>
      <c r="H2295" s="128"/>
      <c r="I2295" s="129"/>
      <c r="J2295" s="128"/>
    </row>
    <row r="2296" spans="2:12" x14ac:dyDescent="0.25">
      <c r="B2296" s="133" t="s">
        <v>968</v>
      </c>
      <c r="C2296" s="96"/>
      <c r="D2296" s="96"/>
      <c r="E2296" s="96"/>
      <c r="F2296" s="97" t="s">
        <v>130</v>
      </c>
      <c r="G2296" s="98" t="s">
        <v>141</v>
      </c>
      <c r="H2296" s="135" t="s">
        <v>132</v>
      </c>
      <c r="I2296" s="100">
        <v>1</v>
      </c>
      <c r="J2296" s="101">
        <f>IF(SUM(J2298:J2309)="","",IF(H2296="NOTURNO",(SUM(J2298:J2309))*1.25,SUM(J2298:J2309)))</f>
        <v>3485.9397553917302</v>
      </c>
      <c r="K2296" s="102" t="s">
        <v>1771</v>
      </c>
      <c r="L2296" s="103" t="s">
        <v>1772</v>
      </c>
    </row>
    <row r="2297" spans="2:12" ht="27" x14ac:dyDescent="0.25">
      <c r="B2297" s="104"/>
      <c r="C2297" s="105" t="s">
        <v>1773</v>
      </c>
      <c r="D2297" s="105"/>
      <c r="E2297" s="105"/>
      <c r="F2297" s="106" t="s">
        <v>1776</v>
      </c>
      <c r="G2297" s="107" t="s">
        <v>1777</v>
      </c>
      <c r="H2297" s="108" t="s">
        <v>1778</v>
      </c>
      <c r="I2297" s="109"/>
      <c r="J2297" s="110"/>
      <c r="K2297" s="111"/>
      <c r="L2297" s="112"/>
    </row>
    <row r="2298" spans="2:12" x14ac:dyDescent="0.25">
      <c r="B2298" s="113"/>
      <c r="C2298" s="119"/>
      <c r="D2298" s="119"/>
      <c r="E2298" s="119"/>
      <c r="F2298" s="115" t="str">
        <f>IF($C2298="","",VLOOKUP($C2298,'[1]Preços Unitários'!$B$7:$H$507,4,1))</f>
        <v/>
      </c>
      <c r="G2298" s="115" t="str">
        <f>IF($C2298="","",VLOOKUP($C2298,'[1]Preços Unitários'!$B$7:$H$507,5,1))</f>
        <v/>
      </c>
      <c r="H2298" s="116" t="str">
        <f>IF($C2298="","",VLOOKUP($C2298,'[1]Preços Unitários'!$B$7:$H$507,7,1))</f>
        <v/>
      </c>
      <c r="I2298" s="117"/>
      <c r="J2298" s="118" t="str">
        <f t="shared" ref="J2298:J2310" si="157">IF(H2298="","",I2298*H2298)</f>
        <v/>
      </c>
      <c r="K2298" s="346" t="s">
        <v>2076</v>
      </c>
      <c r="L2298" s="349" t="s">
        <v>2078</v>
      </c>
    </row>
    <row r="2299" spans="2:12" x14ac:dyDescent="0.25">
      <c r="B2299" s="113"/>
      <c r="C2299" s="152" t="s">
        <v>2044</v>
      </c>
      <c r="D2299" s="152">
        <f>VLOOKUP(C2299,'[1]Preços Unitários'!$B$7:$E$413,2,TRUE)</f>
        <v>88267</v>
      </c>
      <c r="E2299" s="152" t="str">
        <f>VLOOKUP(C2299,'[1]Preços Unitários'!$B$7:$F$413,3,TRUE)</f>
        <v>SINAPI</v>
      </c>
      <c r="F2299" s="115" t="str">
        <f>IF($C2299="","",VLOOKUP($C2299,'[1]Preços Unitários'!$B$7:$H$507,4,1))</f>
        <v>ENCANADOR</v>
      </c>
      <c r="G2299" s="115" t="str">
        <f>IF($C2299="","",VLOOKUP($C2299,'[1]Preços Unitários'!$B$7:$H$507,5,1))</f>
        <v>h</v>
      </c>
      <c r="H2299" s="116">
        <f>IF($C2299="","",VLOOKUP($C2299,'[1]Preços Unitários'!$B$7:$H$507,7,1))</f>
        <v>39.154009577734676</v>
      </c>
      <c r="I2299" s="117">
        <v>3</v>
      </c>
      <c r="J2299" s="118">
        <f t="shared" si="157"/>
        <v>117.46202873320402</v>
      </c>
      <c r="K2299" s="347"/>
      <c r="L2299" s="350"/>
    </row>
    <row r="2300" spans="2:12" x14ac:dyDescent="0.25">
      <c r="B2300" s="113"/>
      <c r="C2300" s="119" t="s">
        <v>2040</v>
      </c>
      <c r="D2300" s="119">
        <f>VLOOKUP(C2300,'[1]Preços Unitários'!$B$7:$E$413,2,TRUE)</f>
        <v>88248</v>
      </c>
      <c r="E2300" s="119" t="str">
        <f>VLOOKUP(C2300,'[1]Preços Unitários'!$B$7:$F$413,3,TRUE)</f>
        <v>SINAPI</v>
      </c>
      <c r="F2300" s="115" t="str">
        <f>IF($C2300="","",VLOOKUP($C2300,'[1]Preços Unitários'!$B$7:$H$507,4,1))</f>
        <v>AJUDANTE ENCANADOR</v>
      </c>
      <c r="G2300" s="115" t="str">
        <f>IF($C2300="","",VLOOKUP($C2300,'[1]Preços Unitários'!$B$7:$H$507,5,1))</f>
        <v>h</v>
      </c>
      <c r="H2300" s="116">
        <f>IF($C2300="","",VLOOKUP($C2300,'[1]Preços Unitários'!$B$7:$H$507,7,1))</f>
        <v>29.651939187209368</v>
      </c>
      <c r="I2300" s="117">
        <v>3</v>
      </c>
      <c r="J2300" s="118">
        <f t="shared" si="157"/>
        <v>88.955817561628109</v>
      </c>
      <c r="K2300" s="347"/>
      <c r="L2300" s="350"/>
    </row>
    <row r="2301" spans="2:12" x14ac:dyDescent="0.25">
      <c r="B2301" s="113"/>
      <c r="C2301" s="119" t="s">
        <v>2036</v>
      </c>
      <c r="D2301" s="119">
        <f>VLOOKUP(C2301,'[1]Preços Unitários'!$B$7:$E$413,2,TRUE)</f>
        <v>92145</v>
      </c>
      <c r="E2301" s="119" t="str">
        <f>VLOOKUP(C2301,'[1]Preços Unitários'!$B$7:$F$413,3,TRUE)</f>
        <v>SINAPI</v>
      </c>
      <c r="F2301" s="115" t="str">
        <f>IF($C2301="","",VLOOKUP($C2301,'[1]Preços Unitários'!$B$7:$H$507,4,1))</f>
        <v>LOCAÇÃO UTILITÁRIO</v>
      </c>
      <c r="G2301" s="115" t="str">
        <f>IF($C2301="","",VLOOKUP($C2301,'[1]Preços Unitários'!$B$7:$H$507,5,1))</f>
        <v>h</v>
      </c>
      <c r="H2301" s="116">
        <f>IF($C2301="","",VLOOKUP($C2301,'[1]Preços Unitários'!$B$7:$H$507,7,1))</f>
        <v>101.06068311810334</v>
      </c>
      <c r="I2301" s="117">
        <v>3</v>
      </c>
      <c r="J2301" s="118">
        <f t="shared" si="157"/>
        <v>303.18204935431004</v>
      </c>
      <c r="K2301" s="347"/>
      <c r="L2301" s="350"/>
    </row>
    <row r="2302" spans="2:12" x14ac:dyDescent="0.25">
      <c r="B2302" s="113"/>
      <c r="C2302" s="119" t="s">
        <v>2005</v>
      </c>
      <c r="D2302" s="119">
        <f>VLOOKUP(C2302,'[1]Preços Unitários'!$B$7:$E$413,2,TRUE)</f>
        <v>92106</v>
      </c>
      <c r="E2302" s="119" t="str">
        <f>VLOOKUP(C2302,'[1]Preços Unitários'!$B$7:$F$413,3,TRUE)</f>
        <v>SINAPI</v>
      </c>
      <c r="F2302" s="115" t="str">
        <f>IF($C2302="","",VLOOKUP($C2302,'[1]Preços Unitários'!$B$7:$H$507,4,1))</f>
        <v>LOCAÇÃO SERVIÇO AUTOVÁCUO E HIDROJATO COMBINADO</v>
      </c>
      <c r="G2302" s="115" t="str">
        <f>IF($C2302="","",VLOOKUP($C2302,'[1]Preços Unitários'!$B$7:$H$507,5,1))</f>
        <v>h</v>
      </c>
      <c r="H2302" s="116">
        <f>IF($C2302="","",VLOOKUP($C2302,'[1]Preços Unitários'!$B$7:$H$507,7,1))</f>
        <v>416.90800847131794</v>
      </c>
      <c r="I2302" s="117">
        <v>3</v>
      </c>
      <c r="J2302" s="118">
        <f t="shared" si="157"/>
        <v>1250.7240254139538</v>
      </c>
      <c r="K2302" s="347"/>
      <c r="L2302" s="350"/>
    </row>
    <row r="2303" spans="2:12" x14ac:dyDescent="0.25">
      <c r="B2303" s="113"/>
      <c r="C2303" s="119" t="s">
        <v>2077</v>
      </c>
      <c r="D2303" s="119">
        <f>VLOOKUP(C2303,'[1]Preços Unitários'!$B$7:$E$413,2,TRUE)</f>
        <v>5928</v>
      </c>
      <c r="E2303" s="119" t="str">
        <f>VLOOKUP(C2303,'[1]Preços Unitários'!$B$7:$F$413,3,TRUE)</f>
        <v>SINAPI</v>
      </c>
      <c r="F2303" s="115" t="str">
        <f>IF($C2303="","",VLOOKUP($C2303,'[1]Preços Unitários'!$B$7:$H$507,4,1))</f>
        <v>LOCAÇÃO GUINDALTO (MUNCK) 6 ton</v>
      </c>
      <c r="G2303" s="115" t="str">
        <f>IF($C2303="","",VLOOKUP($C2303,'[1]Preços Unitários'!$B$7:$H$507,5,1))</f>
        <v>h</v>
      </c>
      <c r="H2303" s="116">
        <f>IF($C2303="","",VLOOKUP($C2303,'[1]Preços Unitários'!$B$7:$H$507,7,1))</f>
        <v>342.80929441676284</v>
      </c>
      <c r="I2303" s="117">
        <v>3</v>
      </c>
      <c r="J2303" s="118">
        <f t="shared" si="157"/>
        <v>1028.4278832502885</v>
      </c>
      <c r="K2303" s="347"/>
      <c r="L2303" s="350"/>
    </row>
    <row r="2304" spans="2:12" x14ac:dyDescent="0.25">
      <c r="B2304" s="113"/>
      <c r="C2304" s="119"/>
      <c r="D2304" s="119"/>
      <c r="E2304" s="119"/>
      <c r="F2304" s="115" t="str">
        <f>IF($C2304="","",VLOOKUP($C2304,'[1]Preços Unitários'!$B$7:$H$507,4,1))</f>
        <v/>
      </c>
      <c r="G2304" s="115" t="str">
        <f>IF($C2304="","",VLOOKUP($C2304,'[1]Preços Unitários'!$B$7:$H$507,5,1))</f>
        <v/>
      </c>
      <c r="H2304" s="116" t="str">
        <f>IF($C2304="","",VLOOKUP($C2304,'[1]Preços Unitários'!$B$7:$H$507,7,1))</f>
        <v/>
      </c>
      <c r="I2304" s="117"/>
      <c r="J2304" s="118" t="str">
        <f t="shared" si="157"/>
        <v/>
      </c>
      <c r="K2304" s="347"/>
      <c r="L2304" s="350"/>
    </row>
    <row r="2305" spans="2:12" x14ac:dyDescent="0.25">
      <c r="B2305" s="113"/>
      <c r="C2305" s="119"/>
      <c r="D2305" s="119"/>
      <c r="E2305" s="119"/>
      <c r="F2305" s="115" t="str">
        <f>IF($C2305="","",VLOOKUP($C2305,'[1]Preços Unitários'!$B$7:$H$507,4,1))</f>
        <v/>
      </c>
      <c r="G2305" s="115" t="str">
        <f>IF($C2305="","",VLOOKUP($C2305,'[1]Preços Unitários'!$B$7:$H$507,5,1))</f>
        <v/>
      </c>
      <c r="H2305" s="116" t="str">
        <f>IF($C2305="","",VLOOKUP($C2305,'[1]Preços Unitários'!$B$7:$H$507,7,1))</f>
        <v/>
      </c>
      <c r="I2305" s="117"/>
      <c r="J2305" s="118" t="str">
        <f t="shared" si="157"/>
        <v/>
      </c>
      <c r="K2305" s="347"/>
      <c r="L2305" s="350"/>
    </row>
    <row r="2306" spans="2:12" x14ac:dyDescent="0.25">
      <c r="B2306" s="113"/>
      <c r="C2306" s="119"/>
      <c r="D2306" s="119"/>
      <c r="E2306" s="119"/>
      <c r="F2306" s="115" t="str">
        <f>IF($C2306="","",VLOOKUP($C2306,'[1]Preços Unitários'!$B$7:$H$507,4,1))</f>
        <v/>
      </c>
      <c r="G2306" s="115" t="str">
        <f>IF($C2306="","",VLOOKUP($C2306,'[1]Preços Unitários'!$B$7:$H$507,5,1))</f>
        <v/>
      </c>
      <c r="H2306" s="116" t="str">
        <f>IF($C2306="","",VLOOKUP($C2306,'[1]Preços Unitários'!$B$7:$H$507,7,1))</f>
        <v/>
      </c>
      <c r="I2306" s="117"/>
      <c r="J2306" s="118" t="str">
        <f t="shared" si="157"/>
        <v/>
      </c>
      <c r="K2306" s="347"/>
      <c r="L2306" s="350"/>
    </row>
    <row r="2307" spans="2:12" x14ac:dyDescent="0.25">
      <c r="B2307" s="113"/>
      <c r="C2307" s="119"/>
      <c r="D2307" s="119"/>
      <c r="E2307" s="119"/>
      <c r="F2307" s="115" t="str">
        <f>IF($C2307="","",VLOOKUP($C2307,'[1]Preços Unitários'!$B$7:$H$507,4,1))</f>
        <v/>
      </c>
      <c r="G2307" s="115" t="str">
        <f>IF($C2307="","",VLOOKUP($C2307,'[1]Preços Unitários'!$B$7:$H$507,5,1))</f>
        <v/>
      </c>
      <c r="H2307" s="116" t="str">
        <f>IF($C2307="","",VLOOKUP($C2307,'[1]Preços Unitários'!$B$7:$H$507,7,1))</f>
        <v/>
      </c>
      <c r="I2307" s="117"/>
      <c r="J2307" s="118" t="str">
        <f t="shared" si="157"/>
        <v/>
      </c>
      <c r="K2307" s="347"/>
      <c r="L2307" s="350"/>
    </row>
    <row r="2308" spans="2:12" x14ac:dyDescent="0.25">
      <c r="B2308" s="113"/>
      <c r="C2308" s="119"/>
      <c r="D2308" s="119"/>
      <c r="E2308" s="119"/>
      <c r="F2308" s="115" t="str">
        <f>IF($C2308="","",VLOOKUP($C2308,'[1]Preços Unitários'!$B$7:$H$507,4,1))</f>
        <v/>
      </c>
      <c r="G2308" s="115" t="str">
        <f>IF($C2308="","",VLOOKUP($C2308,'[1]Preços Unitários'!$B$7:$H$507,5,1))</f>
        <v/>
      </c>
      <c r="H2308" s="116" t="str">
        <f>IF($C2308="","",VLOOKUP($C2308,'[1]Preços Unitários'!$B$7:$H$507,7,1))</f>
        <v/>
      </c>
      <c r="I2308" s="117"/>
      <c r="J2308" s="118" t="str">
        <f t="shared" si="157"/>
        <v/>
      </c>
      <c r="K2308" s="347"/>
      <c r="L2308" s="350"/>
    </row>
    <row r="2309" spans="2:12" x14ac:dyDescent="0.25">
      <c r="B2309" s="113"/>
      <c r="C2309" s="119"/>
      <c r="D2309" s="119"/>
      <c r="E2309" s="119"/>
      <c r="F2309" s="115" t="str">
        <f>IF($C2309="","",VLOOKUP($C2309,'[1]Preços Unitários'!$B$7:$H$507,4,1))</f>
        <v/>
      </c>
      <c r="G2309" s="115" t="str">
        <f>IF($C2309="","",VLOOKUP($C2309,'[1]Preços Unitários'!$B$7:$H$507,5,1))</f>
        <v/>
      </c>
      <c r="H2309" s="116" t="str">
        <f>IF($C2309="","",VLOOKUP($C2309,'[1]Preços Unitários'!$B$7:$H$507,7,1))</f>
        <v/>
      </c>
      <c r="I2309" s="117"/>
      <c r="J2309" s="118" t="str">
        <f t="shared" si="157"/>
        <v/>
      </c>
      <c r="K2309" s="347"/>
      <c r="L2309" s="350"/>
    </row>
    <row r="2310" spans="2:12" ht="15.75" thickBot="1" x14ac:dyDescent="0.3">
      <c r="B2310" s="121"/>
      <c r="C2310" s="122"/>
      <c r="D2310" s="122"/>
      <c r="E2310" s="122"/>
      <c r="F2310" s="123" t="str">
        <f>IF($C2310="","",VLOOKUP($C2310,'[1]Preços Unitários'!$B$7:$H$507,4,1))</f>
        <v/>
      </c>
      <c r="G2310" s="123" t="str">
        <f>IF($C2310="","",VLOOKUP($C2310,'[1]Preços Unitários'!$B$7:$H$507,5,1))</f>
        <v/>
      </c>
      <c r="H2310" s="124" t="str">
        <f>IF($C2310="","",VLOOKUP($C2310,'[1]Preços Unitários'!$B$7:$H$507,7,1))</f>
        <v/>
      </c>
      <c r="I2310" s="125"/>
      <c r="J2310" s="126" t="str">
        <f t="shared" si="157"/>
        <v/>
      </c>
      <c r="K2310" s="348"/>
      <c r="L2310" s="351"/>
    </row>
    <row r="2311" spans="2:12" ht="15.75" thickBot="1" x14ac:dyDescent="0.3">
      <c r="C2311" s="127"/>
      <c r="D2311" s="127"/>
      <c r="E2311" s="127"/>
      <c r="H2311" s="128"/>
      <c r="I2311" s="129"/>
      <c r="J2311" s="128"/>
    </row>
    <row r="2312" spans="2:12" x14ac:dyDescent="0.25">
      <c r="B2312" s="133"/>
      <c r="C2312" s="96"/>
      <c r="D2312" s="96"/>
      <c r="E2312" s="96"/>
      <c r="F2312" s="97"/>
      <c r="G2312" s="98"/>
      <c r="H2312" s="135"/>
      <c r="I2312" s="100">
        <v>1</v>
      </c>
      <c r="J2312" s="101">
        <f>IF(SUM(J2314:J2323)="","",IF(H2312="NOTURNO",(SUM(J2314:J2323))*1.25,SUM(J2314:J2323)))</f>
        <v>0</v>
      </c>
      <c r="K2312" s="102" t="s">
        <v>1771</v>
      </c>
      <c r="L2312" s="103" t="s">
        <v>1772</v>
      </c>
    </row>
    <row r="2313" spans="2:12" ht="27" x14ac:dyDescent="0.25">
      <c r="B2313" s="104"/>
      <c r="C2313" s="105" t="s">
        <v>1773</v>
      </c>
      <c r="D2313" s="105"/>
      <c r="E2313" s="105"/>
      <c r="F2313" s="106" t="s">
        <v>1776</v>
      </c>
      <c r="G2313" s="107" t="s">
        <v>1777</v>
      </c>
      <c r="H2313" s="108" t="s">
        <v>1778</v>
      </c>
      <c r="I2313" s="109"/>
      <c r="J2313" s="110"/>
      <c r="K2313" s="111"/>
      <c r="L2313" s="112"/>
    </row>
    <row r="2314" spans="2:12" x14ac:dyDescent="0.25">
      <c r="B2314" s="113"/>
      <c r="C2314" s="119"/>
      <c r="D2314" s="119"/>
      <c r="E2314" s="119"/>
      <c r="F2314" s="115" t="str">
        <f>IF($C2314="","",VLOOKUP($C2314,'[1]Preços Unitários'!$B$7:$H$507,4,1))</f>
        <v/>
      </c>
      <c r="G2314" s="115" t="str">
        <f>IF($C2314="","",VLOOKUP($C2314,'[1]Preços Unitários'!$B$7:$H$507,5,1))</f>
        <v/>
      </c>
      <c r="H2314" s="116" t="str">
        <f>IF($C2314="","",VLOOKUP($C2314,'[1]Preços Unitários'!$B$7:$H$507,7,1))</f>
        <v/>
      </c>
      <c r="I2314" s="117"/>
      <c r="J2314" s="118" t="str">
        <f t="shared" ref="J2314:J2324" si="158">IF(H2314="","",I2314*H2314)</f>
        <v/>
      </c>
      <c r="K2314" s="346"/>
      <c r="L2314" s="352"/>
    </row>
    <row r="2315" spans="2:12" x14ac:dyDescent="0.25">
      <c r="B2315" s="113"/>
      <c r="C2315" s="152"/>
      <c r="D2315" s="152"/>
      <c r="E2315" s="152"/>
      <c r="F2315" s="115" t="str">
        <f>IF($C2315="","",VLOOKUP($C2315,'[1]Preços Unitários'!$B$7:$H$507,4,1))</f>
        <v/>
      </c>
      <c r="G2315" s="115" t="str">
        <f>IF($C2315="","",VLOOKUP($C2315,'[1]Preços Unitários'!$B$7:$H$507,5,1))</f>
        <v/>
      </c>
      <c r="H2315" s="116" t="str">
        <f>IF($C2315="","",VLOOKUP($C2315,'[1]Preços Unitários'!$B$7:$H$507,7,1))</f>
        <v/>
      </c>
      <c r="I2315" s="117"/>
      <c r="J2315" s="118" t="str">
        <f t="shared" si="158"/>
        <v/>
      </c>
      <c r="K2315" s="347"/>
      <c r="L2315" s="353"/>
    </row>
    <row r="2316" spans="2:12" x14ac:dyDescent="0.25">
      <c r="B2316" s="113"/>
      <c r="C2316" s="119"/>
      <c r="D2316" s="119"/>
      <c r="E2316" s="119"/>
      <c r="F2316" s="115" t="str">
        <f>IF($C2316="","",VLOOKUP($C2316,'[1]Preços Unitários'!$B$7:$H$507,4,1))</f>
        <v/>
      </c>
      <c r="G2316" s="115" t="str">
        <f>IF($C2316="","",VLOOKUP($C2316,'[1]Preços Unitários'!$B$7:$H$507,5,1))</f>
        <v/>
      </c>
      <c r="H2316" s="116" t="str">
        <f>IF($C2316="","",VLOOKUP($C2316,'[1]Preços Unitários'!$B$7:$H$507,7,1))</f>
        <v/>
      </c>
      <c r="I2316" s="117"/>
      <c r="J2316" s="118" t="str">
        <f t="shared" si="158"/>
        <v/>
      </c>
      <c r="K2316" s="347"/>
      <c r="L2316" s="353"/>
    </row>
    <row r="2317" spans="2:12" x14ac:dyDescent="0.25">
      <c r="B2317" s="113"/>
      <c r="C2317" s="119"/>
      <c r="D2317" s="119"/>
      <c r="E2317" s="119"/>
      <c r="F2317" s="115" t="str">
        <f>IF($C2317="","",VLOOKUP($C2317,'[1]Preços Unitários'!$B$7:$H$507,4,1))</f>
        <v/>
      </c>
      <c r="G2317" s="115" t="str">
        <f>IF($C2317="","",VLOOKUP($C2317,'[1]Preços Unitários'!$B$7:$H$507,5,1))</f>
        <v/>
      </c>
      <c r="H2317" s="116" t="str">
        <f>IF($C2317="","",VLOOKUP($C2317,'[1]Preços Unitários'!$B$7:$H$507,7,1))</f>
        <v/>
      </c>
      <c r="I2317" s="117"/>
      <c r="J2317" s="118" t="str">
        <f t="shared" si="158"/>
        <v/>
      </c>
      <c r="K2317" s="347"/>
      <c r="L2317" s="353"/>
    </row>
    <row r="2318" spans="2:12" x14ac:dyDescent="0.25">
      <c r="B2318" s="113"/>
      <c r="C2318" s="119"/>
      <c r="D2318" s="119"/>
      <c r="E2318" s="119"/>
      <c r="F2318" s="115" t="str">
        <f>IF($C2318="","",VLOOKUP($C2318,'[1]Preços Unitários'!$B$7:$H$507,4,1))</f>
        <v/>
      </c>
      <c r="G2318" s="115" t="str">
        <f>IF($C2318="","",VLOOKUP($C2318,'[1]Preços Unitários'!$B$7:$H$507,5,1))</f>
        <v/>
      </c>
      <c r="H2318" s="116" t="str">
        <f>IF($C2318="","",VLOOKUP($C2318,'[1]Preços Unitários'!$B$7:$H$507,7,1))</f>
        <v/>
      </c>
      <c r="I2318" s="117"/>
      <c r="J2318" s="118" t="str">
        <f t="shared" si="158"/>
        <v/>
      </c>
      <c r="K2318" s="347"/>
      <c r="L2318" s="353"/>
    </row>
    <row r="2319" spans="2:12" x14ac:dyDescent="0.25">
      <c r="B2319" s="113"/>
      <c r="C2319" s="119"/>
      <c r="D2319" s="119"/>
      <c r="E2319" s="119"/>
      <c r="F2319" s="115" t="str">
        <f>IF($C2319="","",VLOOKUP($C2319,'[1]Preços Unitários'!$B$7:$H$507,4,1))</f>
        <v/>
      </c>
      <c r="G2319" s="115" t="str">
        <f>IF($C2319="","",VLOOKUP($C2319,'[1]Preços Unitários'!$B$7:$H$507,5,1))</f>
        <v/>
      </c>
      <c r="H2319" s="116" t="str">
        <f>IF($C2319="","",VLOOKUP($C2319,'[1]Preços Unitários'!$B$7:$H$507,7,1))</f>
        <v/>
      </c>
      <c r="I2319" s="117"/>
      <c r="J2319" s="118" t="str">
        <f t="shared" si="158"/>
        <v/>
      </c>
      <c r="K2319" s="347"/>
      <c r="L2319" s="353"/>
    </row>
    <row r="2320" spans="2:12" x14ac:dyDescent="0.25">
      <c r="B2320" s="113"/>
      <c r="C2320" s="119"/>
      <c r="D2320" s="119"/>
      <c r="E2320" s="119"/>
      <c r="F2320" s="115" t="str">
        <f>IF($C2320="","",VLOOKUP($C2320,'[1]Preços Unitários'!$B$7:$H$507,4,1))</f>
        <v/>
      </c>
      <c r="G2320" s="115" t="str">
        <f>IF($C2320="","",VLOOKUP($C2320,'[1]Preços Unitários'!$B$7:$H$507,5,1))</f>
        <v/>
      </c>
      <c r="H2320" s="116" t="str">
        <f>IF($C2320="","",VLOOKUP($C2320,'[1]Preços Unitários'!$B$7:$H$507,7,1))</f>
        <v/>
      </c>
      <c r="I2320" s="117"/>
      <c r="J2320" s="118" t="str">
        <f t="shared" si="158"/>
        <v/>
      </c>
      <c r="K2320" s="347"/>
      <c r="L2320" s="353"/>
    </row>
    <row r="2321" spans="2:12" x14ac:dyDescent="0.25">
      <c r="B2321" s="113"/>
      <c r="C2321" s="119"/>
      <c r="D2321" s="119"/>
      <c r="E2321" s="119"/>
      <c r="F2321" s="115" t="str">
        <f>IF($C2321="","",VLOOKUP($C2321,'[1]Preços Unitários'!$B$7:$H$507,4,1))</f>
        <v/>
      </c>
      <c r="G2321" s="115" t="str">
        <f>IF($C2321="","",VLOOKUP($C2321,'[1]Preços Unitários'!$B$7:$H$507,5,1))</f>
        <v/>
      </c>
      <c r="H2321" s="116" t="str">
        <f>IF($C2321="","",VLOOKUP($C2321,'[1]Preços Unitários'!$B$7:$H$507,7,1))</f>
        <v/>
      </c>
      <c r="I2321" s="117"/>
      <c r="J2321" s="118" t="str">
        <f t="shared" si="158"/>
        <v/>
      </c>
      <c r="K2321" s="347"/>
      <c r="L2321" s="353"/>
    </row>
    <row r="2322" spans="2:12" x14ac:dyDescent="0.25">
      <c r="B2322" s="113"/>
      <c r="C2322" s="119"/>
      <c r="D2322" s="119"/>
      <c r="E2322" s="119"/>
      <c r="F2322" s="115" t="str">
        <f>IF($C2322="","",VLOOKUP($C2322,'[1]Preços Unitários'!$B$7:$H$507,4,1))</f>
        <v/>
      </c>
      <c r="G2322" s="115" t="str">
        <f>IF($C2322="","",VLOOKUP($C2322,'[1]Preços Unitários'!$B$7:$H$507,5,1))</f>
        <v/>
      </c>
      <c r="H2322" s="116" t="str">
        <f>IF($C2322="","",VLOOKUP($C2322,'[1]Preços Unitários'!$B$7:$H$507,7,1))</f>
        <v/>
      </c>
      <c r="I2322" s="120"/>
      <c r="J2322" s="118" t="str">
        <f t="shared" si="158"/>
        <v/>
      </c>
      <c r="K2322" s="347"/>
      <c r="L2322" s="353"/>
    </row>
    <row r="2323" spans="2:12" x14ac:dyDescent="0.25">
      <c r="B2323" s="113"/>
      <c r="C2323" s="119"/>
      <c r="D2323" s="119"/>
      <c r="E2323" s="119"/>
      <c r="F2323" s="115" t="str">
        <f>IF($C2323="","",VLOOKUP($C2323,'[1]Preços Unitários'!$B$7:$H$507,4,1))</f>
        <v/>
      </c>
      <c r="G2323" s="115" t="str">
        <f>IF($C2323="","",VLOOKUP($C2323,'[1]Preços Unitários'!$B$7:$H$507,5,1))</f>
        <v/>
      </c>
      <c r="H2323" s="116" t="str">
        <f>IF($C2323="","",VLOOKUP($C2323,'[1]Preços Unitários'!$B$7:$H$507,7,1))</f>
        <v/>
      </c>
      <c r="I2323" s="120"/>
      <c r="J2323" s="118" t="str">
        <f t="shared" si="158"/>
        <v/>
      </c>
      <c r="K2323" s="347"/>
      <c r="L2323" s="353"/>
    </row>
    <row r="2324" spans="2:12" ht="15.75" thickBot="1" x14ac:dyDescent="0.3">
      <c r="B2324" s="121"/>
      <c r="C2324" s="122"/>
      <c r="D2324" s="122"/>
      <c r="E2324" s="122"/>
      <c r="F2324" s="123" t="str">
        <f>IF($C2324="","",VLOOKUP($C2324,'[1]Preços Unitários'!$B$7:$H$507,4,1))</f>
        <v/>
      </c>
      <c r="G2324" s="123" t="str">
        <f>IF($C2324="","",VLOOKUP($C2324,'[1]Preços Unitários'!$B$7:$H$507,5,1))</f>
        <v/>
      </c>
      <c r="H2324" s="124" t="str">
        <f>IF($C2324="","",VLOOKUP($C2324,'[1]Preços Unitários'!$B$7:$H$507,7,1))</f>
        <v/>
      </c>
      <c r="I2324" s="125"/>
      <c r="J2324" s="126" t="str">
        <f t="shared" si="158"/>
        <v/>
      </c>
      <c r="K2324" s="348"/>
      <c r="L2324" s="354"/>
    </row>
    <row r="2325" spans="2:12" ht="15.75" thickBot="1" x14ac:dyDescent="0.3">
      <c r="C2325" s="127"/>
      <c r="D2325" s="127"/>
      <c r="E2325" s="127"/>
      <c r="H2325" s="128"/>
      <c r="I2325" s="129"/>
      <c r="J2325" s="128"/>
    </row>
    <row r="2326" spans="2:12" x14ac:dyDescent="0.25">
      <c r="B2326" s="133"/>
      <c r="C2326" s="96"/>
      <c r="D2326" s="96"/>
      <c r="E2326" s="96"/>
      <c r="F2326" s="97"/>
      <c r="G2326" s="98"/>
      <c r="H2326" s="135"/>
      <c r="I2326" s="100">
        <v>1</v>
      </c>
      <c r="J2326" s="101">
        <f>IF(SUM(J2328:J2337)="","",IF(H2326="NOTURNO",(SUM(J2328:J2337))*1.25,SUM(J2328:J2337)))</f>
        <v>0</v>
      </c>
      <c r="K2326" s="102" t="s">
        <v>1771</v>
      </c>
      <c r="L2326" s="103" t="s">
        <v>1772</v>
      </c>
    </row>
    <row r="2327" spans="2:12" ht="27" x14ac:dyDescent="0.25">
      <c r="B2327" s="104"/>
      <c r="C2327" s="105" t="s">
        <v>1773</v>
      </c>
      <c r="D2327" s="105"/>
      <c r="E2327" s="105"/>
      <c r="F2327" s="106" t="s">
        <v>1776</v>
      </c>
      <c r="G2327" s="107" t="s">
        <v>1777</v>
      </c>
      <c r="H2327" s="108" t="s">
        <v>1778</v>
      </c>
      <c r="I2327" s="109"/>
      <c r="J2327" s="110"/>
      <c r="K2327" s="111"/>
      <c r="L2327" s="112"/>
    </row>
    <row r="2328" spans="2:12" x14ac:dyDescent="0.25">
      <c r="B2328" s="113"/>
      <c r="C2328" s="119"/>
      <c r="D2328" s="119"/>
      <c r="E2328" s="119"/>
      <c r="F2328" s="115" t="str">
        <f>IF($C2328="","",VLOOKUP($C2328,'[1]Preços Unitários'!$B$7:$H$507,4,1))</f>
        <v/>
      </c>
      <c r="G2328" s="115" t="str">
        <f>IF($C2328="","",VLOOKUP($C2328,'[1]Preços Unitários'!$B$7:$H$507,5,1))</f>
        <v/>
      </c>
      <c r="H2328" s="116" t="str">
        <f>IF($C2328="","",VLOOKUP($C2328,'[1]Preços Unitários'!$B$7:$H$507,7,1))</f>
        <v/>
      </c>
      <c r="I2328" s="117"/>
      <c r="J2328" s="118" t="str">
        <f t="shared" ref="J2328:J2338" si="159">IF(H2328="","",I2328*H2328)</f>
        <v/>
      </c>
      <c r="K2328" s="346"/>
      <c r="L2328" s="352"/>
    </row>
    <row r="2329" spans="2:12" x14ac:dyDescent="0.25">
      <c r="B2329" s="113"/>
      <c r="C2329" s="152"/>
      <c r="D2329" s="152"/>
      <c r="E2329" s="152"/>
      <c r="F2329" s="115" t="str">
        <f>IF($C2329="","",VLOOKUP($C2329,'[1]Preços Unitários'!$B$7:$H$507,4,1))</f>
        <v/>
      </c>
      <c r="G2329" s="115" t="str">
        <f>IF($C2329="","",VLOOKUP($C2329,'[1]Preços Unitários'!$B$7:$H$507,5,1))</f>
        <v/>
      </c>
      <c r="H2329" s="116" t="str">
        <f>IF($C2329="","",VLOOKUP($C2329,'[1]Preços Unitários'!$B$7:$H$507,7,1))</f>
        <v/>
      </c>
      <c r="I2329" s="117"/>
      <c r="J2329" s="118" t="str">
        <f t="shared" si="159"/>
        <v/>
      </c>
      <c r="K2329" s="347"/>
      <c r="L2329" s="353"/>
    </row>
    <row r="2330" spans="2:12" x14ac:dyDescent="0.25">
      <c r="B2330" s="113"/>
      <c r="C2330" s="119"/>
      <c r="D2330" s="119"/>
      <c r="E2330" s="119"/>
      <c r="F2330" s="115" t="str">
        <f>IF($C2330="","",VLOOKUP($C2330,'[1]Preços Unitários'!$B$7:$H$507,4,1))</f>
        <v/>
      </c>
      <c r="G2330" s="115" t="str">
        <f>IF($C2330="","",VLOOKUP($C2330,'[1]Preços Unitários'!$B$7:$H$507,5,1))</f>
        <v/>
      </c>
      <c r="H2330" s="116" t="str">
        <f>IF($C2330="","",VLOOKUP($C2330,'[1]Preços Unitários'!$B$7:$H$507,7,1))</f>
        <v/>
      </c>
      <c r="I2330" s="117"/>
      <c r="J2330" s="118" t="str">
        <f t="shared" si="159"/>
        <v/>
      </c>
      <c r="K2330" s="347"/>
      <c r="L2330" s="353"/>
    </row>
    <row r="2331" spans="2:12" x14ac:dyDescent="0.25">
      <c r="B2331" s="113"/>
      <c r="C2331" s="119"/>
      <c r="D2331" s="119"/>
      <c r="E2331" s="119"/>
      <c r="F2331" s="115" t="str">
        <f>IF($C2331="","",VLOOKUP($C2331,'[1]Preços Unitários'!$B$7:$H$507,4,1))</f>
        <v/>
      </c>
      <c r="G2331" s="115" t="str">
        <f>IF($C2331="","",VLOOKUP($C2331,'[1]Preços Unitários'!$B$7:$H$507,5,1))</f>
        <v/>
      </c>
      <c r="H2331" s="116" t="str">
        <f>IF($C2331="","",VLOOKUP($C2331,'[1]Preços Unitários'!$B$7:$H$507,7,1))</f>
        <v/>
      </c>
      <c r="I2331" s="117"/>
      <c r="J2331" s="118" t="str">
        <f t="shared" si="159"/>
        <v/>
      </c>
      <c r="K2331" s="347"/>
      <c r="L2331" s="353"/>
    </row>
    <row r="2332" spans="2:12" x14ac:dyDescent="0.25">
      <c r="B2332" s="113"/>
      <c r="C2332" s="119"/>
      <c r="D2332" s="119"/>
      <c r="E2332" s="119"/>
      <c r="F2332" s="115" t="str">
        <f>IF($C2332="","",VLOOKUP($C2332,'[1]Preços Unitários'!$B$7:$H$507,4,1))</f>
        <v/>
      </c>
      <c r="G2332" s="115" t="str">
        <f>IF($C2332="","",VLOOKUP($C2332,'[1]Preços Unitários'!$B$7:$H$507,5,1))</f>
        <v/>
      </c>
      <c r="H2332" s="116" t="str">
        <f>IF($C2332="","",VLOOKUP($C2332,'[1]Preços Unitários'!$B$7:$H$507,7,1))</f>
        <v/>
      </c>
      <c r="I2332" s="117"/>
      <c r="J2332" s="118" t="str">
        <f t="shared" si="159"/>
        <v/>
      </c>
      <c r="K2332" s="347"/>
      <c r="L2332" s="353"/>
    </row>
    <row r="2333" spans="2:12" x14ac:dyDescent="0.25">
      <c r="B2333" s="113"/>
      <c r="C2333" s="119"/>
      <c r="D2333" s="119"/>
      <c r="E2333" s="119"/>
      <c r="F2333" s="115" t="str">
        <f>IF($C2333="","",VLOOKUP($C2333,'[1]Preços Unitários'!$B$7:$H$507,4,1))</f>
        <v/>
      </c>
      <c r="G2333" s="115" t="str">
        <f>IF($C2333="","",VLOOKUP($C2333,'[1]Preços Unitários'!$B$7:$H$507,5,1))</f>
        <v/>
      </c>
      <c r="H2333" s="116" t="str">
        <f>IF($C2333="","",VLOOKUP($C2333,'[1]Preços Unitários'!$B$7:$H$507,7,1))</f>
        <v/>
      </c>
      <c r="I2333" s="117"/>
      <c r="J2333" s="118" t="str">
        <f t="shared" si="159"/>
        <v/>
      </c>
      <c r="K2333" s="347"/>
      <c r="L2333" s="353"/>
    </row>
    <row r="2334" spans="2:12" x14ac:dyDescent="0.25">
      <c r="B2334" s="113"/>
      <c r="C2334" s="119"/>
      <c r="D2334" s="119"/>
      <c r="E2334" s="119"/>
      <c r="F2334" s="115" t="str">
        <f>IF($C2334="","",VLOOKUP($C2334,'[1]Preços Unitários'!$B$7:$H$507,4,1))</f>
        <v/>
      </c>
      <c r="G2334" s="115" t="str">
        <f>IF($C2334="","",VLOOKUP($C2334,'[1]Preços Unitários'!$B$7:$H$507,5,1))</f>
        <v/>
      </c>
      <c r="H2334" s="116" t="str">
        <f>IF($C2334="","",VLOOKUP($C2334,'[1]Preços Unitários'!$B$7:$H$507,7,1))</f>
        <v/>
      </c>
      <c r="I2334" s="117"/>
      <c r="J2334" s="118" t="str">
        <f t="shared" si="159"/>
        <v/>
      </c>
      <c r="K2334" s="347"/>
      <c r="L2334" s="353"/>
    </row>
    <row r="2335" spans="2:12" x14ac:dyDescent="0.25">
      <c r="B2335" s="113"/>
      <c r="C2335" s="119"/>
      <c r="D2335" s="119"/>
      <c r="E2335" s="119"/>
      <c r="F2335" s="115" t="str">
        <f>IF($C2335="","",VLOOKUP($C2335,'[1]Preços Unitários'!$B$7:$H$507,4,1))</f>
        <v/>
      </c>
      <c r="G2335" s="115" t="str">
        <f>IF($C2335="","",VLOOKUP($C2335,'[1]Preços Unitários'!$B$7:$H$507,5,1))</f>
        <v/>
      </c>
      <c r="H2335" s="116" t="str">
        <f>IF($C2335="","",VLOOKUP($C2335,'[1]Preços Unitários'!$B$7:$H$507,7,1))</f>
        <v/>
      </c>
      <c r="I2335" s="117"/>
      <c r="J2335" s="118" t="str">
        <f t="shared" si="159"/>
        <v/>
      </c>
      <c r="K2335" s="347"/>
      <c r="L2335" s="353"/>
    </row>
    <row r="2336" spans="2:12" x14ac:dyDescent="0.25">
      <c r="B2336" s="113"/>
      <c r="C2336" s="119"/>
      <c r="D2336" s="119"/>
      <c r="E2336" s="119"/>
      <c r="F2336" s="115" t="str">
        <f>IF($C2336="","",VLOOKUP($C2336,'[1]Preços Unitários'!$B$7:$H$507,4,1))</f>
        <v/>
      </c>
      <c r="G2336" s="115" t="str">
        <f>IF($C2336="","",VLOOKUP($C2336,'[1]Preços Unitários'!$B$7:$H$507,5,1))</f>
        <v/>
      </c>
      <c r="H2336" s="116" t="str">
        <f>IF($C2336="","",VLOOKUP($C2336,'[1]Preços Unitários'!$B$7:$H$507,7,1))</f>
        <v/>
      </c>
      <c r="I2336" s="120"/>
      <c r="J2336" s="118" t="str">
        <f t="shared" si="159"/>
        <v/>
      </c>
      <c r="K2336" s="347"/>
      <c r="L2336" s="353"/>
    </row>
    <row r="2337" spans="2:12" x14ac:dyDescent="0.25">
      <c r="B2337" s="113"/>
      <c r="C2337" s="119"/>
      <c r="D2337" s="119"/>
      <c r="E2337" s="119"/>
      <c r="F2337" s="115" t="str">
        <f>IF($C2337="","",VLOOKUP($C2337,'[1]Preços Unitários'!$B$7:$H$507,4,1))</f>
        <v/>
      </c>
      <c r="G2337" s="115" t="str">
        <f>IF($C2337="","",VLOOKUP($C2337,'[1]Preços Unitários'!$B$7:$H$507,5,1))</f>
        <v/>
      </c>
      <c r="H2337" s="116" t="str">
        <f>IF($C2337="","",VLOOKUP($C2337,'[1]Preços Unitários'!$B$7:$H$507,7,1))</f>
        <v/>
      </c>
      <c r="I2337" s="120"/>
      <c r="J2337" s="118" t="str">
        <f t="shared" si="159"/>
        <v/>
      </c>
      <c r="K2337" s="347"/>
      <c r="L2337" s="353"/>
    </row>
    <row r="2338" spans="2:12" ht="15.75" thickBot="1" x14ac:dyDescent="0.3">
      <c r="B2338" s="121"/>
      <c r="C2338" s="122"/>
      <c r="D2338" s="122"/>
      <c r="E2338" s="122"/>
      <c r="F2338" s="123" t="str">
        <f>IF($C2338="","",VLOOKUP($C2338,'[1]Preços Unitários'!$B$7:$H$507,4,1))</f>
        <v/>
      </c>
      <c r="G2338" s="123" t="str">
        <f>IF($C2338="","",VLOOKUP($C2338,'[1]Preços Unitários'!$B$7:$H$507,5,1))</f>
        <v/>
      </c>
      <c r="H2338" s="124" t="str">
        <f>IF($C2338="","",VLOOKUP($C2338,'[1]Preços Unitários'!$B$7:$H$507,7,1))</f>
        <v/>
      </c>
      <c r="I2338" s="125"/>
      <c r="J2338" s="126" t="str">
        <f t="shared" si="159"/>
        <v/>
      </c>
      <c r="K2338" s="348"/>
      <c r="L2338" s="354"/>
    </row>
    <row r="2339" spans="2:12" ht="15.75" thickBot="1" x14ac:dyDescent="0.3">
      <c r="C2339" s="127"/>
      <c r="D2339" s="127"/>
      <c r="E2339" s="127"/>
      <c r="H2339" s="128"/>
      <c r="I2339" s="129"/>
      <c r="J2339" s="128"/>
    </row>
    <row r="2340" spans="2:12" x14ac:dyDescent="0.25">
      <c r="B2340" s="133"/>
      <c r="C2340" s="96"/>
      <c r="D2340" s="96"/>
      <c r="E2340" s="96"/>
      <c r="F2340" s="97"/>
      <c r="G2340" s="98"/>
      <c r="H2340" s="135"/>
      <c r="I2340" s="100">
        <v>1</v>
      </c>
      <c r="J2340" s="101">
        <f>IF(SUM(J2342:J2351)="","",IF(H2340="NOTURNO",(SUM(J2342:J2351))*1.25,SUM(J2342:J2351)))</f>
        <v>0</v>
      </c>
      <c r="K2340" s="102" t="s">
        <v>1771</v>
      </c>
      <c r="L2340" s="103" t="s">
        <v>1772</v>
      </c>
    </row>
    <row r="2341" spans="2:12" ht="27" x14ac:dyDescent="0.25">
      <c r="B2341" s="104"/>
      <c r="C2341" s="105" t="s">
        <v>1773</v>
      </c>
      <c r="D2341" s="105"/>
      <c r="E2341" s="105"/>
      <c r="F2341" s="106" t="s">
        <v>1776</v>
      </c>
      <c r="G2341" s="107" t="s">
        <v>1777</v>
      </c>
      <c r="H2341" s="108" t="s">
        <v>1778</v>
      </c>
      <c r="I2341" s="109"/>
      <c r="J2341" s="110"/>
      <c r="K2341" s="111"/>
      <c r="L2341" s="112"/>
    </row>
    <row r="2342" spans="2:12" x14ac:dyDescent="0.25">
      <c r="B2342" s="113"/>
      <c r="C2342" s="119"/>
      <c r="D2342" s="119"/>
      <c r="E2342" s="119"/>
      <c r="F2342" s="115" t="str">
        <f>IF($C2342="","",VLOOKUP($C2342,'[1]Preços Unitários'!$B$7:$H$507,4,1))</f>
        <v/>
      </c>
      <c r="G2342" s="115" t="str">
        <f>IF($C2342="","",VLOOKUP($C2342,'[1]Preços Unitários'!$B$7:$H$507,5,1))</f>
        <v/>
      </c>
      <c r="H2342" s="116" t="str">
        <f>IF($C2342="","",VLOOKUP($C2342,'[1]Preços Unitários'!$B$7:$H$507,7,1))</f>
        <v/>
      </c>
      <c r="I2342" s="117"/>
      <c r="J2342" s="118" t="str">
        <f t="shared" ref="J2342:J2352" si="160">IF(H2342="","",I2342*H2342)</f>
        <v/>
      </c>
      <c r="K2342" s="346"/>
      <c r="L2342" s="352"/>
    </row>
    <row r="2343" spans="2:12" x14ac:dyDescent="0.25">
      <c r="B2343" s="113"/>
      <c r="C2343" s="152"/>
      <c r="D2343" s="152"/>
      <c r="E2343" s="152"/>
      <c r="F2343" s="115" t="str">
        <f>IF($C2343="","",VLOOKUP($C2343,'[1]Preços Unitários'!$B$7:$H$507,4,1))</f>
        <v/>
      </c>
      <c r="G2343" s="115" t="str">
        <f>IF($C2343="","",VLOOKUP($C2343,'[1]Preços Unitários'!$B$7:$H$507,5,1))</f>
        <v/>
      </c>
      <c r="H2343" s="116" t="str">
        <f>IF($C2343="","",VLOOKUP($C2343,'[1]Preços Unitários'!$B$7:$H$507,7,1))</f>
        <v/>
      </c>
      <c r="I2343" s="117"/>
      <c r="J2343" s="118" t="str">
        <f t="shared" si="160"/>
        <v/>
      </c>
      <c r="K2343" s="347"/>
      <c r="L2343" s="353"/>
    </row>
    <row r="2344" spans="2:12" x14ac:dyDescent="0.25">
      <c r="B2344" s="113"/>
      <c r="C2344" s="119"/>
      <c r="D2344" s="119"/>
      <c r="E2344" s="119"/>
      <c r="F2344" s="115" t="str">
        <f>IF($C2344="","",VLOOKUP($C2344,'[1]Preços Unitários'!$B$7:$H$507,4,1))</f>
        <v/>
      </c>
      <c r="G2344" s="115" t="str">
        <f>IF($C2344="","",VLOOKUP($C2344,'[1]Preços Unitários'!$B$7:$H$507,5,1))</f>
        <v/>
      </c>
      <c r="H2344" s="116" t="str">
        <f>IF($C2344="","",VLOOKUP($C2344,'[1]Preços Unitários'!$B$7:$H$507,7,1))</f>
        <v/>
      </c>
      <c r="I2344" s="117"/>
      <c r="J2344" s="118" t="str">
        <f t="shared" si="160"/>
        <v/>
      </c>
      <c r="K2344" s="347"/>
      <c r="L2344" s="353"/>
    </row>
    <row r="2345" spans="2:12" x14ac:dyDescent="0.25">
      <c r="B2345" s="113"/>
      <c r="C2345" s="119"/>
      <c r="D2345" s="119"/>
      <c r="E2345" s="119"/>
      <c r="F2345" s="115" t="str">
        <f>IF($C2345="","",VLOOKUP($C2345,'[1]Preços Unitários'!$B$7:$H$507,4,1))</f>
        <v/>
      </c>
      <c r="G2345" s="115" t="str">
        <f>IF($C2345="","",VLOOKUP($C2345,'[1]Preços Unitários'!$B$7:$H$507,5,1))</f>
        <v/>
      </c>
      <c r="H2345" s="116" t="str">
        <f>IF($C2345="","",VLOOKUP($C2345,'[1]Preços Unitários'!$B$7:$H$507,7,1))</f>
        <v/>
      </c>
      <c r="I2345" s="117"/>
      <c r="J2345" s="118" t="str">
        <f t="shared" si="160"/>
        <v/>
      </c>
      <c r="K2345" s="347"/>
      <c r="L2345" s="353"/>
    </row>
    <row r="2346" spans="2:12" x14ac:dyDescent="0.25">
      <c r="B2346" s="113"/>
      <c r="C2346" s="119"/>
      <c r="D2346" s="119"/>
      <c r="E2346" s="119"/>
      <c r="F2346" s="115" t="str">
        <f>IF($C2346="","",VLOOKUP($C2346,'[1]Preços Unitários'!$B$7:$H$507,4,1))</f>
        <v/>
      </c>
      <c r="G2346" s="115" t="str">
        <f>IF($C2346="","",VLOOKUP($C2346,'[1]Preços Unitários'!$B$7:$H$507,5,1))</f>
        <v/>
      </c>
      <c r="H2346" s="116" t="str">
        <f>IF($C2346="","",VLOOKUP($C2346,'[1]Preços Unitários'!$B$7:$H$507,7,1))</f>
        <v/>
      </c>
      <c r="I2346" s="117"/>
      <c r="J2346" s="118" t="str">
        <f t="shared" si="160"/>
        <v/>
      </c>
      <c r="K2346" s="347"/>
      <c r="L2346" s="353"/>
    </row>
    <row r="2347" spans="2:12" x14ac:dyDescent="0.25">
      <c r="B2347" s="113"/>
      <c r="C2347" s="119"/>
      <c r="D2347" s="119"/>
      <c r="E2347" s="119"/>
      <c r="F2347" s="115" t="str">
        <f>IF($C2347="","",VLOOKUP($C2347,'[1]Preços Unitários'!$B$7:$H$507,4,1))</f>
        <v/>
      </c>
      <c r="G2347" s="115" t="str">
        <f>IF($C2347="","",VLOOKUP($C2347,'[1]Preços Unitários'!$B$7:$H$507,5,1))</f>
        <v/>
      </c>
      <c r="H2347" s="116" t="str">
        <f>IF($C2347="","",VLOOKUP($C2347,'[1]Preços Unitários'!$B$7:$H$507,7,1))</f>
        <v/>
      </c>
      <c r="I2347" s="117"/>
      <c r="J2347" s="118" t="str">
        <f t="shared" si="160"/>
        <v/>
      </c>
      <c r="K2347" s="347"/>
      <c r="L2347" s="353"/>
    </row>
    <row r="2348" spans="2:12" x14ac:dyDescent="0.25">
      <c r="B2348" s="113"/>
      <c r="C2348" s="119"/>
      <c r="D2348" s="119"/>
      <c r="E2348" s="119"/>
      <c r="F2348" s="115" t="str">
        <f>IF($C2348="","",VLOOKUP($C2348,'[1]Preços Unitários'!$B$7:$H$507,4,1))</f>
        <v/>
      </c>
      <c r="G2348" s="115" t="str">
        <f>IF($C2348="","",VLOOKUP($C2348,'[1]Preços Unitários'!$B$7:$H$507,5,1))</f>
        <v/>
      </c>
      <c r="H2348" s="116" t="str">
        <f>IF($C2348="","",VLOOKUP($C2348,'[1]Preços Unitários'!$B$7:$H$507,7,1))</f>
        <v/>
      </c>
      <c r="I2348" s="117"/>
      <c r="J2348" s="118" t="str">
        <f t="shared" si="160"/>
        <v/>
      </c>
      <c r="K2348" s="347"/>
      <c r="L2348" s="353"/>
    </row>
    <row r="2349" spans="2:12" x14ac:dyDescent="0.25">
      <c r="B2349" s="113"/>
      <c r="C2349" s="119"/>
      <c r="D2349" s="119"/>
      <c r="E2349" s="119"/>
      <c r="F2349" s="115" t="str">
        <f>IF($C2349="","",VLOOKUP($C2349,'[1]Preços Unitários'!$B$7:$H$507,4,1))</f>
        <v/>
      </c>
      <c r="G2349" s="115" t="str">
        <f>IF($C2349="","",VLOOKUP($C2349,'[1]Preços Unitários'!$B$7:$H$507,5,1))</f>
        <v/>
      </c>
      <c r="H2349" s="116" t="str">
        <f>IF($C2349="","",VLOOKUP($C2349,'[1]Preços Unitários'!$B$7:$H$507,7,1))</f>
        <v/>
      </c>
      <c r="I2349" s="117"/>
      <c r="J2349" s="118" t="str">
        <f t="shared" si="160"/>
        <v/>
      </c>
      <c r="K2349" s="347"/>
      <c r="L2349" s="353"/>
    </row>
    <row r="2350" spans="2:12" x14ac:dyDescent="0.25">
      <c r="B2350" s="113"/>
      <c r="C2350" s="119"/>
      <c r="D2350" s="119"/>
      <c r="E2350" s="119"/>
      <c r="F2350" s="115" t="str">
        <f>IF($C2350="","",VLOOKUP($C2350,'[1]Preços Unitários'!$B$7:$H$507,4,1))</f>
        <v/>
      </c>
      <c r="G2350" s="115" t="str">
        <f>IF($C2350="","",VLOOKUP($C2350,'[1]Preços Unitários'!$B$7:$H$507,5,1))</f>
        <v/>
      </c>
      <c r="H2350" s="116" t="str">
        <f>IF($C2350="","",VLOOKUP($C2350,'[1]Preços Unitários'!$B$7:$H$507,7,1))</f>
        <v/>
      </c>
      <c r="I2350" s="120"/>
      <c r="J2350" s="118" t="str">
        <f t="shared" si="160"/>
        <v/>
      </c>
      <c r="K2350" s="347"/>
      <c r="L2350" s="353"/>
    </row>
    <row r="2351" spans="2:12" x14ac:dyDescent="0.25">
      <c r="B2351" s="113"/>
      <c r="C2351" s="119"/>
      <c r="D2351" s="119"/>
      <c r="E2351" s="119"/>
      <c r="F2351" s="115" t="str">
        <f>IF($C2351="","",VLOOKUP($C2351,'[1]Preços Unitários'!$B$7:$H$507,4,1))</f>
        <v/>
      </c>
      <c r="G2351" s="115" t="str">
        <f>IF($C2351="","",VLOOKUP($C2351,'[1]Preços Unitários'!$B$7:$H$507,5,1))</f>
        <v/>
      </c>
      <c r="H2351" s="116" t="str">
        <f>IF($C2351="","",VLOOKUP($C2351,'[1]Preços Unitários'!$B$7:$H$507,7,1))</f>
        <v/>
      </c>
      <c r="I2351" s="120"/>
      <c r="J2351" s="118" t="str">
        <f t="shared" si="160"/>
        <v/>
      </c>
      <c r="K2351" s="347"/>
      <c r="L2351" s="353"/>
    </row>
    <row r="2352" spans="2:12" ht="15.75" thickBot="1" x14ac:dyDescent="0.3">
      <c r="B2352" s="121"/>
      <c r="C2352" s="122"/>
      <c r="D2352" s="122"/>
      <c r="E2352" s="122"/>
      <c r="F2352" s="123" t="str">
        <f>IF($C2352="","",VLOOKUP($C2352,'[1]Preços Unitários'!$B$7:$H$507,4,1))</f>
        <v/>
      </c>
      <c r="G2352" s="123" t="str">
        <f>IF($C2352="","",VLOOKUP($C2352,'[1]Preços Unitários'!$B$7:$H$507,5,1))</f>
        <v/>
      </c>
      <c r="H2352" s="124" t="str">
        <f>IF($C2352="","",VLOOKUP($C2352,'[1]Preços Unitários'!$B$7:$H$507,7,1))</f>
        <v/>
      </c>
      <c r="I2352" s="125"/>
      <c r="J2352" s="126" t="str">
        <f t="shared" si="160"/>
        <v/>
      </c>
      <c r="K2352" s="348"/>
      <c r="L2352" s="354"/>
    </row>
    <row r="2353" spans="2:12" ht="15.75" thickBot="1" x14ac:dyDescent="0.3">
      <c r="C2353" s="127"/>
      <c r="D2353" s="127"/>
      <c r="E2353" s="127"/>
      <c r="H2353" s="128"/>
      <c r="I2353" s="129"/>
      <c r="J2353" s="128"/>
    </row>
    <row r="2354" spans="2:12" x14ac:dyDescent="0.25">
      <c r="B2354" s="133"/>
      <c r="C2354" s="96"/>
      <c r="D2354" s="96"/>
      <c r="E2354" s="96"/>
      <c r="F2354" s="97"/>
      <c r="G2354" s="98"/>
      <c r="H2354" s="135"/>
      <c r="I2354" s="100">
        <v>1</v>
      </c>
      <c r="J2354" s="101">
        <f>IF(SUM(J2356:J2365)="","",IF(H2354="NOTURNO",(SUM(J2356:J2365))*1.25,SUM(J2356:J2365)))</f>
        <v>0</v>
      </c>
      <c r="K2354" s="102" t="s">
        <v>1771</v>
      </c>
      <c r="L2354" s="103" t="s">
        <v>1772</v>
      </c>
    </row>
    <row r="2355" spans="2:12" ht="27" x14ac:dyDescent="0.25">
      <c r="B2355" s="104"/>
      <c r="C2355" s="105" t="s">
        <v>1773</v>
      </c>
      <c r="D2355" s="105"/>
      <c r="E2355" s="105"/>
      <c r="F2355" s="106" t="s">
        <v>1776</v>
      </c>
      <c r="G2355" s="107" t="s">
        <v>1777</v>
      </c>
      <c r="H2355" s="108" t="s">
        <v>1778</v>
      </c>
      <c r="I2355" s="109"/>
      <c r="J2355" s="110"/>
      <c r="K2355" s="111"/>
      <c r="L2355" s="112"/>
    </row>
    <row r="2356" spans="2:12" x14ac:dyDescent="0.25">
      <c r="B2356" s="113"/>
      <c r="C2356" s="119"/>
      <c r="D2356" s="119"/>
      <c r="E2356" s="119"/>
      <c r="F2356" s="115" t="str">
        <f>IF($C2356="","",VLOOKUP($C2356,'[1]Preços Unitários'!$B$7:$H$507,4,1))</f>
        <v/>
      </c>
      <c r="G2356" s="115" t="str">
        <f>IF($C2356="","",VLOOKUP($C2356,'[1]Preços Unitários'!$B$7:$H$507,5,1))</f>
        <v/>
      </c>
      <c r="H2356" s="116" t="str">
        <f>IF($C2356="","",VLOOKUP($C2356,'[1]Preços Unitários'!$B$7:$H$507,7,1))</f>
        <v/>
      </c>
      <c r="I2356" s="117"/>
      <c r="J2356" s="118" t="str">
        <f t="shared" ref="J2356:J2366" si="161">IF(H2356="","",I2356*H2356)</f>
        <v/>
      </c>
      <c r="K2356" s="346"/>
      <c r="L2356" s="352"/>
    </row>
    <row r="2357" spans="2:12" x14ac:dyDescent="0.25">
      <c r="B2357" s="113"/>
      <c r="C2357" s="152"/>
      <c r="D2357" s="152"/>
      <c r="E2357" s="152"/>
      <c r="F2357" s="115" t="str">
        <f>IF($C2357="","",VLOOKUP($C2357,'[1]Preços Unitários'!$B$7:$H$507,4,1))</f>
        <v/>
      </c>
      <c r="G2357" s="115" t="str">
        <f>IF($C2357="","",VLOOKUP($C2357,'[1]Preços Unitários'!$B$7:$H$507,5,1))</f>
        <v/>
      </c>
      <c r="H2357" s="116" t="str">
        <f>IF($C2357="","",VLOOKUP($C2357,'[1]Preços Unitários'!$B$7:$H$507,7,1))</f>
        <v/>
      </c>
      <c r="I2357" s="117"/>
      <c r="J2357" s="118" t="str">
        <f t="shared" si="161"/>
        <v/>
      </c>
      <c r="K2357" s="347"/>
      <c r="L2357" s="353"/>
    </row>
    <row r="2358" spans="2:12" x14ac:dyDescent="0.25">
      <c r="B2358" s="113"/>
      <c r="C2358" s="119"/>
      <c r="D2358" s="119"/>
      <c r="E2358" s="119"/>
      <c r="F2358" s="115" t="str">
        <f>IF($C2358="","",VLOOKUP($C2358,'[1]Preços Unitários'!$B$7:$H$507,4,1))</f>
        <v/>
      </c>
      <c r="G2358" s="115" t="str">
        <f>IF($C2358="","",VLOOKUP($C2358,'[1]Preços Unitários'!$B$7:$H$507,5,1))</f>
        <v/>
      </c>
      <c r="H2358" s="116" t="str">
        <f>IF($C2358="","",VLOOKUP($C2358,'[1]Preços Unitários'!$B$7:$H$507,7,1))</f>
        <v/>
      </c>
      <c r="I2358" s="117"/>
      <c r="J2358" s="118" t="str">
        <f t="shared" si="161"/>
        <v/>
      </c>
      <c r="K2358" s="347"/>
      <c r="L2358" s="353"/>
    </row>
    <row r="2359" spans="2:12" x14ac:dyDescent="0.25">
      <c r="B2359" s="113"/>
      <c r="C2359" s="119"/>
      <c r="D2359" s="119"/>
      <c r="E2359" s="119"/>
      <c r="F2359" s="115" t="str">
        <f>IF($C2359="","",VLOOKUP($C2359,'[1]Preços Unitários'!$B$7:$H$507,4,1))</f>
        <v/>
      </c>
      <c r="G2359" s="115" t="str">
        <f>IF($C2359="","",VLOOKUP($C2359,'[1]Preços Unitários'!$B$7:$H$507,5,1))</f>
        <v/>
      </c>
      <c r="H2359" s="116" t="str">
        <f>IF($C2359="","",VLOOKUP($C2359,'[1]Preços Unitários'!$B$7:$H$507,7,1))</f>
        <v/>
      </c>
      <c r="I2359" s="117"/>
      <c r="J2359" s="118" t="str">
        <f t="shared" si="161"/>
        <v/>
      </c>
      <c r="K2359" s="347"/>
      <c r="L2359" s="353"/>
    </row>
    <row r="2360" spans="2:12" x14ac:dyDescent="0.25">
      <c r="B2360" s="113"/>
      <c r="C2360" s="119"/>
      <c r="D2360" s="119"/>
      <c r="E2360" s="119"/>
      <c r="F2360" s="115" t="str">
        <f>IF($C2360="","",VLOOKUP($C2360,'[1]Preços Unitários'!$B$7:$H$507,4,1))</f>
        <v/>
      </c>
      <c r="G2360" s="115" t="str">
        <f>IF($C2360="","",VLOOKUP($C2360,'[1]Preços Unitários'!$B$7:$H$507,5,1))</f>
        <v/>
      </c>
      <c r="H2360" s="116" t="str">
        <f>IF($C2360="","",VLOOKUP($C2360,'[1]Preços Unitários'!$B$7:$H$507,7,1))</f>
        <v/>
      </c>
      <c r="I2360" s="117"/>
      <c r="J2360" s="118" t="str">
        <f t="shared" si="161"/>
        <v/>
      </c>
      <c r="K2360" s="347"/>
      <c r="L2360" s="353"/>
    </row>
    <row r="2361" spans="2:12" x14ac:dyDescent="0.25">
      <c r="B2361" s="113"/>
      <c r="C2361" s="119"/>
      <c r="D2361" s="119"/>
      <c r="E2361" s="119"/>
      <c r="F2361" s="115" t="str">
        <f>IF($C2361="","",VLOOKUP($C2361,'[1]Preços Unitários'!$B$7:$H$507,4,1))</f>
        <v/>
      </c>
      <c r="G2361" s="115" t="str">
        <f>IF($C2361="","",VLOOKUP($C2361,'[1]Preços Unitários'!$B$7:$H$507,5,1))</f>
        <v/>
      </c>
      <c r="H2361" s="116" t="str">
        <f>IF($C2361="","",VLOOKUP($C2361,'[1]Preços Unitários'!$B$7:$H$507,7,1))</f>
        <v/>
      </c>
      <c r="I2361" s="117"/>
      <c r="J2361" s="118" t="str">
        <f t="shared" si="161"/>
        <v/>
      </c>
      <c r="K2361" s="347"/>
      <c r="L2361" s="353"/>
    </row>
    <row r="2362" spans="2:12" x14ac:dyDescent="0.25">
      <c r="B2362" s="113"/>
      <c r="C2362" s="119"/>
      <c r="D2362" s="119"/>
      <c r="E2362" s="119"/>
      <c r="F2362" s="115" t="str">
        <f>IF($C2362="","",VLOOKUP($C2362,'[1]Preços Unitários'!$B$7:$H$507,4,1))</f>
        <v/>
      </c>
      <c r="G2362" s="115" t="str">
        <f>IF($C2362="","",VLOOKUP($C2362,'[1]Preços Unitários'!$B$7:$H$507,5,1))</f>
        <v/>
      </c>
      <c r="H2362" s="116" t="str">
        <f>IF($C2362="","",VLOOKUP($C2362,'[1]Preços Unitários'!$B$7:$H$507,7,1))</f>
        <v/>
      </c>
      <c r="I2362" s="117"/>
      <c r="J2362" s="118" t="str">
        <f t="shared" si="161"/>
        <v/>
      </c>
      <c r="K2362" s="347"/>
      <c r="L2362" s="353"/>
    </row>
    <row r="2363" spans="2:12" x14ac:dyDescent="0.25">
      <c r="B2363" s="113"/>
      <c r="C2363" s="119"/>
      <c r="D2363" s="119"/>
      <c r="E2363" s="119"/>
      <c r="F2363" s="115" t="str">
        <f>IF($C2363="","",VLOOKUP($C2363,'[1]Preços Unitários'!$B$7:$H$507,4,1))</f>
        <v/>
      </c>
      <c r="G2363" s="115" t="str">
        <f>IF($C2363="","",VLOOKUP($C2363,'[1]Preços Unitários'!$B$7:$H$507,5,1))</f>
        <v/>
      </c>
      <c r="H2363" s="116" t="str">
        <f>IF($C2363="","",VLOOKUP($C2363,'[1]Preços Unitários'!$B$7:$H$507,7,1))</f>
        <v/>
      </c>
      <c r="I2363" s="117"/>
      <c r="J2363" s="118" t="str">
        <f t="shared" si="161"/>
        <v/>
      </c>
      <c r="K2363" s="347"/>
      <c r="L2363" s="353"/>
    </row>
    <row r="2364" spans="2:12" x14ac:dyDescent="0.25">
      <c r="B2364" s="113"/>
      <c r="C2364" s="119"/>
      <c r="D2364" s="119"/>
      <c r="E2364" s="119"/>
      <c r="F2364" s="115" t="str">
        <f>IF($C2364="","",VLOOKUP($C2364,'[1]Preços Unitários'!$B$7:$H$507,4,1))</f>
        <v/>
      </c>
      <c r="G2364" s="115" t="str">
        <f>IF($C2364="","",VLOOKUP($C2364,'[1]Preços Unitários'!$B$7:$H$507,5,1))</f>
        <v/>
      </c>
      <c r="H2364" s="116" t="str">
        <f>IF($C2364="","",VLOOKUP($C2364,'[1]Preços Unitários'!$B$7:$H$507,7,1))</f>
        <v/>
      </c>
      <c r="I2364" s="120"/>
      <c r="J2364" s="118" t="str">
        <f t="shared" si="161"/>
        <v/>
      </c>
      <c r="K2364" s="347"/>
      <c r="L2364" s="353"/>
    </row>
    <row r="2365" spans="2:12" x14ac:dyDescent="0.25">
      <c r="B2365" s="113"/>
      <c r="C2365" s="119"/>
      <c r="D2365" s="119"/>
      <c r="E2365" s="119"/>
      <c r="F2365" s="115" t="str">
        <f>IF($C2365="","",VLOOKUP($C2365,'[1]Preços Unitários'!$B$7:$H$507,4,1))</f>
        <v/>
      </c>
      <c r="G2365" s="115" t="str">
        <f>IF($C2365="","",VLOOKUP($C2365,'[1]Preços Unitários'!$B$7:$H$507,5,1))</f>
        <v/>
      </c>
      <c r="H2365" s="116" t="str">
        <f>IF($C2365="","",VLOOKUP($C2365,'[1]Preços Unitários'!$B$7:$H$507,7,1))</f>
        <v/>
      </c>
      <c r="I2365" s="120"/>
      <c r="J2365" s="118" t="str">
        <f t="shared" si="161"/>
        <v/>
      </c>
      <c r="K2365" s="347"/>
      <c r="L2365" s="353"/>
    </row>
    <row r="2366" spans="2:12" ht="15.75" thickBot="1" x14ac:dyDescent="0.3">
      <c r="B2366" s="121"/>
      <c r="C2366" s="122"/>
      <c r="D2366" s="122"/>
      <c r="E2366" s="122"/>
      <c r="F2366" s="123" t="str">
        <f>IF($C2366="","",VLOOKUP($C2366,'[1]Preços Unitários'!$B$7:$H$507,4,1))</f>
        <v/>
      </c>
      <c r="G2366" s="123" t="str">
        <f>IF($C2366="","",VLOOKUP($C2366,'[1]Preços Unitários'!$B$7:$H$507,5,1))</f>
        <v/>
      </c>
      <c r="H2366" s="124" t="str">
        <f>IF($C2366="","",VLOOKUP($C2366,'[1]Preços Unitários'!$B$7:$H$507,7,1))</f>
        <v/>
      </c>
      <c r="I2366" s="125"/>
      <c r="J2366" s="126" t="str">
        <f t="shared" si="161"/>
        <v/>
      </c>
      <c r="K2366" s="348"/>
      <c r="L2366" s="354"/>
    </row>
    <row r="2367" spans="2:12" ht="15.75" thickBot="1" x14ac:dyDescent="0.3">
      <c r="C2367" s="127"/>
      <c r="D2367" s="127"/>
      <c r="E2367" s="127"/>
      <c r="H2367" s="128"/>
      <c r="I2367" s="129"/>
      <c r="J2367" s="128"/>
    </row>
    <row r="2368" spans="2:12" x14ac:dyDescent="0.25">
      <c r="B2368" s="133"/>
      <c r="C2368" s="96"/>
      <c r="D2368" s="96"/>
      <c r="E2368" s="96"/>
      <c r="F2368" s="97"/>
      <c r="G2368" s="98"/>
      <c r="H2368" s="135"/>
      <c r="I2368" s="100">
        <v>1</v>
      </c>
      <c r="J2368" s="101">
        <f>IF(SUM(J2370:J2379)="","",IF(H2368="NOTURNO",(SUM(J2370:J2379))*1.25,SUM(J2370:J2379)))</f>
        <v>0</v>
      </c>
      <c r="K2368" s="102" t="s">
        <v>1771</v>
      </c>
      <c r="L2368" s="103" t="s">
        <v>1772</v>
      </c>
    </row>
    <row r="2369" spans="2:12" ht="27" x14ac:dyDescent="0.25">
      <c r="B2369" s="104"/>
      <c r="C2369" s="105" t="s">
        <v>1773</v>
      </c>
      <c r="D2369" s="105"/>
      <c r="E2369" s="105"/>
      <c r="F2369" s="106" t="s">
        <v>1776</v>
      </c>
      <c r="G2369" s="107" t="s">
        <v>1777</v>
      </c>
      <c r="H2369" s="108" t="s">
        <v>1778</v>
      </c>
      <c r="I2369" s="109"/>
      <c r="J2369" s="110"/>
      <c r="K2369" s="111"/>
      <c r="L2369" s="112"/>
    </row>
    <row r="2370" spans="2:12" x14ac:dyDescent="0.25">
      <c r="B2370" s="113"/>
      <c r="C2370" s="119"/>
      <c r="D2370" s="119"/>
      <c r="E2370" s="119"/>
      <c r="F2370" s="115" t="str">
        <f>IF($C2370="","",VLOOKUP($C2370,'[1]Preços Unitários'!$B$7:$H$507,4,1))</f>
        <v/>
      </c>
      <c r="G2370" s="115" t="str">
        <f>IF($C2370="","",VLOOKUP($C2370,'[1]Preços Unitários'!$B$7:$H$507,5,1))</f>
        <v/>
      </c>
      <c r="H2370" s="116" t="str">
        <f>IF($C2370="","",VLOOKUP($C2370,'[1]Preços Unitários'!$B$7:$H$507,7,1))</f>
        <v/>
      </c>
      <c r="I2370" s="117"/>
      <c r="J2370" s="118" t="str">
        <f t="shared" ref="J2370:J2380" si="162">IF(H2370="","",I2370*H2370)</f>
        <v/>
      </c>
      <c r="K2370" s="346"/>
      <c r="L2370" s="352"/>
    </row>
    <row r="2371" spans="2:12" x14ac:dyDescent="0.25">
      <c r="B2371" s="113"/>
      <c r="C2371" s="152"/>
      <c r="D2371" s="152"/>
      <c r="E2371" s="152"/>
      <c r="F2371" s="115" t="str">
        <f>IF($C2371="","",VLOOKUP($C2371,'[1]Preços Unitários'!$B$7:$H$507,4,1))</f>
        <v/>
      </c>
      <c r="G2371" s="115" t="str">
        <f>IF($C2371="","",VLOOKUP($C2371,'[1]Preços Unitários'!$B$7:$H$507,5,1))</f>
        <v/>
      </c>
      <c r="H2371" s="116" t="str">
        <f>IF($C2371="","",VLOOKUP($C2371,'[1]Preços Unitários'!$B$7:$H$507,7,1))</f>
        <v/>
      </c>
      <c r="I2371" s="117"/>
      <c r="J2371" s="118" t="str">
        <f t="shared" si="162"/>
        <v/>
      </c>
      <c r="K2371" s="347"/>
      <c r="L2371" s="353"/>
    </row>
    <row r="2372" spans="2:12" x14ac:dyDescent="0.25">
      <c r="B2372" s="113"/>
      <c r="C2372" s="119"/>
      <c r="D2372" s="119"/>
      <c r="E2372" s="119"/>
      <c r="F2372" s="115" t="str">
        <f>IF($C2372="","",VLOOKUP($C2372,'[1]Preços Unitários'!$B$7:$H$507,4,1))</f>
        <v/>
      </c>
      <c r="G2372" s="115" t="str">
        <f>IF($C2372="","",VLOOKUP($C2372,'[1]Preços Unitários'!$B$7:$H$507,5,1))</f>
        <v/>
      </c>
      <c r="H2372" s="116" t="str">
        <f>IF($C2372="","",VLOOKUP($C2372,'[1]Preços Unitários'!$B$7:$H$507,7,1))</f>
        <v/>
      </c>
      <c r="I2372" s="117"/>
      <c r="J2372" s="118" t="str">
        <f t="shared" si="162"/>
        <v/>
      </c>
      <c r="K2372" s="347"/>
      <c r="L2372" s="353"/>
    </row>
    <row r="2373" spans="2:12" x14ac:dyDescent="0.25">
      <c r="B2373" s="113"/>
      <c r="C2373" s="119"/>
      <c r="D2373" s="119"/>
      <c r="E2373" s="119"/>
      <c r="F2373" s="115" t="str">
        <f>IF($C2373="","",VLOOKUP($C2373,'[1]Preços Unitários'!$B$7:$H$507,4,1))</f>
        <v/>
      </c>
      <c r="G2373" s="115" t="str">
        <f>IF($C2373="","",VLOOKUP($C2373,'[1]Preços Unitários'!$B$7:$H$507,5,1))</f>
        <v/>
      </c>
      <c r="H2373" s="116" t="str">
        <f>IF($C2373="","",VLOOKUP($C2373,'[1]Preços Unitários'!$B$7:$H$507,7,1))</f>
        <v/>
      </c>
      <c r="I2373" s="117"/>
      <c r="J2373" s="118" t="str">
        <f t="shared" si="162"/>
        <v/>
      </c>
      <c r="K2373" s="347"/>
      <c r="L2373" s="353"/>
    </row>
    <row r="2374" spans="2:12" x14ac:dyDescent="0.25">
      <c r="B2374" s="113"/>
      <c r="C2374" s="119"/>
      <c r="D2374" s="119"/>
      <c r="E2374" s="119"/>
      <c r="F2374" s="115" t="str">
        <f>IF($C2374="","",VLOOKUP($C2374,'[1]Preços Unitários'!$B$7:$H$507,4,1))</f>
        <v/>
      </c>
      <c r="G2374" s="115" t="str">
        <f>IF($C2374="","",VLOOKUP($C2374,'[1]Preços Unitários'!$B$7:$H$507,5,1))</f>
        <v/>
      </c>
      <c r="H2374" s="116" t="str">
        <f>IF($C2374="","",VLOOKUP($C2374,'[1]Preços Unitários'!$B$7:$H$507,7,1))</f>
        <v/>
      </c>
      <c r="I2374" s="117"/>
      <c r="J2374" s="118" t="str">
        <f t="shared" si="162"/>
        <v/>
      </c>
      <c r="K2374" s="347"/>
      <c r="L2374" s="353"/>
    </row>
    <row r="2375" spans="2:12" x14ac:dyDescent="0.25">
      <c r="B2375" s="113"/>
      <c r="C2375" s="119"/>
      <c r="D2375" s="119"/>
      <c r="E2375" s="119"/>
      <c r="F2375" s="115" t="str">
        <f>IF($C2375="","",VLOOKUP($C2375,'[1]Preços Unitários'!$B$7:$H$507,4,1))</f>
        <v/>
      </c>
      <c r="G2375" s="115" t="str">
        <f>IF($C2375="","",VLOOKUP($C2375,'[1]Preços Unitários'!$B$7:$H$507,5,1))</f>
        <v/>
      </c>
      <c r="H2375" s="116" t="str">
        <f>IF($C2375="","",VLOOKUP($C2375,'[1]Preços Unitários'!$B$7:$H$507,7,1))</f>
        <v/>
      </c>
      <c r="I2375" s="117"/>
      <c r="J2375" s="118" t="str">
        <f t="shared" si="162"/>
        <v/>
      </c>
      <c r="K2375" s="347"/>
      <c r="L2375" s="353"/>
    </row>
    <row r="2376" spans="2:12" x14ac:dyDescent="0.25">
      <c r="B2376" s="113"/>
      <c r="C2376" s="119"/>
      <c r="D2376" s="119"/>
      <c r="E2376" s="119"/>
      <c r="F2376" s="115" t="str">
        <f>IF($C2376="","",VLOOKUP($C2376,'[1]Preços Unitários'!$B$7:$H$507,4,1))</f>
        <v/>
      </c>
      <c r="G2376" s="115" t="str">
        <f>IF($C2376="","",VLOOKUP($C2376,'[1]Preços Unitários'!$B$7:$H$507,5,1))</f>
        <v/>
      </c>
      <c r="H2376" s="116" t="str">
        <f>IF($C2376="","",VLOOKUP($C2376,'[1]Preços Unitários'!$B$7:$H$507,7,1))</f>
        <v/>
      </c>
      <c r="I2376" s="117"/>
      <c r="J2376" s="118" t="str">
        <f t="shared" si="162"/>
        <v/>
      </c>
      <c r="K2376" s="347"/>
      <c r="L2376" s="353"/>
    </row>
    <row r="2377" spans="2:12" x14ac:dyDescent="0.25">
      <c r="B2377" s="113"/>
      <c r="C2377" s="119"/>
      <c r="D2377" s="119"/>
      <c r="E2377" s="119"/>
      <c r="F2377" s="115" t="str">
        <f>IF($C2377="","",VLOOKUP($C2377,'[1]Preços Unitários'!$B$7:$H$507,4,1))</f>
        <v/>
      </c>
      <c r="G2377" s="115" t="str">
        <f>IF($C2377="","",VLOOKUP($C2377,'[1]Preços Unitários'!$B$7:$H$507,5,1))</f>
        <v/>
      </c>
      <c r="H2377" s="116" t="str">
        <f>IF($C2377="","",VLOOKUP($C2377,'[1]Preços Unitários'!$B$7:$H$507,7,1))</f>
        <v/>
      </c>
      <c r="I2377" s="117"/>
      <c r="J2377" s="118" t="str">
        <f t="shared" si="162"/>
        <v/>
      </c>
      <c r="K2377" s="347"/>
      <c r="L2377" s="353"/>
    </row>
    <row r="2378" spans="2:12" x14ac:dyDescent="0.25">
      <c r="B2378" s="113"/>
      <c r="C2378" s="119"/>
      <c r="D2378" s="119"/>
      <c r="E2378" s="119"/>
      <c r="F2378" s="115" t="str">
        <f>IF($C2378="","",VLOOKUP($C2378,'[1]Preços Unitários'!$B$7:$H$507,4,1))</f>
        <v/>
      </c>
      <c r="G2378" s="115" t="str">
        <f>IF($C2378="","",VLOOKUP($C2378,'[1]Preços Unitários'!$B$7:$H$507,5,1))</f>
        <v/>
      </c>
      <c r="H2378" s="116" t="str">
        <f>IF($C2378="","",VLOOKUP($C2378,'[1]Preços Unitários'!$B$7:$H$507,7,1))</f>
        <v/>
      </c>
      <c r="I2378" s="120"/>
      <c r="J2378" s="118" t="str">
        <f t="shared" si="162"/>
        <v/>
      </c>
      <c r="K2378" s="347"/>
      <c r="L2378" s="353"/>
    </row>
    <row r="2379" spans="2:12" x14ac:dyDescent="0.25">
      <c r="B2379" s="113"/>
      <c r="C2379" s="119"/>
      <c r="D2379" s="119"/>
      <c r="E2379" s="119"/>
      <c r="F2379" s="115" t="str">
        <f>IF($C2379="","",VLOOKUP($C2379,'[1]Preços Unitários'!$B$7:$H$507,4,1))</f>
        <v/>
      </c>
      <c r="G2379" s="115" t="str">
        <f>IF($C2379="","",VLOOKUP($C2379,'[1]Preços Unitários'!$B$7:$H$507,5,1))</f>
        <v/>
      </c>
      <c r="H2379" s="116" t="str">
        <f>IF($C2379="","",VLOOKUP($C2379,'[1]Preços Unitários'!$B$7:$H$507,7,1))</f>
        <v/>
      </c>
      <c r="I2379" s="120"/>
      <c r="J2379" s="118" t="str">
        <f t="shared" si="162"/>
        <v/>
      </c>
      <c r="K2379" s="347"/>
      <c r="L2379" s="353"/>
    </row>
    <row r="2380" spans="2:12" ht="15.75" thickBot="1" x14ac:dyDescent="0.3">
      <c r="B2380" s="121"/>
      <c r="C2380" s="122"/>
      <c r="D2380" s="122"/>
      <c r="E2380" s="122"/>
      <c r="F2380" s="123" t="str">
        <f>IF($C2380="","",VLOOKUP($C2380,'[1]Preços Unitários'!$B$7:$H$507,4,1))</f>
        <v/>
      </c>
      <c r="G2380" s="123" t="str">
        <f>IF($C2380="","",VLOOKUP($C2380,'[1]Preços Unitários'!$B$7:$H$507,5,1))</f>
        <v/>
      </c>
      <c r="H2380" s="124" t="str">
        <f>IF($C2380="","",VLOOKUP($C2380,'[1]Preços Unitários'!$B$7:$H$507,7,1))</f>
        <v/>
      </c>
      <c r="I2380" s="125"/>
      <c r="J2380" s="126" t="str">
        <f t="shared" si="162"/>
        <v/>
      </c>
      <c r="K2380" s="348"/>
      <c r="L2380" s="354"/>
    </row>
    <row r="2381" spans="2:12" ht="15.75" thickBot="1" x14ac:dyDescent="0.3">
      <c r="C2381" s="127"/>
      <c r="D2381" s="127"/>
      <c r="E2381" s="127"/>
      <c r="H2381" s="128"/>
      <c r="I2381" s="129"/>
      <c r="J2381" s="128"/>
    </row>
    <row r="2382" spans="2:12" x14ac:dyDescent="0.25">
      <c r="B2382" s="133"/>
      <c r="C2382" s="96"/>
      <c r="D2382" s="96"/>
      <c r="E2382" s="96"/>
      <c r="F2382" s="97"/>
      <c r="G2382" s="98"/>
      <c r="H2382" s="135"/>
      <c r="I2382" s="100">
        <v>1</v>
      </c>
      <c r="J2382" s="101">
        <f>IF(SUM(J2384:J2393)="","",IF(H2382="NOTURNO",(SUM(J2384:J2393))*1.25,SUM(J2384:J2393)))</f>
        <v>0</v>
      </c>
      <c r="K2382" s="102" t="s">
        <v>1771</v>
      </c>
      <c r="L2382" s="103" t="s">
        <v>1772</v>
      </c>
    </row>
    <row r="2383" spans="2:12" ht="27" x14ac:dyDescent="0.25">
      <c r="B2383" s="104"/>
      <c r="C2383" s="105" t="s">
        <v>1773</v>
      </c>
      <c r="D2383" s="105"/>
      <c r="E2383" s="105"/>
      <c r="F2383" s="106" t="s">
        <v>1776</v>
      </c>
      <c r="G2383" s="107" t="s">
        <v>1777</v>
      </c>
      <c r="H2383" s="108" t="s">
        <v>1778</v>
      </c>
      <c r="I2383" s="109"/>
      <c r="J2383" s="110"/>
      <c r="K2383" s="111"/>
      <c r="L2383" s="112"/>
    </row>
    <row r="2384" spans="2:12" x14ac:dyDescent="0.25">
      <c r="B2384" s="113"/>
      <c r="C2384" s="119"/>
      <c r="D2384" s="119"/>
      <c r="E2384" s="119"/>
      <c r="F2384" s="115" t="str">
        <f>IF($C2384="","",VLOOKUP($C2384,'[1]Preços Unitários'!$B$7:$H$507,4,1))</f>
        <v/>
      </c>
      <c r="G2384" s="115" t="str">
        <f>IF($C2384="","",VLOOKUP($C2384,'[1]Preços Unitários'!$B$7:$H$507,5,1))</f>
        <v/>
      </c>
      <c r="H2384" s="116" t="str">
        <f>IF($C2384="","",VLOOKUP($C2384,'[1]Preços Unitários'!$B$7:$H$507,7,1))</f>
        <v/>
      </c>
      <c r="I2384" s="117"/>
      <c r="J2384" s="118" t="str">
        <f t="shared" ref="J2384:J2394" si="163">IF(H2384="","",I2384*H2384)</f>
        <v/>
      </c>
      <c r="K2384" s="346"/>
      <c r="L2384" s="352"/>
    </row>
    <row r="2385" spans="2:12" x14ac:dyDescent="0.25">
      <c r="B2385" s="113"/>
      <c r="C2385" s="152"/>
      <c r="D2385" s="152"/>
      <c r="E2385" s="152"/>
      <c r="F2385" s="115" t="str">
        <f>IF($C2385="","",VLOOKUP($C2385,'[1]Preços Unitários'!$B$7:$H$507,4,1))</f>
        <v/>
      </c>
      <c r="G2385" s="115" t="str">
        <f>IF($C2385="","",VLOOKUP($C2385,'[1]Preços Unitários'!$B$7:$H$507,5,1))</f>
        <v/>
      </c>
      <c r="H2385" s="116" t="str">
        <f>IF($C2385="","",VLOOKUP($C2385,'[1]Preços Unitários'!$B$7:$H$507,7,1))</f>
        <v/>
      </c>
      <c r="I2385" s="117"/>
      <c r="J2385" s="118" t="str">
        <f t="shared" si="163"/>
        <v/>
      </c>
      <c r="K2385" s="347"/>
      <c r="L2385" s="353"/>
    </row>
    <row r="2386" spans="2:12" x14ac:dyDescent="0.25">
      <c r="B2386" s="113"/>
      <c r="C2386" s="119"/>
      <c r="D2386" s="119"/>
      <c r="E2386" s="119"/>
      <c r="F2386" s="115" t="str">
        <f>IF($C2386="","",VLOOKUP($C2386,'[1]Preços Unitários'!$B$7:$H$507,4,1))</f>
        <v/>
      </c>
      <c r="G2386" s="115" t="str">
        <f>IF($C2386="","",VLOOKUP($C2386,'[1]Preços Unitários'!$B$7:$H$507,5,1))</f>
        <v/>
      </c>
      <c r="H2386" s="116" t="str">
        <f>IF($C2386="","",VLOOKUP($C2386,'[1]Preços Unitários'!$B$7:$H$507,7,1))</f>
        <v/>
      </c>
      <c r="I2386" s="117"/>
      <c r="J2386" s="118" t="str">
        <f t="shared" si="163"/>
        <v/>
      </c>
      <c r="K2386" s="347"/>
      <c r="L2386" s="353"/>
    </row>
    <row r="2387" spans="2:12" x14ac:dyDescent="0.25">
      <c r="B2387" s="113"/>
      <c r="C2387" s="119"/>
      <c r="D2387" s="119"/>
      <c r="E2387" s="119"/>
      <c r="F2387" s="115" t="str">
        <f>IF($C2387="","",VLOOKUP($C2387,'[1]Preços Unitários'!$B$7:$H$507,4,1))</f>
        <v/>
      </c>
      <c r="G2387" s="115" t="str">
        <f>IF($C2387="","",VLOOKUP($C2387,'[1]Preços Unitários'!$B$7:$H$507,5,1))</f>
        <v/>
      </c>
      <c r="H2387" s="116" t="str">
        <f>IF($C2387="","",VLOOKUP($C2387,'[1]Preços Unitários'!$B$7:$H$507,7,1))</f>
        <v/>
      </c>
      <c r="I2387" s="117"/>
      <c r="J2387" s="118" t="str">
        <f t="shared" si="163"/>
        <v/>
      </c>
      <c r="K2387" s="347"/>
      <c r="L2387" s="353"/>
    </row>
    <row r="2388" spans="2:12" x14ac:dyDescent="0.25">
      <c r="B2388" s="113"/>
      <c r="C2388" s="119"/>
      <c r="D2388" s="119"/>
      <c r="E2388" s="119"/>
      <c r="F2388" s="115" t="str">
        <f>IF($C2388="","",VLOOKUP($C2388,'[1]Preços Unitários'!$B$7:$H$507,4,1))</f>
        <v/>
      </c>
      <c r="G2388" s="115" t="str">
        <f>IF($C2388="","",VLOOKUP($C2388,'[1]Preços Unitários'!$B$7:$H$507,5,1))</f>
        <v/>
      </c>
      <c r="H2388" s="116" t="str">
        <f>IF($C2388="","",VLOOKUP($C2388,'[1]Preços Unitários'!$B$7:$H$507,7,1))</f>
        <v/>
      </c>
      <c r="I2388" s="117"/>
      <c r="J2388" s="118" t="str">
        <f t="shared" si="163"/>
        <v/>
      </c>
      <c r="K2388" s="347"/>
      <c r="L2388" s="353"/>
    </row>
    <row r="2389" spans="2:12" x14ac:dyDescent="0.25">
      <c r="B2389" s="113"/>
      <c r="C2389" s="119"/>
      <c r="D2389" s="119"/>
      <c r="E2389" s="119"/>
      <c r="F2389" s="115" t="str">
        <f>IF($C2389="","",VLOOKUP($C2389,'[1]Preços Unitários'!$B$7:$H$507,4,1))</f>
        <v/>
      </c>
      <c r="G2389" s="115" t="str">
        <f>IF($C2389="","",VLOOKUP($C2389,'[1]Preços Unitários'!$B$7:$H$507,5,1))</f>
        <v/>
      </c>
      <c r="H2389" s="116" t="str">
        <f>IF($C2389="","",VLOOKUP($C2389,'[1]Preços Unitários'!$B$7:$H$507,7,1))</f>
        <v/>
      </c>
      <c r="I2389" s="117"/>
      <c r="J2389" s="118" t="str">
        <f t="shared" si="163"/>
        <v/>
      </c>
      <c r="K2389" s="347"/>
      <c r="L2389" s="353"/>
    </row>
    <row r="2390" spans="2:12" x14ac:dyDescent="0.25">
      <c r="B2390" s="113"/>
      <c r="C2390" s="119"/>
      <c r="D2390" s="119"/>
      <c r="E2390" s="119"/>
      <c r="F2390" s="115" t="str">
        <f>IF($C2390="","",VLOOKUP($C2390,'[1]Preços Unitários'!$B$7:$H$507,4,1))</f>
        <v/>
      </c>
      <c r="G2390" s="115" t="str">
        <f>IF($C2390="","",VLOOKUP($C2390,'[1]Preços Unitários'!$B$7:$H$507,5,1))</f>
        <v/>
      </c>
      <c r="H2390" s="116" t="str">
        <f>IF($C2390="","",VLOOKUP($C2390,'[1]Preços Unitários'!$B$7:$H$507,7,1))</f>
        <v/>
      </c>
      <c r="I2390" s="117"/>
      <c r="J2390" s="118" t="str">
        <f t="shared" si="163"/>
        <v/>
      </c>
      <c r="K2390" s="347"/>
      <c r="L2390" s="353"/>
    </row>
    <row r="2391" spans="2:12" x14ac:dyDescent="0.25">
      <c r="B2391" s="113"/>
      <c r="C2391" s="119"/>
      <c r="D2391" s="119"/>
      <c r="E2391" s="119"/>
      <c r="F2391" s="115" t="str">
        <f>IF($C2391="","",VLOOKUP($C2391,'[1]Preços Unitários'!$B$7:$H$507,4,1))</f>
        <v/>
      </c>
      <c r="G2391" s="115" t="str">
        <f>IF($C2391="","",VLOOKUP($C2391,'[1]Preços Unitários'!$B$7:$H$507,5,1))</f>
        <v/>
      </c>
      <c r="H2391" s="116" t="str">
        <f>IF($C2391="","",VLOOKUP($C2391,'[1]Preços Unitários'!$B$7:$H$507,7,1))</f>
        <v/>
      </c>
      <c r="I2391" s="117"/>
      <c r="J2391" s="118" t="str">
        <f t="shared" si="163"/>
        <v/>
      </c>
      <c r="K2391" s="347"/>
      <c r="L2391" s="353"/>
    </row>
    <row r="2392" spans="2:12" x14ac:dyDescent="0.25">
      <c r="B2392" s="113"/>
      <c r="C2392" s="119"/>
      <c r="D2392" s="119"/>
      <c r="E2392" s="119"/>
      <c r="F2392" s="115" t="str">
        <f>IF($C2392="","",VLOOKUP($C2392,'[1]Preços Unitários'!$B$7:$H$507,4,1))</f>
        <v/>
      </c>
      <c r="G2392" s="115" t="str">
        <f>IF($C2392="","",VLOOKUP($C2392,'[1]Preços Unitários'!$B$7:$H$507,5,1))</f>
        <v/>
      </c>
      <c r="H2392" s="116" t="str">
        <f>IF($C2392="","",VLOOKUP($C2392,'[1]Preços Unitários'!$B$7:$H$507,7,1))</f>
        <v/>
      </c>
      <c r="I2392" s="120"/>
      <c r="J2392" s="118" t="str">
        <f t="shared" si="163"/>
        <v/>
      </c>
      <c r="K2392" s="347"/>
      <c r="L2392" s="353"/>
    </row>
    <row r="2393" spans="2:12" x14ac:dyDescent="0.25">
      <c r="B2393" s="113"/>
      <c r="C2393" s="119"/>
      <c r="D2393" s="119"/>
      <c r="E2393" s="119"/>
      <c r="F2393" s="115" t="str">
        <f>IF($C2393="","",VLOOKUP($C2393,'[1]Preços Unitários'!$B$7:$H$507,4,1))</f>
        <v/>
      </c>
      <c r="G2393" s="115" t="str">
        <f>IF($C2393="","",VLOOKUP($C2393,'[1]Preços Unitários'!$B$7:$H$507,5,1))</f>
        <v/>
      </c>
      <c r="H2393" s="116" t="str">
        <f>IF($C2393="","",VLOOKUP($C2393,'[1]Preços Unitários'!$B$7:$H$507,7,1))</f>
        <v/>
      </c>
      <c r="I2393" s="120"/>
      <c r="J2393" s="118" t="str">
        <f t="shared" si="163"/>
        <v/>
      </c>
      <c r="K2393" s="347"/>
      <c r="L2393" s="353"/>
    </row>
    <row r="2394" spans="2:12" ht="15.75" thickBot="1" x14ac:dyDescent="0.3">
      <c r="B2394" s="121"/>
      <c r="C2394" s="122"/>
      <c r="D2394" s="122"/>
      <c r="E2394" s="122"/>
      <c r="F2394" s="123" t="str">
        <f>IF($C2394="","",VLOOKUP($C2394,'[1]Preços Unitários'!$B$7:$H$507,4,1))</f>
        <v/>
      </c>
      <c r="G2394" s="123" t="str">
        <f>IF($C2394="","",VLOOKUP($C2394,'[1]Preços Unitários'!$B$7:$H$507,5,1))</f>
        <v/>
      </c>
      <c r="H2394" s="124" t="str">
        <f>IF($C2394="","",VLOOKUP($C2394,'[1]Preços Unitários'!$B$7:$H$507,7,1))</f>
        <v/>
      </c>
      <c r="I2394" s="125"/>
      <c r="J2394" s="126" t="str">
        <f t="shared" si="163"/>
        <v/>
      </c>
      <c r="K2394" s="348"/>
      <c r="L2394" s="354"/>
    </row>
    <row r="2395" spans="2:12" ht="15.75" thickBot="1" x14ac:dyDescent="0.3">
      <c r="C2395" s="127"/>
      <c r="D2395" s="127"/>
      <c r="E2395" s="127"/>
      <c r="H2395" s="128"/>
      <c r="I2395" s="129"/>
      <c r="J2395" s="128"/>
    </row>
    <row r="2396" spans="2:12" x14ac:dyDescent="0.25">
      <c r="B2396" s="133"/>
      <c r="C2396" s="96"/>
      <c r="D2396" s="96"/>
      <c r="E2396" s="96"/>
      <c r="F2396" s="97"/>
      <c r="G2396" s="98"/>
      <c r="H2396" s="135"/>
      <c r="I2396" s="100">
        <v>1</v>
      </c>
      <c r="J2396" s="101">
        <f>IF(SUM(J2398:J2407)="","",IF(H2396="NOTURNO",(SUM(J2398:J2407))*1.25,SUM(J2398:J2407)))</f>
        <v>0</v>
      </c>
      <c r="K2396" s="102" t="s">
        <v>1771</v>
      </c>
      <c r="L2396" s="103" t="s">
        <v>1772</v>
      </c>
    </row>
    <row r="2397" spans="2:12" ht="27" x14ac:dyDescent="0.25">
      <c r="B2397" s="104"/>
      <c r="C2397" s="105" t="s">
        <v>1773</v>
      </c>
      <c r="D2397" s="105"/>
      <c r="E2397" s="105"/>
      <c r="F2397" s="106" t="s">
        <v>1776</v>
      </c>
      <c r="G2397" s="107" t="s">
        <v>1777</v>
      </c>
      <c r="H2397" s="108" t="s">
        <v>1778</v>
      </c>
      <c r="I2397" s="109"/>
      <c r="J2397" s="110"/>
      <c r="K2397" s="111"/>
      <c r="L2397" s="112"/>
    </row>
    <row r="2398" spans="2:12" x14ac:dyDescent="0.25">
      <c r="B2398" s="113"/>
      <c r="C2398" s="119"/>
      <c r="D2398" s="119"/>
      <c r="E2398" s="119"/>
      <c r="F2398" s="115" t="str">
        <f>IF($C2398="","",VLOOKUP($C2398,'[1]Preços Unitários'!$B$7:$H$507,4,1))</f>
        <v/>
      </c>
      <c r="G2398" s="115" t="str">
        <f>IF($C2398="","",VLOOKUP($C2398,'[1]Preços Unitários'!$B$7:$H$507,5,1))</f>
        <v/>
      </c>
      <c r="H2398" s="116" t="str">
        <f>IF($C2398="","",VLOOKUP($C2398,'[1]Preços Unitários'!$B$7:$H$507,7,1))</f>
        <v/>
      </c>
      <c r="I2398" s="117"/>
      <c r="J2398" s="118" t="str">
        <f t="shared" ref="J2398:J2408" si="164">IF(H2398="","",I2398*H2398)</f>
        <v/>
      </c>
      <c r="K2398" s="346"/>
      <c r="L2398" s="352"/>
    </row>
    <row r="2399" spans="2:12" x14ac:dyDescent="0.25">
      <c r="B2399" s="113"/>
      <c r="C2399" s="152"/>
      <c r="D2399" s="152"/>
      <c r="E2399" s="152"/>
      <c r="F2399" s="115" t="str">
        <f>IF($C2399="","",VLOOKUP($C2399,'[1]Preços Unitários'!$B$7:$H$507,4,1))</f>
        <v/>
      </c>
      <c r="G2399" s="115" t="str">
        <f>IF($C2399="","",VLOOKUP($C2399,'[1]Preços Unitários'!$B$7:$H$507,5,1))</f>
        <v/>
      </c>
      <c r="H2399" s="116" t="str">
        <f>IF($C2399="","",VLOOKUP($C2399,'[1]Preços Unitários'!$B$7:$H$507,7,1))</f>
        <v/>
      </c>
      <c r="I2399" s="117"/>
      <c r="J2399" s="118" t="str">
        <f t="shared" si="164"/>
        <v/>
      </c>
      <c r="K2399" s="347"/>
      <c r="L2399" s="353"/>
    </row>
    <row r="2400" spans="2:12" x14ac:dyDescent="0.25">
      <c r="B2400" s="113"/>
      <c r="C2400" s="119"/>
      <c r="D2400" s="119"/>
      <c r="E2400" s="119"/>
      <c r="F2400" s="115" t="str">
        <f>IF($C2400="","",VLOOKUP($C2400,'[1]Preços Unitários'!$B$7:$H$507,4,1))</f>
        <v/>
      </c>
      <c r="G2400" s="115" t="str">
        <f>IF($C2400="","",VLOOKUP($C2400,'[1]Preços Unitários'!$B$7:$H$507,5,1))</f>
        <v/>
      </c>
      <c r="H2400" s="116" t="str">
        <f>IF($C2400="","",VLOOKUP($C2400,'[1]Preços Unitários'!$B$7:$H$507,7,1))</f>
        <v/>
      </c>
      <c r="I2400" s="117"/>
      <c r="J2400" s="118" t="str">
        <f t="shared" si="164"/>
        <v/>
      </c>
      <c r="K2400" s="347"/>
      <c r="L2400" s="353"/>
    </row>
    <row r="2401" spans="2:12" x14ac:dyDescent="0.25">
      <c r="B2401" s="113"/>
      <c r="C2401" s="119"/>
      <c r="D2401" s="119"/>
      <c r="E2401" s="119"/>
      <c r="F2401" s="115" t="str">
        <f>IF($C2401="","",VLOOKUP($C2401,'[1]Preços Unitários'!$B$7:$H$507,4,1))</f>
        <v/>
      </c>
      <c r="G2401" s="115" t="str">
        <f>IF($C2401="","",VLOOKUP($C2401,'[1]Preços Unitários'!$B$7:$H$507,5,1))</f>
        <v/>
      </c>
      <c r="H2401" s="116" t="str">
        <f>IF($C2401="","",VLOOKUP($C2401,'[1]Preços Unitários'!$B$7:$H$507,7,1))</f>
        <v/>
      </c>
      <c r="I2401" s="117"/>
      <c r="J2401" s="118" t="str">
        <f t="shared" si="164"/>
        <v/>
      </c>
      <c r="K2401" s="347"/>
      <c r="L2401" s="353"/>
    </row>
    <row r="2402" spans="2:12" x14ac:dyDescent="0.25">
      <c r="B2402" s="113"/>
      <c r="C2402" s="119"/>
      <c r="D2402" s="119"/>
      <c r="E2402" s="119"/>
      <c r="F2402" s="115" t="str">
        <f>IF($C2402="","",VLOOKUP($C2402,'[1]Preços Unitários'!$B$7:$H$507,4,1))</f>
        <v/>
      </c>
      <c r="G2402" s="115" t="str">
        <f>IF($C2402="","",VLOOKUP($C2402,'[1]Preços Unitários'!$B$7:$H$507,5,1))</f>
        <v/>
      </c>
      <c r="H2402" s="116" t="str">
        <f>IF($C2402="","",VLOOKUP($C2402,'[1]Preços Unitários'!$B$7:$H$507,7,1))</f>
        <v/>
      </c>
      <c r="I2402" s="117"/>
      <c r="J2402" s="118" t="str">
        <f t="shared" si="164"/>
        <v/>
      </c>
      <c r="K2402" s="347"/>
      <c r="L2402" s="353"/>
    </row>
    <row r="2403" spans="2:12" x14ac:dyDescent="0.25">
      <c r="B2403" s="113"/>
      <c r="C2403" s="119"/>
      <c r="D2403" s="119"/>
      <c r="E2403" s="119"/>
      <c r="F2403" s="115" t="str">
        <f>IF($C2403="","",VLOOKUP($C2403,'[1]Preços Unitários'!$B$7:$H$507,4,1))</f>
        <v/>
      </c>
      <c r="G2403" s="115" t="str">
        <f>IF($C2403="","",VLOOKUP($C2403,'[1]Preços Unitários'!$B$7:$H$507,5,1))</f>
        <v/>
      </c>
      <c r="H2403" s="116" t="str">
        <f>IF($C2403="","",VLOOKUP($C2403,'[1]Preços Unitários'!$B$7:$H$507,7,1))</f>
        <v/>
      </c>
      <c r="I2403" s="117"/>
      <c r="J2403" s="118" t="str">
        <f t="shared" si="164"/>
        <v/>
      </c>
      <c r="K2403" s="347"/>
      <c r="L2403" s="353"/>
    </row>
    <row r="2404" spans="2:12" x14ac:dyDescent="0.25">
      <c r="B2404" s="113"/>
      <c r="C2404" s="119"/>
      <c r="D2404" s="119"/>
      <c r="E2404" s="119"/>
      <c r="F2404" s="115" t="str">
        <f>IF($C2404="","",VLOOKUP($C2404,'[1]Preços Unitários'!$B$7:$H$507,4,1))</f>
        <v/>
      </c>
      <c r="G2404" s="115" t="str">
        <f>IF($C2404="","",VLOOKUP($C2404,'[1]Preços Unitários'!$B$7:$H$507,5,1))</f>
        <v/>
      </c>
      <c r="H2404" s="116" t="str">
        <f>IF($C2404="","",VLOOKUP($C2404,'[1]Preços Unitários'!$B$7:$H$507,7,1))</f>
        <v/>
      </c>
      <c r="I2404" s="117"/>
      <c r="J2404" s="118" t="str">
        <f t="shared" si="164"/>
        <v/>
      </c>
      <c r="K2404" s="347"/>
      <c r="L2404" s="353"/>
    </row>
    <row r="2405" spans="2:12" x14ac:dyDescent="0.25">
      <c r="B2405" s="113"/>
      <c r="C2405" s="119"/>
      <c r="D2405" s="119"/>
      <c r="E2405" s="119"/>
      <c r="F2405" s="115" t="str">
        <f>IF($C2405="","",VLOOKUP($C2405,'[1]Preços Unitários'!$B$7:$H$507,4,1))</f>
        <v/>
      </c>
      <c r="G2405" s="115" t="str">
        <f>IF($C2405="","",VLOOKUP($C2405,'[1]Preços Unitários'!$B$7:$H$507,5,1))</f>
        <v/>
      </c>
      <c r="H2405" s="116" t="str">
        <f>IF($C2405="","",VLOOKUP($C2405,'[1]Preços Unitários'!$B$7:$H$507,7,1))</f>
        <v/>
      </c>
      <c r="I2405" s="117"/>
      <c r="J2405" s="118" t="str">
        <f t="shared" si="164"/>
        <v/>
      </c>
      <c r="K2405" s="347"/>
      <c r="L2405" s="353"/>
    </row>
    <row r="2406" spans="2:12" x14ac:dyDescent="0.25">
      <c r="B2406" s="113"/>
      <c r="C2406" s="119"/>
      <c r="D2406" s="119"/>
      <c r="E2406" s="119"/>
      <c r="F2406" s="115" t="str">
        <f>IF($C2406="","",VLOOKUP($C2406,'[1]Preços Unitários'!$B$7:$H$507,4,1))</f>
        <v/>
      </c>
      <c r="G2406" s="115" t="str">
        <f>IF($C2406="","",VLOOKUP($C2406,'[1]Preços Unitários'!$B$7:$H$507,5,1))</f>
        <v/>
      </c>
      <c r="H2406" s="116" t="str">
        <f>IF($C2406="","",VLOOKUP($C2406,'[1]Preços Unitários'!$B$7:$H$507,7,1))</f>
        <v/>
      </c>
      <c r="I2406" s="120"/>
      <c r="J2406" s="118" t="str">
        <f t="shared" si="164"/>
        <v/>
      </c>
      <c r="K2406" s="347"/>
      <c r="L2406" s="353"/>
    </row>
    <row r="2407" spans="2:12" x14ac:dyDescent="0.25">
      <c r="B2407" s="113"/>
      <c r="C2407" s="119"/>
      <c r="D2407" s="119"/>
      <c r="E2407" s="119"/>
      <c r="F2407" s="115" t="str">
        <f>IF($C2407="","",VLOOKUP($C2407,'[1]Preços Unitários'!$B$7:$H$507,4,1))</f>
        <v/>
      </c>
      <c r="G2407" s="115" t="str">
        <f>IF($C2407="","",VLOOKUP($C2407,'[1]Preços Unitários'!$B$7:$H$507,5,1))</f>
        <v/>
      </c>
      <c r="H2407" s="116" t="str">
        <f>IF($C2407="","",VLOOKUP($C2407,'[1]Preços Unitários'!$B$7:$H$507,7,1))</f>
        <v/>
      </c>
      <c r="I2407" s="120"/>
      <c r="J2407" s="118" t="str">
        <f t="shared" si="164"/>
        <v/>
      </c>
      <c r="K2407" s="347"/>
      <c r="L2407" s="353"/>
    </row>
    <row r="2408" spans="2:12" ht="15.75" thickBot="1" x14ac:dyDescent="0.3">
      <c r="B2408" s="121"/>
      <c r="C2408" s="122"/>
      <c r="D2408" s="122"/>
      <c r="E2408" s="122"/>
      <c r="F2408" s="123" t="str">
        <f>IF($C2408="","",VLOOKUP($C2408,'[1]Preços Unitários'!$B$7:$H$507,4,1))</f>
        <v/>
      </c>
      <c r="G2408" s="123" t="str">
        <f>IF($C2408="","",VLOOKUP($C2408,'[1]Preços Unitários'!$B$7:$H$507,5,1))</f>
        <v/>
      </c>
      <c r="H2408" s="124" t="str">
        <f>IF($C2408="","",VLOOKUP($C2408,'[1]Preços Unitários'!$B$7:$H$507,7,1))</f>
        <v/>
      </c>
      <c r="I2408" s="125"/>
      <c r="J2408" s="126" t="str">
        <f t="shared" si="164"/>
        <v/>
      </c>
      <c r="K2408" s="348"/>
      <c r="L2408" s="354"/>
    </row>
    <row r="2409" spans="2:12" ht="15.75" thickBot="1" x14ac:dyDescent="0.3">
      <c r="C2409" s="127"/>
      <c r="D2409" s="127"/>
      <c r="E2409" s="127"/>
      <c r="H2409" s="128"/>
      <c r="I2409" s="129"/>
      <c r="J2409" s="128"/>
    </row>
    <row r="2410" spans="2:12" x14ac:dyDescent="0.25">
      <c r="B2410" s="133"/>
      <c r="C2410" s="96"/>
      <c r="D2410" s="96"/>
      <c r="E2410" s="96"/>
      <c r="F2410" s="97"/>
      <c r="G2410" s="98"/>
      <c r="H2410" s="135"/>
      <c r="I2410" s="100">
        <v>1</v>
      </c>
      <c r="J2410" s="101">
        <f>IF(SUM(J2412:J2421)="","",IF(H2410="NOTURNO",(SUM(J2412:J2421))*1.25,SUM(J2412:J2421)))</f>
        <v>0</v>
      </c>
      <c r="K2410" s="102" t="s">
        <v>1771</v>
      </c>
      <c r="L2410" s="103" t="s">
        <v>1772</v>
      </c>
    </row>
    <row r="2411" spans="2:12" ht="27" x14ac:dyDescent="0.25">
      <c r="B2411" s="104"/>
      <c r="C2411" s="105" t="s">
        <v>1773</v>
      </c>
      <c r="D2411" s="105"/>
      <c r="E2411" s="105"/>
      <c r="F2411" s="106" t="s">
        <v>1776</v>
      </c>
      <c r="G2411" s="107" t="s">
        <v>1777</v>
      </c>
      <c r="H2411" s="108" t="s">
        <v>1778</v>
      </c>
      <c r="I2411" s="109"/>
      <c r="J2411" s="110"/>
      <c r="K2411" s="111"/>
      <c r="L2411" s="112"/>
    </row>
    <row r="2412" spans="2:12" x14ac:dyDescent="0.25">
      <c r="B2412" s="113"/>
      <c r="C2412" s="119"/>
      <c r="D2412" s="119"/>
      <c r="E2412" s="119"/>
      <c r="F2412" s="115" t="str">
        <f>IF($C2412="","",VLOOKUP($C2412,'[1]Preços Unitários'!$B$7:$H$507,4,1))</f>
        <v/>
      </c>
      <c r="G2412" s="115" t="str">
        <f>IF($C2412="","",VLOOKUP($C2412,'[1]Preços Unitários'!$B$7:$H$507,5,1))</f>
        <v/>
      </c>
      <c r="H2412" s="116" t="str">
        <f>IF($C2412="","",VLOOKUP($C2412,'[1]Preços Unitários'!$B$7:$H$507,7,1))</f>
        <v/>
      </c>
      <c r="I2412" s="117"/>
      <c r="J2412" s="118" t="str">
        <f t="shared" ref="J2412:J2422" si="165">IF(H2412="","",I2412*H2412)</f>
        <v/>
      </c>
      <c r="K2412" s="346"/>
      <c r="L2412" s="352"/>
    </row>
    <row r="2413" spans="2:12" x14ac:dyDescent="0.25">
      <c r="B2413" s="113"/>
      <c r="C2413" s="152"/>
      <c r="D2413" s="152"/>
      <c r="E2413" s="152"/>
      <c r="F2413" s="115" t="str">
        <f>IF($C2413="","",VLOOKUP($C2413,'[1]Preços Unitários'!$B$7:$H$507,4,1))</f>
        <v/>
      </c>
      <c r="G2413" s="115" t="str">
        <f>IF($C2413="","",VLOOKUP($C2413,'[1]Preços Unitários'!$B$7:$H$507,5,1))</f>
        <v/>
      </c>
      <c r="H2413" s="116" t="str">
        <f>IF($C2413="","",VLOOKUP($C2413,'[1]Preços Unitários'!$B$7:$H$507,7,1))</f>
        <v/>
      </c>
      <c r="I2413" s="117"/>
      <c r="J2413" s="118" t="str">
        <f t="shared" si="165"/>
        <v/>
      </c>
      <c r="K2413" s="347"/>
      <c r="L2413" s="353"/>
    </row>
    <row r="2414" spans="2:12" x14ac:dyDescent="0.25">
      <c r="B2414" s="113"/>
      <c r="C2414" s="119"/>
      <c r="D2414" s="119"/>
      <c r="E2414" s="119"/>
      <c r="F2414" s="115" t="str">
        <f>IF($C2414="","",VLOOKUP($C2414,'[1]Preços Unitários'!$B$7:$H$507,4,1))</f>
        <v/>
      </c>
      <c r="G2414" s="115" t="str">
        <f>IF($C2414="","",VLOOKUP($C2414,'[1]Preços Unitários'!$B$7:$H$507,5,1))</f>
        <v/>
      </c>
      <c r="H2414" s="116" t="str">
        <f>IF($C2414="","",VLOOKUP($C2414,'[1]Preços Unitários'!$B$7:$H$507,7,1))</f>
        <v/>
      </c>
      <c r="I2414" s="117"/>
      <c r="J2414" s="118" t="str">
        <f t="shared" si="165"/>
        <v/>
      </c>
      <c r="K2414" s="347"/>
      <c r="L2414" s="353"/>
    </row>
    <row r="2415" spans="2:12" x14ac:dyDescent="0.25">
      <c r="B2415" s="113"/>
      <c r="C2415" s="119"/>
      <c r="D2415" s="119"/>
      <c r="E2415" s="119"/>
      <c r="F2415" s="115" t="str">
        <f>IF($C2415="","",VLOOKUP($C2415,'[1]Preços Unitários'!$B$7:$H$507,4,1))</f>
        <v/>
      </c>
      <c r="G2415" s="115" t="str">
        <f>IF($C2415="","",VLOOKUP($C2415,'[1]Preços Unitários'!$B$7:$H$507,5,1))</f>
        <v/>
      </c>
      <c r="H2415" s="116" t="str">
        <f>IF($C2415="","",VLOOKUP($C2415,'[1]Preços Unitários'!$B$7:$H$507,7,1))</f>
        <v/>
      </c>
      <c r="I2415" s="117"/>
      <c r="J2415" s="118" t="str">
        <f t="shared" si="165"/>
        <v/>
      </c>
      <c r="K2415" s="347"/>
      <c r="L2415" s="353"/>
    </row>
    <row r="2416" spans="2:12" x14ac:dyDescent="0.25">
      <c r="B2416" s="113"/>
      <c r="C2416" s="119"/>
      <c r="D2416" s="119"/>
      <c r="E2416" s="119"/>
      <c r="F2416" s="115" t="str">
        <f>IF($C2416="","",VLOOKUP($C2416,'[1]Preços Unitários'!$B$7:$H$507,4,1))</f>
        <v/>
      </c>
      <c r="G2416" s="115" t="str">
        <f>IF($C2416="","",VLOOKUP($C2416,'[1]Preços Unitários'!$B$7:$H$507,5,1))</f>
        <v/>
      </c>
      <c r="H2416" s="116" t="str">
        <f>IF($C2416="","",VLOOKUP($C2416,'[1]Preços Unitários'!$B$7:$H$507,7,1))</f>
        <v/>
      </c>
      <c r="I2416" s="117"/>
      <c r="J2416" s="118" t="str">
        <f t="shared" si="165"/>
        <v/>
      </c>
      <c r="K2416" s="347"/>
      <c r="L2416" s="353"/>
    </row>
    <row r="2417" spans="2:12" x14ac:dyDescent="0.25">
      <c r="B2417" s="113"/>
      <c r="C2417" s="119"/>
      <c r="D2417" s="119"/>
      <c r="E2417" s="119"/>
      <c r="F2417" s="115" t="str">
        <f>IF($C2417="","",VLOOKUP($C2417,'[1]Preços Unitários'!$B$7:$H$507,4,1))</f>
        <v/>
      </c>
      <c r="G2417" s="115" t="str">
        <f>IF($C2417="","",VLOOKUP($C2417,'[1]Preços Unitários'!$B$7:$H$507,5,1))</f>
        <v/>
      </c>
      <c r="H2417" s="116" t="str">
        <f>IF($C2417="","",VLOOKUP($C2417,'[1]Preços Unitários'!$B$7:$H$507,7,1))</f>
        <v/>
      </c>
      <c r="I2417" s="117"/>
      <c r="J2417" s="118" t="str">
        <f t="shared" si="165"/>
        <v/>
      </c>
      <c r="K2417" s="347"/>
      <c r="L2417" s="353"/>
    </row>
    <row r="2418" spans="2:12" x14ac:dyDescent="0.25">
      <c r="B2418" s="113"/>
      <c r="C2418" s="119"/>
      <c r="D2418" s="119"/>
      <c r="E2418" s="119"/>
      <c r="F2418" s="115" t="str">
        <f>IF($C2418="","",VLOOKUP($C2418,'[1]Preços Unitários'!$B$7:$H$507,4,1))</f>
        <v/>
      </c>
      <c r="G2418" s="115" t="str">
        <f>IF($C2418="","",VLOOKUP($C2418,'[1]Preços Unitários'!$B$7:$H$507,5,1))</f>
        <v/>
      </c>
      <c r="H2418" s="116" t="str">
        <f>IF($C2418="","",VLOOKUP($C2418,'[1]Preços Unitários'!$B$7:$H$507,7,1))</f>
        <v/>
      </c>
      <c r="I2418" s="117"/>
      <c r="J2418" s="118" t="str">
        <f t="shared" si="165"/>
        <v/>
      </c>
      <c r="K2418" s="347"/>
      <c r="L2418" s="353"/>
    </row>
    <row r="2419" spans="2:12" x14ac:dyDescent="0.25">
      <c r="B2419" s="113"/>
      <c r="C2419" s="119"/>
      <c r="D2419" s="119"/>
      <c r="E2419" s="119"/>
      <c r="F2419" s="115" t="str">
        <f>IF($C2419="","",VLOOKUP($C2419,'[1]Preços Unitários'!$B$7:$H$507,4,1))</f>
        <v/>
      </c>
      <c r="G2419" s="115" t="str">
        <f>IF($C2419="","",VLOOKUP($C2419,'[1]Preços Unitários'!$B$7:$H$507,5,1))</f>
        <v/>
      </c>
      <c r="H2419" s="116" t="str">
        <f>IF($C2419="","",VLOOKUP($C2419,'[1]Preços Unitários'!$B$7:$H$507,7,1))</f>
        <v/>
      </c>
      <c r="I2419" s="117"/>
      <c r="J2419" s="118" t="str">
        <f t="shared" si="165"/>
        <v/>
      </c>
      <c r="K2419" s="347"/>
      <c r="L2419" s="353"/>
    </row>
    <row r="2420" spans="2:12" x14ac:dyDescent="0.25">
      <c r="B2420" s="113"/>
      <c r="C2420" s="119"/>
      <c r="D2420" s="119"/>
      <c r="E2420" s="119"/>
      <c r="F2420" s="115" t="str">
        <f>IF($C2420="","",VLOOKUP($C2420,'[1]Preços Unitários'!$B$7:$H$507,4,1))</f>
        <v/>
      </c>
      <c r="G2420" s="115" t="str">
        <f>IF($C2420="","",VLOOKUP($C2420,'[1]Preços Unitários'!$B$7:$H$507,5,1))</f>
        <v/>
      </c>
      <c r="H2420" s="116" t="str">
        <f>IF($C2420="","",VLOOKUP($C2420,'[1]Preços Unitários'!$B$7:$H$507,7,1))</f>
        <v/>
      </c>
      <c r="I2420" s="120"/>
      <c r="J2420" s="118" t="str">
        <f t="shared" si="165"/>
        <v/>
      </c>
      <c r="K2420" s="347"/>
      <c r="L2420" s="353"/>
    </row>
    <row r="2421" spans="2:12" x14ac:dyDescent="0.25">
      <c r="B2421" s="113"/>
      <c r="C2421" s="119"/>
      <c r="D2421" s="119"/>
      <c r="E2421" s="119"/>
      <c r="F2421" s="115" t="str">
        <f>IF($C2421="","",VLOOKUP($C2421,'[1]Preços Unitários'!$B$7:$H$507,4,1))</f>
        <v/>
      </c>
      <c r="G2421" s="115" t="str">
        <f>IF($C2421="","",VLOOKUP($C2421,'[1]Preços Unitários'!$B$7:$H$507,5,1))</f>
        <v/>
      </c>
      <c r="H2421" s="116" t="str">
        <f>IF($C2421="","",VLOOKUP($C2421,'[1]Preços Unitários'!$B$7:$H$507,7,1))</f>
        <v/>
      </c>
      <c r="I2421" s="120"/>
      <c r="J2421" s="118" t="str">
        <f t="shared" si="165"/>
        <v/>
      </c>
      <c r="K2421" s="347"/>
      <c r="L2421" s="353"/>
    </row>
    <row r="2422" spans="2:12" ht="15.75" thickBot="1" x14ac:dyDescent="0.3">
      <c r="B2422" s="121"/>
      <c r="C2422" s="122"/>
      <c r="D2422" s="122"/>
      <c r="E2422" s="122"/>
      <c r="F2422" s="123" t="str">
        <f>IF($C2422="","",VLOOKUP($C2422,'[1]Preços Unitários'!$B$7:$H$507,4,1))</f>
        <v/>
      </c>
      <c r="G2422" s="123" t="str">
        <f>IF($C2422="","",VLOOKUP($C2422,'[1]Preços Unitários'!$B$7:$H$507,5,1))</f>
        <v/>
      </c>
      <c r="H2422" s="124" t="str">
        <f>IF($C2422="","",VLOOKUP($C2422,'[1]Preços Unitários'!$B$7:$H$507,7,1))</f>
        <v/>
      </c>
      <c r="I2422" s="125"/>
      <c r="J2422" s="126" t="str">
        <f t="shared" si="165"/>
        <v/>
      </c>
      <c r="K2422" s="348"/>
      <c r="L2422" s="354"/>
    </row>
    <row r="2423" spans="2:12" ht="15.75" thickBot="1" x14ac:dyDescent="0.3">
      <c r="C2423" s="127"/>
      <c r="D2423" s="127"/>
      <c r="E2423" s="127"/>
      <c r="H2423" s="128"/>
      <c r="I2423" s="129"/>
      <c r="J2423" s="128"/>
    </row>
    <row r="2424" spans="2:12" x14ac:dyDescent="0.25">
      <c r="B2424" s="133"/>
      <c r="C2424" s="96"/>
      <c r="D2424" s="96"/>
      <c r="E2424" s="96"/>
      <c r="F2424" s="97"/>
      <c r="G2424" s="98"/>
      <c r="H2424" s="135"/>
      <c r="I2424" s="100">
        <v>1</v>
      </c>
      <c r="J2424" s="101">
        <f>IF(SUM(J2426:J2435)="","",IF(H2424="NOTURNO",(SUM(J2426:J2435))*1.25,SUM(J2426:J2435)))</f>
        <v>0</v>
      </c>
      <c r="K2424" s="102" t="s">
        <v>1771</v>
      </c>
      <c r="L2424" s="103" t="s">
        <v>1772</v>
      </c>
    </row>
    <row r="2425" spans="2:12" ht="27" x14ac:dyDescent="0.25">
      <c r="B2425" s="104"/>
      <c r="C2425" s="105" t="s">
        <v>1773</v>
      </c>
      <c r="D2425" s="105"/>
      <c r="E2425" s="105"/>
      <c r="F2425" s="106" t="s">
        <v>1776</v>
      </c>
      <c r="G2425" s="107" t="s">
        <v>1777</v>
      </c>
      <c r="H2425" s="108" t="s">
        <v>1778</v>
      </c>
      <c r="I2425" s="109"/>
      <c r="J2425" s="110"/>
      <c r="K2425" s="111"/>
      <c r="L2425" s="112"/>
    </row>
    <row r="2426" spans="2:12" x14ac:dyDescent="0.25">
      <c r="B2426" s="113"/>
      <c r="C2426" s="119"/>
      <c r="D2426" s="119"/>
      <c r="E2426" s="119"/>
      <c r="F2426" s="115" t="str">
        <f>IF($C2426="","",VLOOKUP($C2426,'[1]Preços Unitários'!$B$7:$H$507,4,1))</f>
        <v/>
      </c>
      <c r="G2426" s="115" t="str">
        <f>IF($C2426="","",VLOOKUP($C2426,'[1]Preços Unitários'!$B$7:$H$507,5,1))</f>
        <v/>
      </c>
      <c r="H2426" s="116" t="str">
        <f>IF($C2426="","",VLOOKUP($C2426,'[1]Preços Unitários'!$B$7:$H$507,7,1))</f>
        <v/>
      </c>
      <c r="I2426" s="117"/>
      <c r="J2426" s="118" t="str">
        <f t="shared" ref="J2426:J2436" si="166">IF(H2426="","",I2426*H2426)</f>
        <v/>
      </c>
      <c r="K2426" s="346"/>
      <c r="L2426" s="352"/>
    </row>
    <row r="2427" spans="2:12" x14ac:dyDescent="0.25">
      <c r="B2427" s="113"/>
      <c r="C2427" s="152"/>
      <c r="D2427" s="152"/>
      <c r="E2427" s="152"/>
      <c r="F2427" s="115" t="str">
        <f>IF($C2427="","",VLOOKUP($C2427,'[1]Preços Unitários'!$B$7:$H$507,4,1))</f>
        <v/>
      </c>
      <c r="G2427" s="115" t="str">
        <f>IF($C2427="","",VLOOKUP($C2427,'[1]Preços Unitários'!$B$7:$H$507,5,1))</f>
        <v/>
      </c>
      <c r="H2427" s="116" t="str">
        <f>IF($C2427="","",VLOOKUP($C2427,'[1]Preços Unitários'!$B$7:$H$507,7,1))</f>
        <v/>
      </c>
      <c r="I2427" s="117"/>
      <c r="J2427" s="118" t="str">
        <f t="shared" si="166"/>
        <v/>
      </c>
      <c r="K2427" s="347"/>
      <c r="L2427" s="353"/>
    </row>
    <row r="2428" spans="2:12" x14ac:dyDescent="0.25">
      <c r="B2428" s="113"/>
      <c r="C2428" s="119"/>
      <c r="D2428" s="119"/>
      <c r="E2428" s="119"/>
      <c r="F2428" s="115" t="str">
        <f>IF($C2428="","",VLOOKUP($C2428,'[1]Preços Unitários'!$B$7:$H$507,4,1))</f>
        <v/>
      </c>
      <c r="G2428" s="115" t="str">
        <f>IF($C2428="","",VLOOKUP($C2428,'[1]Preços Unitários'!$B$7:$H$507,5,1))</f>
        <v/>
      </c>
      <c r="H2428" s="116" t="str">
        <f>IF($C2428="","",VLOOKUP($C2428,'[1]Preços Unitários'!$B$7:$H$507,7,1))</f>
        <v/>
      </c>
      <c r="I2428" s="117"/>
      <c r="J2428" s="118" t="str">
        <f t="shared" si="166"/>
        <v/>
      </c>
      <c r="K2428" s="347"/>
      <c r="L2428" s="353"/>
    </row>
    <row r="2429" spans="2:12" x14ac:dyDescent="0.25">
      <c r="B2429" s="113"/>
      <c r="C2429" s="119"/>
      <c r="D2429" s="119"/>
      <c r="E2429" s="119"/>
      <c r="F2429" s="115" t="str">
        <f>IF($C2429="","",VLOOKUP($C2429,'[1]Preços Unitários'!$B$7:$H$507,4,1))</f>
        <v/>
      </c>
      <c r="G2429" s="115" t="str">
        <f>IF($C2429="","",VLOOKUP($C2429,'[1]Preços Unitários'!$B$7:$H$507,5,1))</f>
        <v/>
      </c>
      <c r="H2429" s="116" t="str">
        <f>IF($C2429="","",VLOOKUP($C2429,'[1]Preços Unitários'!$B$7:$H$507,7,1))</f>
        <v/>
      </c>
      <c r="I2429" s="117"/>
      <c r="J2429" s="118" t="str">
        <f t="shared" si="166"/>
        <v/>
      </c>
      <c r="K2429" s="347"/>
      <c r="L2429" s="353"/>
    </row>
    <row r="2430" spans="2:12" x14ac:dyDescent="0.25">
      <c r="B2430" s="113"/>
      <c r="C2430" s="119"/>
      <c r="D2430" s="119"/>
      <c r="E2430" s="119"/>
      <c r="F2430" s="115" t="str">
        <f>IF($C2430="","",VLOOKUP($C2430,'[1]Preços Unitários'!$B$7:$H$507,4,1))</f>
        <v/>
      </c>
      <c r="G2430" s="115" t="str">
        <f>IF($C2430="","",VLOOKUP($C2430,'[1]Preços Unitários'!$B$7:$H$507,5,1))</f>
        <v/>
      </c>
      <c r="H2430" s="116" t="str">
        <f>IF($C2430="","",VLOOKUP($C2430,'[1]Preços Unitários'!$B$7:$H$507,7,1))</f>
        <v/>
      </c>
      <c r="I2430" s="117"/>
      <c r="J2430" s="118" t="str">
        <f t="shared" si="166"/>
        <v/>
      </c>
      <c r="K2430" s="347"/>
      <c r="L2430" s="353"/>
    </row>
    <row r="2431" spans="2:12" x14ac:dyDescent="0.25">
      <c r="B2431" s="113"/>
      <c r="C2431" s="119"/>
      <c r="D2431" s="119"/>
      <c r="E2431" s="119"/>
      <c r="F2431" s="115" t="str">
        <f>IF($C2431="","",VLOOKUP($C2431,'[1]Preços Unitários'!$B$7:$H$507,4,1))</f>
        <v/>
      </c>
      <c r="G2431" s="115" t="str">
        <f>IF($C2431="","",VLOOKUP($C2431,'[1]Preços Unitários'!$B$7:$H$507,5,1))</f>
        <v/>
      </c>
      <c r="H2431" s="116" t="str">
        <f>IF($C2431="","",VLOOKUP($C2431,'[1]Preços Unitários'!$B$7:$H$507,7,1))</f>
        <v/>
      </c>
      <c r="I2431" s="117"/>
      <c r="J2431" s="118" t="str">
        <f t="shared" si="166"/>
        <v/>
      </c>
      <c r="K2431" s="347"/>
      <c r="L2431" s="353"/>
    </row>
    <row r="2432" spans="2:12" x14ac:dyDescent="0.25">
      <c r="B2432" s="113"/>
      <c r="C2432" s="119"/>
      <c r="D2432" s="119"/>
      <c r="E2432" s="119"/>
      <c r="F2432" s="115" t="str">
        <f>IF($C2432="","",VLOOKUP($C2432,'[1]Preços Unitários'!$B$7:$H$507,4,1))</f>
        <v/>
      </c>
      <c r="G2432" s="115" t="str">
        <f>IF($C2432="","",VLOOKUP($C2432,'[1]Preços Unitários'!$B$7:$H$507,5,1))</f>
        <v/>
      </c>
      <c r="H2432" s="116" t="str">
        <f>IF($C2432="","",VLOOKUP($C2432,'[1]Preços Unitários'!$B$7:$H$507,7,1))</f>
        <v/>
      </c>
      <c r="I2432" s="117"/>
      <c r="J2432" s="118" t="str">
        <f t="shared" si="166"/>
        <v/>
      </c>
      <c r="K2432" s="347"/>
      <c r="L2432" s="353"/>
    </row>
    <row r="2433" spans="2:12" x14ac:dyDescent="0.25">
      <c r="B2433" s="113"/>
      <c r="C2433" s="119"/>
      <c r="D2433" s="119"/>
      <c r="E2433" s="119"/>
      <c r="F2433" s="115" t="str">
        <f>IF($C2433="","",VLOOKUP($C2433,'[1]Preços Unitários'!$B$7:$H$507,4,1))</f>
        <v/>
      </c>
      <c r="G2433" s="115" t="str">
        <f>IF($C2433="","",VLOOKUP($C2433,'[1]Preços Unitários'!$B$7:$H$507,5,1))</f>
        <v/>
      </c>
      <c r="H2433" s="116" t="str">
        <f>IF($C2433="","",VLOOKUP($C2433,'[1]Preços Unitários'!$B$7:$H$507,7,1))</f>
        <v/>
      </c>
      <c r="I2433" s="117"/>
      <c r="J2433" s="118" t="str">
        <f t="shared" si="166"/>
        <v/>
      </c>
      <c r="K2433" s="347"/>
      <c r="L2433" s="353"/>
    </row>
    <row r="2434" spans="2:12" x14ac:dyDescent="0.25">
      <c r="B2434" s="113"/>
      <c r="C2434" s="119"/>
      <c r="D2434" s="119"/>
      <c r="E2434" s="119"/>
      <c r="F2434" s="115" t="str">
        <f>IF($C2434="","",VLOOKUP($C2434,'[1]Preços Unitários'!$B$7:$H$507,4,1))</f>
        <v/>
      </c>
      <c r="G2434" s="115" t="str">
        <f>IF($C2434="","",VLOOKUP($C2434,'[1]Preços Unitários'!$B$7:$H$507,5,1))</f>
        <v/>
      </c>
      <c r="H2434" s="116" t="str">
        <f>IF($C2434="","",VLOOKUP($C2434,'[1]Preços Unitários'!$B$7:$H$507,7,1))</f>
        <v/>
      </c>
      <c r="I2434" s="120"/>
      <c r="J2434" s="118" t="str">
        <f t="shared" si="166"/>
        <v/>
      </c>
      <c r="K2434" s="347"/>
      <c r="L2434" s="353"/>
    </row>
    <row r="2435" spans="2:12" x14ac:dyDescent="0.25">
      <c r="B2435" s="113"/>
      <c r="C2435" s="119"/>
      <c r="D2435" s="119"/>
      <c r="E2435" s="119"/>
      <c r="F2435" s="115" t="str">
        <f>IF($C2435="","",VLOOKUP($C2435,'[1]Preços Unitários'!$B$7:$H$507,4,1))</f>
        <v/>
      </c>
      <c r="G2435" s="115" t="str">
        <f>IF($C2435="","",VLOOKUP($C2435,'[1]Preços Unitários'!$B$7:$H$507,5,1))</f>
        <v/>
      </c>
      <c r="H2435" s="116" t="str">
        <f>IF($C2435="","",VLOOKUP($C2435,'[1]Preços Unitários'!$B$7:$H$507,7,1))</f>
        <v/>
      </c>
      <c r="I2435" s="120"/>
      <c r="J2435" s="118" t="str">
        <f t="shared" si="166"/>
        <v/>
      </c>
      <c r="K2435" s="347"/>
      <c r="L2435" s="353"/>
    </row>
    <row r="2436" spans="2:12" ht="15.75" thickBot="1" x14ac:dyDescent="0.3">
      <c r="B2436" s="121"/>
      <c r="C2436" s="122"/>
      <c r="D2436" s="122"/>
      <c r="E2436" s="122"/>
      <c r="F2436" s="123" t="str">
        <f>IF($C2436="","",VLOOKUP($C2436,'[1]Preços Unitários'!$B$7:$H$507,4,1))</f>
        <v/>
      </c>
      <c r="G2436" s="123" t="str">
        <f>IF($C2436="","",VLOOKUP($C2436,'[1]Preços Unitários'!$B$7:$H$507,5,1))</f>
        <v/>
      </c>
      <c r="H2436" s="124" t="str">
        <f>IF($C2436="","",VLOOKUP($C2436,'[1]Preços Unitários'!$B$7:$H$507,7,1))</f>
        <v/>
      </c>
      <c r="I2436" s="125"/>
      <c r="J2436" s="126" t="str">
        <f t="shared" si="166"/>
        <v/>
      </c>
      <c r="K2436" s="348"/>
      <c r="L2436" s="354"/>
    </row>
    <row r="2437" spans="2:12" ht="15.75" thickBot="1" x14ac:dyDescent="0.3">
      <c r="C2437" s="127"/>
      <c r="D2437" s="127"/>
      <c r="E2437" s="127"/>
      <c r="H2437" s="128"/>
      <c r="I2437" s="129"/>
      <c r="J2437" s="128"/>
    </row>
    <row r="2438" spans="2:12" x14ac:dyDescent="0.25">
      <c r="B2438" s="133"/>
      <c r="C2438" s="96"/>
      <c r="D2438" s="96"/>
      <c r="E2438" s="96"/>
      <c r="F2438" s="97"/>
      <c r="G2438" s="98"/>
      <c r="H2438" s="135"/>
      <c r="I2438" s="100">
        <v>1</v>
      </c>
      <c r="J2438" s="101">
        <f>IF(SUM(J2440:J2449)="","",IF(H2438="NOTURNO",(SUM(J2440:J2449))*1.25,SUM(J2440:J2449)))</f>
        <v>0</v>
      </c>
      <c r="K2438" s="102" t="s">
        <v>1771</v>
      </c>
      <c r="L2438" s="103" t="s">
        <v>1772</v>
      </c>
    </row>
    <row r="2439" spans="2:12" ht="27" x14ac:dyDescent="0.25">
      <c r="B2439" s="104"/>
      <c r="C2439" s="105" t="s">
        <v>1773</v>
      </c>
      <c r="D2439" s="105"/>
      <c r="E2439" s="105"/>
      <c r="F2439" s="106" t="s">
        <v>1776</v>
      </c>
      <c r="G2439" s="107" t="s">
        <v>1777</v>
      </c>
      <c r="H2439" s="108" t="s">
        <v>1778</v>
      </c>
      <c r="I2439" s="109"/>
      <c r="J2439" s="110"/>
      <c r="K2439" s="111"/>
      <c r="L2439" s="112"/>
    </row>
    <row r="2440" spans="2:12" x14ac:dyDescent="0.25">
      <c r="B2440" s="113"/>
      <c r="C2440" s="119"/>
      <c r="D2440" s="119"/>
      <c r="E2440" s="119"/>
      <c r="F2440" s="115" t="str">
        <f>IF($C2440="","",VLOOKUP($C2440,'[1]Preços Unitários'!$B$7:$H$507,4,1))</f>
        <v/>
      </c>
      <c r="G2440" s="115" t="str">
        <f>IF($C2440="","",VLOOKUP($C2440,'[1]Preços Unitários'!$B$7:$H$507,5,1))</f>
        <v/>
      </c>
      <c r="H2440" s="116" t="str">
        <f>IF($C2440="","",VLOOKUP($C2440,'[1]Preços Unitários'!$B$7:$H$507,7,1))</f>
        <v/>
      </c>
      <c r="I2440" s="117"/>
      <c r="J2440" s="118" t="str">
        <f t="shared" ref="J2440:J2450" si="167">IF(H2440="","",I2440*H2440)</f>
        <v/>
      </c>
      <c r="K2440" s="346"/>
      <c r="L2440" s="352"/>
    </row>
    <row r="2441" spans="2:12" x14ac:dyDescent="0.25">
      <c r="B2441" s="113"/>
      <c r="C2441" s="152"/>
      <c r="D2441" s="152"/>
      <c r="E2441" s="152"/>
      <c r="F2441" s="115" t="str">
        <f>IF($C2441="","",VLOOKUP($C2441,'[1]Preços Unitários'!$B$7:$H$507,4,1))</f>
        <v/>
      </c>
      <c r="G2441" s="115" t="str">
        <f>IF($C2441="","",VLOOKUP($C2441,'[1]Preços Unitários'!$B$7:$H$507,5,1))</f>
        <v/>
      </c>
      <c r="H2441" s="116" t="str">
        <f>IF($C2441="","",VLOOKUP($C2441,'[1]Preços Unitários'!$B$7:$H$507,7,1))</f>
        <v/>
      </c>
      <c r="I2441" s="117"/>
      <c r="J2441" s="118" t="str">
        <f t="shared" si="167"/>
        <v/>
      </c>
      <c r="K2441" s="347"/>
      <c r="L2441" s="353"/>
    </row>
    <row r="2442" spans="2:12" x14ac:dyDescent="0.25">
      <c r="B2442" s="113"/>
      <c r="C2442" s="119"/>
      <c r="D2442" s="119"/>
      <c r="E2442" s="119"/>
      <c r="F2442" s="115" t="str">
        <f>IF($C2442="","",VLOOKUP($C2442,'[1]Preços Unitários'!$B$7:$H$507,4,1))</f>
        <v/>
      </c>
      <c r="G2442" s="115" t="str">
        <f>IF($C2442="","",VLOOKUP($C2442,'[1]Preços Unitários'!$B$7:$H$507,5,1))</f>
        <v/>
      </c>
      <c r="H2442" s="116" t="str">
        <f>IF($C2442="","",VLOOKUP($C2442,'[1]Preços Unitários'!$B$7:$H$507,7,1))</f>
        <v/>
      </c>
      <c r="I2442" s="117"/>
      <c r="J2442" s="118" t="str">
        <f t="shared" si="167"/>
        <v/>
      </c>
      <c r="K2442" s="347"/>
      <c r="L2442" s="353"/>
    </row>
    <row r="2443" spans="2:12" x14ac:dyDescent="0.25">
      <c r="B2443" s="113"/>
      <c r="C2443" s="119"/>
      <c r="D2443" s="119"/>
      <c r="E2443" s="119"/>
      <c r="F2443" s="115" t="str">
        <f>IF($C2443="","",VLOOKUP($C2443,'[1]Preços Unitários'!$B$7:$H$507,4,1))</f>
        <v/>
      </c>
      <c r="G2443" s="115" t="str">
        <f>IF($C2443="","",VLOOKUP($C2443,'[1]Preços Unitários'!$B$7:$H$507,5,1))</f>
        <v/>
      </c>
      <c r="H2443" s="116" t="str">
        <f>IF($C2443="","",VLOOKUP($C2443,'[1]Preços Unitários'!$B$7:$H$507,7,1))</f>
        <v/>
      </c>
      <c r="I2443" s="117"/>
      <c r="J2443" s="118" t="str">
        <f t="shared" si="167"/>
        <v/>
      </c>
      <c r="K2443" s="347"/>
      <c r="L2443" s="353"/>
    </row>
    <row r="2444" spans="2:12" x14ac:dyDescent="0.25">
      <c r="B2444" s="113"/>
      <c r="C2444" s="119"/>
      <c r="D2444" s="119"/>
      <c r="E2444" s="119"/>
      <c r="F2444" s="115" t="str">
        <f>IF($C2444="","",VLOOKUP($C2444,'[1]Preços Unitários'!$B$7:$H$507,4,1))</f>
        <v/>
      </c>
      <c r="G2444" s="115" t="str">
        <f>IF($C2444="","",VLOOKUP($C2444,'[1]Preços Unitários'!$B$7:$H$507,5,1))</f>
        <v/>
      </c>
      <c r="H2444" s="116" t="str">
        <f>IF($C2444="","",VLOOKUP($C2444,'[1]Preços Unitários'!$B$7:$H$507,7,1))</f>
        <v/>
      </c>
      <c r="I2444" s="117"/>
      <c r="J2444" s="118" t="str">
        <f t="shared" si="167"/>
        <v/>
      </c>
      <c r="K2444" s="347"/>
      <c r="L2444" s="353"/>
    </row>
    <row r="2445" spans="2:12" x14ac:dyDescent="0.25">
      <c r="B2445" s="113"/>
      <c r="C2445" s="119"/>
      <c r="D2445" s="119"/>
      <c r="E2445" s="119"/>
      <c r="F2445" s="115" t="str">
        <f>IF($C2445="","",VLOOKUP($C2445,'[1]Preços Unitários'!$B$7:$H$507,4,1))</f>
        <v/>
      </c>
      <c r="G2445" s="115" t="str">
        <f>IF($C2445="","",VLOOKUP($C2445,'[1]Preços Unitários'!$B$7:$H$507,5,1))</f>
        <v/>
      </c>
      <c r="H2445" s="116" t="str">
        <f>IF($C2445="","",VLOOKUP($C2445,'[1]Preços Unitários'!$B$7:$H$507,7,1))</f>
        <v/>
      </c>
      <c r="I2445" s="117"/>
      <c r="J2445" s="118" t="str">
        <f t="shared" si="167"/>
        <v/>
      </c>
      <c r="K2445" s="347"/>
      <c r="L2445" s="353"/>
    </row>
    <row r="2446" spans="2:12" x14ac:dyDescent="0.25">
      <c r="B2446" s="113"/>
      <c r="C2446" s="119"/>
      <c r="D2446" s="119"/>
      <c r="E2446" s="119"/>
      <c r="F2446" s="115" t="str">
        <f>IF($C2446="","",VLOOKUP($C2446,'[1]Preços Unitários'!$B$7:$H$507,4,1))</f>
        <v/>
      </c>
      <c r="G2446" s="115" t="str">
        <f>IF($C2446="","",VLOOKUP($C2446,'[1]Preços Unitários'!$B$7:$H$507,5,1))</f>
        <v/>
      </c>
      <c r="H2446" s="116" t="str">
        <f>IF($C2446="","",VLOOKUP($C2446,'[1]Preços Unitários'!$B$7:$H$507,7,1))</f>
        <v/>
      </c>
      <c r="I2446" s="117"/>
      <c r="J2446" s="118" t="str">
        <f t="shared" si="167"/>
        <v/>
      </c>
      <c r="K2446" s="347"/>
      <c r="L2446" s="353"/>
    </row>
    <row r="2447" spans="2:12" x14ac:dyDescent="0.25">
      <c r="B2447" s="113"/>
      <c r="C2447" s="119"/>
      <c r="D2447" s="119"/>
      <c r="E2447" s="119"/>
      <c r="F2447" s="115" t="str">
        <f>IF($C2447="","",VLOOKUP($C2447,'[1]Preços Unitários'!$B$7:$H$507,4,1))</f>
        <v/>
      </c>
      <c r="G2447" s="115" t="str">
        <f>IF($C2447="","",VLOOKUP($C2447,'[1]Preços Unitários'!$B$7:$H$507,5,1))</f>
        <v/>
      </c>
      <c r="H2447" s="116" t="str">
        <f>IF($C2447="","",VLOOKUP($C2447,'[1]Preços Unitários'!$B$7:$H$507,7,1))</f>
        <v/>
      </c>
      <c r="I2447" s="117"/>
      <c r="J2447" s="118" t="str">
        <f t="shared" si="167"/>
        <v/>
      </c>
      <c r="K2447" s="347"/>
      <c r="L2447" s="353"/>
    </row>
    <row r="2448" spans="2:12" x14ac:dyDescent="0.25">
      <c r="B2448" s="113"/>
      <c r="C2448" s="119"/>
      <c r="D2448" s="119"/>
      <c r="E2448" s="119"/>
      <c r="F2448" s="115" t="str">
        <f>IF($C2448="","",VLOOKUP($C2448,'[1]Preços Unitários'!$B$7:$H$507,4,1))</f>
        <v/>
      </c>
      <c r="G2448" s="115" t="str">
        <f>IF($C2448="","",VLOOKUP($C2448,'[1]Preços Unitários'!$B$7:$H$507,5,1))</f>
        <v/>
      </c>
      <c r="H2448" s="116" t="str">
        <f>IF($C2448="","",VLOOKUP($C2448,'[1]Preços Unitários'!$B$7:$H$507,7,1))</f>
        <v/>
      </c>
      <c r="I2448" s="120"/>
      <c r="J2448" s="118" t="str">
        <f t="shared" si="167"/>
        <v/>
      </c>
      <c r="K2448" s="347"/>
      <c r="L2448" s="353"/>
    </row>
    <row r="2449" spans="2:12" x14ac:dyDescent="0.25">
      <c r="B2449" s="113"/>
      <c r="C2449" s="119"/>
      <c r="D2449" s="119"/>
      <c r="E2449" s="119"/>
      <c r="F2449" s="115" t="str">
        <f>IF($C2449="","",VLOOKUP($C2449,'[1]Preços Unitários'!$B$7:$H$507,4,1))</f>
        <v/>
      </c>
      <c r="G2449" s="115" t="str">
        <f>IF($C2449="","",VLOOKUP($C2449,'[1]Preços Unitários'!$B$7:$H$507,5,1))</f>
        <v/>
      </c>
      <c r="H2449" s="116" t="str">
        <f>IF($C2449="","",VLOOKUP($C2449,'[1]Preços Unitários'!$B$7:$H$507,7,1))</f>
        <v/>
      </c>
      <c r="I2449" s="120"/>
      <c r="J2449" s="118" t="str">
        <f t="shared" si="167"/>
        <v/>
      </c>
      <c r="K2449" s="347"/>
      <c r="L2449" s="353"/>
    </row>
    <row r="2450" spans="2:12" ht="15.75" thickBot="1" x14ac:dyDescent="0.3">
      <c r="B2450" s="121"/>
      <c r="C2450" s="122"/>
      <c r="D2450" s="122"/>
      <c r="E2450" s="122"/>
      <c r="F2450" s="123" t="str">
        <f>IF($C2450="","",VLOOKUP($C2450,'[1]Preços Unitários'!$B$7:$H$507,4,1))</f>
        <v/>
      </c>
      <c r="G2450" s="123" t="str">
        <f>IF($C2450="","",VLOOKUP($C2450,'[1]Preços Unitários'!$B$7:$H$507,5,1))</f>
        <v/>
      </c>
      <c r="H2450" s="124" t="str">
        <f>IF($C2450="","",VLOOKUP($C2450,'[1]Preços Unitários'!$B$7:$H$507,7,1))</f>
        <v/>
      </c>
      <c r="I2450" s="125"/>
      <c r="J2450" s="126" t="str">
        <f t="shared" si="167"/>
        <v/>
      </c>
      <c r="K2450" s="348"/>
      <c r="L2450" s="354"/>
    </row>
    <row r="2451" spans="2:12" ht="15.75" thickBot="1" x14ac:dyDescent="0.3">
      <c r="C2451" s="127"/>
      <c r="D2451" s="127"/>
      <c r="E2451" s="127"/>
      <c r="H2451" s="128"/>
      <c r="I2451" s="129"/>
      <c r="J2451" s="128"/>
    </row>
    <row r="2452" spans="2:12" x14ac:dyDescent="0.25">
      <c r="B2452" s="133"/>
      <c r="C2452" s="96"/>
      <c r="D2452" s="96"/>
      <c r="E2452" s="96"/>
      <c r="F2452" s="97"/>
      <c r="G2452" s="98"/>
      <c r="H2452" s="135"/>
      <c r="I2452" s="100">
        <v>1</v>
      </c>
      <c r="J2452" s="101">
        <f>IF(SUM(J2454:J2463)="","",IF(H2452="NOTURNO",(SUM(J2454:J2463))*1.25,SUM(J2454:J2463)))</f>
        <v>0</v>
      </c>
      <c r="K2452" s="102" t="s">
        <v>1771</v>
      </c>
      <c r="L2452" s="103" t="s">
        <v>1772</v>
      </c>
    </row>
    <row r="2453" spans="2:12" ht="27" x14ac:dyDescent="0.25">
      <c r="B2453" s="104"/>
      <c r="C2453" s="105" t="s">
        <v>1773</v>
      </c>
      <c r="D2453" s="105"/>
      <c r="E2453" s="105"/>
      <c r="F2453" s="106" t="s">
        <v>1776</v>
      </c>
      <c r="G2453" s="107" t="s">
        <v>1777</v>
      </c>
      <c r="H2453" s="108" t="s">
        <v>1778</v>
      </c>
      <c r="I2453" s="109"/>
      <c r="J2453" s="110"/>
      <c r="K2453" s="111"/>
      <c r="L2453" s="112"/>
    </row>
    <row r="2454" spans="2:12" x14ac:dyDescent="0.25">
      <c r="B2454" s="113"/>
      <c r="C2454" s="119"/>
      <c r="D2454" s="119"/>
      <c r="E2454" s="119"/>
      <c r="F2454" s="115" t="str">
        <f>IF($C2454="","",VLOOKUP($C2454,'[1]Preços Unitários'!$B$7:$H$507,4,1))</f>
        <v/>
      </c>
      <c r="G2454" s="115" t="str">
        <f>IF($C2454="","",VLOOKUP($C2454,'[1]Preços Unitários'!$B$7:$H$507,5,1))</f>
        <v/>
      </c>
      <c r="H2454" s="116" t="str">
        <f>IF($C2454="","",VLOOKUP($C2454,'[1]Preços Unitários'!$B$7:$H$507,7,1))</f>
        <v/>
      </c>
      <c r="I2454" s="117"/>
      <c r="J2454" s="118" t="str">
        <f t="shared" ref="J2454:J2464" si="168">IF(H2454="","",I2454*H2454)</f>
        <v/>
      </c>
      <c r="K2454" s="346"/>
      <c r="L2454" s="352"/>
    </row>
    <row r="2455" spans="2:12" x14ac:dyDescent="0.25">
      <c r="B2455" s="113"/>
      <c r="C2455" s="152"/>
      <c r="D2455" s="152"/>
      <c r="E2455" s="152"/>
      <c r="F2455" s="115" t="str">
        <f>IF($C2455="","",VLOOKUP($C2455,'[1]Preços Unitários'!$B$7:$H$507,4,1))</f>
        <v/>
      </c>
      <c r="G2455" s="115" t="str">
        <f>IF($C2455="","",VLOOKUP($C2455,'[1]Preços Unitários'!$B$7:$H$507,5,1))</f>
        <v/>
      </c>
      <c r="H2455" s="116" t="str">
        <f>IF($C2455="","",VLOOKUP($C2455,'[1]Preços Unitários'!$B$7:$H$507,7,1))</f>
        <v/>
      </c>
      <c r="I2455" s="117"/>
      <c r="J2455" s="118" t="str">
        <f t="shared" si="168"/>
        <v/>
      </c>
      <c r="K2455" s="347"/>
      <c r="L2455" s="353"/>
    </row>
    <row r="2456" spans="2:12" x14ac:dyDescent="0.25">
      <c r="B2456" s="113"/>
      <c r="C2456" s="119"/>
      <c r="D2456" s="119"/>
      <c r="E2456" s="119"/>
      <c r="F2456" s="115" t="str">
        <f>IF($C2456="","",VLOOKUP($C2456,'[1]Preços Unitários'!$B$7:$H$507,4,1))</f>
        <v/>
      </c>
      <c r="G2456" s="115" t="str">
        <f>IF($C2456="","",VLOOKUP($C2456,'[1]Preços Unitários'!$B$7:$H$507,5,1))</f>
        <v/>
      </c>
      <c r="H2456" s="116" t="str">
        <f>IF($C2456="","",VLOOKUP($C2456,'[1]Preços Unitários'!$B$7:$H$507,7,1))</f>
        <v/>
      </c>
      <c r="I2456" s="117"/>
      <c r="J2456" s="118" t="str">
        <f t="shared" si="168"/>
        <v/>
      </c>
      <c r="K2456" s="347"/>
      <c r="L2456" s="353"/>
    </row>
    <row r="2457" spans="2:12" x14ac:dyDescent="0.25">
      <c r="B2457" s="113"/>
      <c r="C2457" s="119"/>
      <c r="D2457" s="119"/>
      <c r="E2457" s="119"/>
      <c r="F2457" s="115" t="str">
        <f>IF($C2457="","",VLOOKUP($C2457,'[1]Preços Unitários'!$B$7:$H$507,4,1))</f>
        <v/>
      </c>
      <c r="G2457" s="115" t="str">
        <f>IF($C2457="","",VLOOKUP($C2457,'[1]Preços Unitários'!$B$7:$H$507,5,1))</f>
        <v/>
      </c>
      <c r="H2457" s="116" t="str">
        <f>IF($C2457="","",VLOOKUP($C2457,'[1]Preços Unitários'!$B$7:$H$507,7,1))</f>
        <v/>
      </c>
      <c r="I2457" s="117"/>
      <c r="J2457" s="118" t="str">
        <f t="shared" si="168"/>
        <v/>
      </c>
      <c r="K2457" s="347"/>
      <c r="L2457" s="353"/>
    </row>
    <row r="2458" spans="2:12" x14ac:dyDescent="0.25">
      <c r="B2458" s="113"/>
      <c r="C2458" s="119"/>
      <c r="D2458" s="119"/>
      <c r="E2458" s="119"/>
      <c r="F2458" s="115" t="str">
        <f>IF($C2458="","",VLOOKUP($C2458,'[1]Preços Unitários'!$B$7:$H$507,4,1))</f>
        <v/>
      </c>
      <c r="G2458" s="115" t="str">
        <f>IF($C2458="","",VLOOKUP($C2458,'[1]Preços Unitários'!$B$7:$H$507,5,1))</f>
        <v/>
      </c>
      <c r="H2458" s="116" t="str">
        <f>IF($C2458="","",VLOOKUP($C2458,'[1]Preços Unitários'!$B$7:$H$507,7,1))</f>
        <v/>
      </c>
      <c r="I2458" s="117"/>
      <c r="J2458" s="118" t="str">
        <f t="shared" si="168"/>
        <v/>
      </c>
      <c r="K2458" s="347"/>
      <c r="L2458" s="353"/>
    </row>
    <row r="2459" spans="2:12" x14ac:dyDescent="0.25">
      <c r="B2459" s="113"/>
      <c r="C2459" s="119"/>
      <c r="D2459" s="119"/>
      <c r="E2459" s="119"/>
      <c r="F2459" s="115" t="str">
        <f>IF($C2459="","",VLOOKUP($C2459,'[1]Preços Unitários'!$B$7:$H$507,4,1))</f>
        <v/>
      </c>
      <c r="G2459" s="115" t="str">
        <f>IF($C2459="","",VLOOKUP($C2459,'[1]Preços Unitários'!$B$7:$H$507,5,1))</f>
        <v/>
      </c>
      <c r="H2459" s="116" t="str">
        <f>IF($C2459="","",VLOOKUP($C2459,'[1]Preços Unitários'!$B$7:$H$507,7,1))</f>
        <v/>
      </c>
      <c r="I2459" s="117"/>
      <c r="J2459" s="118" t="str">
        <f t="shared" si="168"/>
        <v/>
      </c>
      <c r="K2459" s="347"/>
      <c r="L2459" s="353"/>
    </row>
    <row r="2460" spans="2:12" x14ac:dyDescent="0.25">
      <c r="B2460" s="113"/>
      <c r="C2460" s="119"/>
      <c r="D2460" s="119"/>
      <c r="E2460" s="119"/>
      <c r="F2460" s="115" t="str">
        <f>IF($C2460="","",VLOOKUP($C2460,'[1]Preços Unitários'!$B$7:$H$507,4,1))</f>
        <v/>
      </c>
      <c r="G2460" s="115" t="str">
        <f>IF($C2460="","",VLOOKUP($C2460,'[1]Preços Unitários'!$B$7:$H$507,5,1))</f>
        <v/>
      </c>
      <c r="H2460" s="116" t="str">
        <f>IF($C2460="","",VLOOKUP($C2460,'[1]Preços Unitários'!$B$7:$H$507,7,1))</f>
        <v/>
      </c>
      <c r="I2460" s="117"/>
      <c r="J2460" s="118" t="str">
        <f t="shared" si="168"/>
        <v/>
      </c>
      <c r="K2460" s="347"/>
      <c r="L2460" s="353"/>
    </row>
    <row r="2461" spans="2:12" x14ac:dyDescent="0.25">
      <c r="B2461" s="113"/>
      <c r="C2461" s="119"/>
      <c r="D2461" s="119"/>
      <c r="E2461" s="119"/>
      <c r="F2461" s="115" t="str">
        <f>IF($C2461="","",VLOOKUP($C2461,'[1]Preços Unitários'!$B$7:$H$507,4,1))</f>
        <v/>
      </c>
      <c r="G2461" s="115" t="str">
        <f>IF($C2461="","",VLOOKUP($C2461,'[1]Preços Unitários'!$B$7:$H$507,5,1))</f>
        <v/>
      </c>
      <c r="H2461" s="116" t="str">
        <f>IF($C2461="","",VLOOKUP($C2461,'[1]Preços Unitários'!$B$7:$H$507,7,1))</f>
        <v/>
      </c>
      <c r="I2461" s="117"/>
      <c r="J2461" s="118" t="str">
        <f t="shared" si="168"/>
        <v/>
      </c>
      <c r="K2461" s="347"/>
      <c r="L2461" s="353"/>
    </row>
    <row r="2462" spans="2:12" x14ac:dyDescent="0.25">
      <c r="B2462" s="113"/>
      <c r="C2462" s="119"/>
      <c r="D2462" s="119"/>
      <c r="E2462" s="119"/>
      <c r="F2462" s="115" t="str">
        <f>IF($C2462="","",VLOOKUP($C2462,'[1]Preços Unitários'!$B$7:$H$507,4,1))</f>
        <v/>
      </c>
      <c r="G2462" s="115" t="str">
        <f>IF($C2462="","",VLOOKUP($C2462,'[1]Preços Unitários'!$B$7:$H$507,5,1))</f>
        <v/>
      </c>
      <c r="H2462" s="116" t="str">
        <f>IF($C2462="","",VLOOKUP($C2462,'[1]Preços Unitários'!$B$7:$H$507,7,1))</f>
        <v/>
      </c>
      <c r="I2462" s="120"/>
      <c r="J2462" s="118" t="str">
        <f t="shared" si="168"/>
        <v/>
      </c>
      <c r="K2462" s="347"/>
      <c r="L2462" s="353"/>
    </row>
    <row r="2463" spans="2:12" x14ac:dyDescent="0.25">
      <c r="B2463" s="113"/>
      <c r="C2463" s="119"/>
      <c r="D2463" s="119"/>
      <c r="E2463" s="119"/>
      <c r="F2463" s="115" t="str">
        <f>IF($C2463="","",VLOOKUP($C2463,'[1]Preços Unitários'!$B$7:$H$507,4,1))</f>
        <v/>
      </c>
      <c r="G2463" s="115" t="str">
        <f>IF($C2463="","",VLOOKUP($C2463,'[1]Preços Unitários'!$B$7:$H$507,5,1))</f>
        <v/>
      </c>
      <c r="H2463" s="116" t="str">
        <f>IF($C2463="","",VLOOKUP($C2463,'[1]Preços Unitários'!$B$7:$H$507,7,1))</f>
        <v/>
      </c>
      <c r="I2463" s="120"/>
      <c r="J2463" s="118" t="str">
        <f t="shared" si="168"/>
        <v/>
      </c>
      <c r="K2463" s="347"/>
      <c r="L2463" s="353"/>
    </row>
    <row r="2464" spans="2:12" ht="15.75" thickBot="1" x14ac:dyDescent="0.3">
      <c r="B2464" s="121"/>
      <c r="C2464" s="122"/>
      <c r="D2464" s="122"/>
      <c r="E2464" s="122"/>
      <c r="F2464" s="123" t="str">
        <f>IF($C2464="","",VLOOKUP($C2464,'[1]Preços Unitários'!$B$7:$H$507,4,1))</f>
        <v/>
      </c>
      <c r="G2464" s="123" t="str">
        <f>IF($C2464="","",VLOOKUP($C2464,'[1]Preços Unitários'!$B$7:$H$507,5,1))</f>
        <v/>
      </c>
      <c r="H2464" s="124" t="str">
        <f>IF($C2464="","",VLOOKUP($C2464,'[1]Preços Unitários'!$B$7:$H$507,7,1))</f>
        <v/>
      </c>
      <c r="I2464" s="125"/>
      <c r="J2464" s="126" t="str">
        <f t="shared" si="168"/>
        <v/>
      </c>
      <c r="K2464" s="348"/>
      <c r="L2464" s="354"/>
    </row>
    <row r="2465" spans="2:12" ht="15.75" thickBot="1" x14ac:dyDescent="0.3">
      <c r="C2465" s="127"/>
      <c r="D2465" s="127"/>
      <c r="E2465" s="127"/>
      <c r="H2465" s="128"/>
      <c r="I2465" s="129"/>
      <c r="J2465" s="128"/>
    </row>
    <row r="2466" spans="2:12" x14ac:dyDescent="0.25">
      <c r="B2466" s="133"/>
      <c r="C2466" s="96"/>
      <c r="D2466" s="96"/>
      <c r="E2466" s="96"/>
      <c r="F2466" s="97"/>
      <c r="G2466" s="98"/>
      <c r="H2466" s="135"/>
      <c r="I2466" s="100">
        <v>1</v>
      </c>
      <c r="J2466" s="101">
        <f>IF(SUM(J2468:J2477)="","",IF(H2466="NOTURNO",(SUM(J2468:J2477))*1.25,SUM(J2468:J2477)))</f>
        <v>0</v>
      </c>
      <c r="K2466" s="102" t="s">
        <v>1771</v>
      </c>
      <c r="L2466" s="103" t="s">
        <v>1772</v>
      </c>
    </row>
    <row r="2467" spans="2:12" ht="27" x14ac:dyDescent="0.25">
      <c r="B2467" s="104"/>
      <c r="C2467" s="105" t="s">
        <v>1773</v>
      </c>
      <c r="D2467" s="105"/>
      <c r="E2467" s="105"/>
      <c r="F2467" s="106" t="s">
        <v>1776</v>
      </c>
      <c r="G2467" s="107" t="s">
        <v>1777</v>
      </c>
      <c r="H2467" s="108" t="s">
        <v>1778</v>
      </c>
      <c r="I2467" s="109"/>
      <c r="J2467" s="110"/>
      <c r="K2467" s="111"/>
      <c r="L2467" s="112"/>
    </row>
    <row r="2468" spans="2:12" x14ac:dyDescent="0.25">
      <c r="B2468" s="113"/>
      <c r="C2468" s="119"/>
      <c r="D2468" s="119"/>
      <c r="E2468" s="119"/>
      <c r="F2468" s="115" t="str">
        <f>IF($C2468="","",VLOOKUP($C2468,'[1]Preços Unitários'!$B$7:$H$507,4,1))</f>
        <v/>
      </c>
      <c r="G2468" s="115" t="str">
        <f>IF($C2468="","",VLOOKUP($C2468,'[1]Preços Unitários'!$B$7:$H$507,5,1))</f>
        <v/>
      </c>
      <c r="H2468" s="116" t="str">
        <f>IF($C2468="","",VLOOKUP($C2468,'[1]Preços Unitários'!$B$7:$H$507,7,1))</f>
        <v/>
      </c>
      <c r="I2468" s="117"/>
      <c r="J2468" s="118" t="str">
        <f t="shared" ref="J2468:J2478" si="169">IF(H2468="","",I2468*H2468)</f>
        <v/>
      </c>
      <c r="K2468" s="346"/>
      <c r="L2468" s="352"/>
    </row>
    <row r="2469" spans="2:12" x14ac:dyDescent="0.25">
      <c r="B2469" s="113"/>
      <c r="C2469" s="152"/>
      <c r="D2469" s="152"/>
      <c r="E2469" s="152"/>
      <c r="F2469" s="115" t="str">
        <f>IF($C2469="","",VLOOKUP($C2469,'[1]Preços Unitários'!$B$7:$H$507,4,1))</f>
        <v/>
      </c>
      <c r="G2469" s="115" t="str">
        <f>IF($C2469="","",VLOOKUP($C2469,'[1]Preços Unitários'!$B$7:$H$507,5,1))</f>
        <v/>
      </c>
      <c r="H2469" s="116" t="str">
        <f>IF($C2469="","",VLOOKUP($C2469,'[1]Preços Unitários'!$B$7:$H$507,7,1))</f>
        <v/>
      </c>
      <c r="I2469" s="117"/>
      <c r="J2469" s="118" t="str">
        <f t="shared" si="169"/>
        <v/>
      </c>
      <c r="K2469" s="347"/>
      <c r="L2469" s="353"/>
    </row>
    <row r="2470" spans="2:12" x14ac:dyDescent="0.25">
      <c r="B2470" s="113"/>
      <c r="C2470" s="119"/>
      <c r="D2470" s="119"/>
      <c r="E2470" s="119"/>
      <c r="F2470" s="115" t="str">
        <f>IF($C2470="","",VLOOKUP($C2470,'[1]Preços Unitários'!$B$7:$H$507,4,1))</f>
        <v/>
      </c>
      <c r="G2470" s="115" t="str">
        <f>IF($C2470="","",VLOOKUP($C2470,'[1]Preços Unitários'!$B$7:$H$507,5,1))</f>
        <v/>
      </c>
      <c r="H2470" s="116" t="str">
        <f>IF($C2470="","",VLOOKUP($C2470,'[1]Preços Unitários'!$B$7:$H$507,7,1))</f>
        <v/>
      </c>
      <c r="I2470" s="117"/>
      <c r="J2470" s="118" t="str">
        <f t="shared" si="169"/>
        <v/>
      </c>
      <c r="K2470" s="347"/>
      <c r="L2470" s="353"/>
    </row>
    <row r="2471" spans="2:12" x14ac:dyDescent="0.25">
      <c r="B2471" s="113"/>
      <c r="C2471" s="119"/>
      <c r="D2471" s="119"/>
      <c r="E2471" s="119"/>
      <c r="F2471" s="115" t="str">
        <f>IF($C2471="","",VLOOKUP($C2471,'[1]Preços Unitários'!$B$7:$H$507,4,1))</f>
        <v/>
      </c>
      <c r="G2471" s="115" t="str">
        <f>IF($C2471="","",VLOOKUP($C2471,'[1]Preços Unitários'!$B$7:$H$507,5,1))</f>
        <v/>
      </c>
      <c r="H2471" s="116" t="str">
        <f>IF($C2471="","",VLOOKUP($C2471,'[1]Preços Unitários'!$B$7:$H$507,7,1))</f>
        <v/>
      </c>
      <c r="I2471" s="117"/>
      <c r="J2471" s="118" t="str">
        <f t="shared" si="169"/>
        <v/>
      </c>
      <c r="K2471" s="347"/>
      <c r="L2471" s="353"/>
    </row>
    <row r="2472" spans="2:12" x14ac:dyDescent="0.25">
      <c r="B2472" s="113"/>
      <c r="C2472" s="119"/>
      <c r="D2472" s="119"/>
      <c r="E2472" s="119"/>
      <c r="F2472" s="115" t="str">
        <f>IF($C2472="","",VLOOKUP($C2472,'[1]Preços Unitários'!$B$7:$H$507,4,1))</f>
        <v/>
      </c>
      <c r="G2472" s="115" t="str">
        <f>IF($C2472="","",VLOOKUP($C2472,'[1]Preços Unitários'!$B$7:$H$507,5,1))</f>
        <v/>
      </c>
      <c r="H2472" s="116" t="str">
        <f>IF($C2472="","",VLOOKUP($C2472,'[1]Preços Unitários'!$B$7:$H$507,7,1))</f>
        <v/>
      </c>
      <c r="I2472" s="117"/>
      <c r="J2472" s="118" t="str">
        <f t="shared" si="169"/>
        <v/>
      </c>
      <c r="K2472" s="347"/>
      <c r="L2472" s="353"/>
    </row>
    <row r="2473" spans="2:12" x14ac:dyDescent="0.25">
      <c r="B2473" s="113"/>
      <c r="C2473" s="119"/>
      <c r="D2473" s="119"/>
      <c r="E2473" s="119"/>
      <c r="F2473" s="115" t="str">
        <f>IF($C2473="","",VLOOKUP($C2473,'[1]Preços Unitários'!$B$7:$H$507,4,1))</f>
        <v/>
      </c>
      <c r="G2473" s="115" t="str">
        <f>IF($C2473="","",VLOOKUP($C2473,'[1]Preços Unitários'!$B$7:$H$507,5,1))</f>
        <v/>
      </c>
      <c r="H2473" s="116" t="str">
        <f>IF($C2473="","",VLOOKUP($C2473,'[1]Preços Unitários'!$B$7:$H$507,7,1))</f>
        <v/>
      </c>
      <c r="I2473" s="117"/>
      <c r="J2473" s="118" t="str">
        <f t="shared" si="169"/>
        <v/>
      </c>
      <c r="K2473" s="347"/>
      <c r="L2473" s="353"/>
    </row>
    <row r="2474" spans="2:12" x14ac:dyDescent="0.25">
      <c r="B2474" s="113"/>
      <c r="C2474" s="119"/>
      <c r="D2474" s="119"/>
      <c r="E2474" s="119"/>
      <c r="F2474" s="115" t="str">
        <f>IF($C2474="","",VLOOKUP($C2474,'[1]Preços Unitários'!$B$7:$H$507,4,1))</f>
        <v/>
      </c>
      <c r="G2474" s="115" t="str">
        <f>IF($C2474="","",VLOOKUP($C2474,'[1]Preços Unitários'!$B$7:$H$507,5,1))</f>
        <v/>
      </c>
      <c r="H2474" s="116" t="str">
        <f>IF($C2474="","",VLOOKUP($C2474,'[1]Preços Unitários'!$B$7:$H$507,7,1))</f>
        <v/>
      </c>
      <c r="I2474" s="117"/>
      <c r="J2474" s="118" t="str">
        <f t="shared" si="169"/>
        <v/>
      </c>
      <c r="K2474" s="347"/>
      <c r="L2474" s="353"/>
    </row>
    <row r="2475" spans="2:12" x14ac:dyDescent="0.25">
      <c r="B2475" s="113"/>
      <c r="C2475" s="119"/>
      <c r="D2475" s="119"/>
      <c r="E2475" s="119"/>
      <c r="F2475" s="115" t="str">
        <f>IF($C2475="","",VLOOKUP($C2475,'[1]Preços Unitários'!$B$7:$H$507,4,1))</f>
        <v/>
      </c>
      <c r="G2475" s="115" t="str">
        <f>IF($C2475="","",VLOOKUP($C2475,'[1]Preços Unitários'!$B$7:$H$507,5,1))</f>
        <v/>
      </c>
      <c r="H2475" s="116" t="str">
        <f>IF($C2475="","",VLOOKUP($C2475,'[1]Preços Unitários'!$B$7:$H$507,7,1))</f>
        <v/>
      </c>
      <c r="I2475" s="117"/>
      <c r="J2475" s="118" t="str">
        <f t="shared" si="169"/>
        <v/>
      </c>
      <c r="K2475" s="347"/>
      <c r="L2475" s="353"/>
    </row>
    <row r="2476" spans="2:12" x14ac:dyDescent="0.25">
      <c r="B2476" s="113"/>
      <c r="C2476" s="119"/>
      <c r="D2476" s="119"/>
      <c r="E2476" s="119"/>
      <c r="F2476" s="115" t="str">
        <f>IF($C2476="","",VLOOKUP($C2476,'[1]Preços Unitários'!$B$7:$H$507,4,1))</f>
        <v/>
      </c>
      <c r="G2476" s="115" t="str">
        <f>IF($C2476="","",VLOOKUP($C2476,'[1]Preços Unitários'!$B$7:$H$507,5,1))</f>
        <v/>
      </c>
      <c r="H2476" s="116" t="str">
        <f>IF($C2476="","",VLOOKUP($C2476,'[1]Preços Unitários'!$B$7:$H$507,7,1))</f>
        <v/>
      </c>
      <c r="I2476" s="120"/>
      <c r="J2476" s="118" t="str">
        <f t="shared" si="169"/>
        <v/>
      </c>
      <c r="K2476" s="347"/>
      <c r="L2476" s="353"/>
    </row>
    <row r="2477" spans="2:12" x14ac:dyDescent="0.25">
      <c r="B2477" s="113"/>
      <c r="C2477" s="119"/>
      <c r="D2477" s="119"/>
      <c r="E2477" s="119"/>
      <c r="F2477" s="115" t="str">
        <f>IF($C2477="","",VLOOKUP($C2477,'[1]Preços Unitários'!$B$7:$H$507,4,1))</f>
        <v/>
      </c>
      <c r="G2477" s="115" t="str">
        <f>IF($C2477="","",VLOOKUP($C2477,'[1]Preços Unitários'!$B$7:$H$507,5,1))</f>
        <v/>
      </c>
      <c r="H2477" s="116" t="str">
        <f>IF($C2477="","",VLOOKUP($C2477,'[1]Preços Unitários'!$B$7:$H$507,7,1))</f>
        <v/>
      </c>
      <c r="I2477" s="120"/>
      <c r="J2477" s="118" t="str">
        <f t="shared" si="169"/>
        <v/>
      </c>
      <c r="K2477" s="347"/>
      <c r="L2477" s="353"/>
    </row>
    <row r="2478" spans="2:12" ht="15.75" thickBot="1" x14ac:dyDescent="0.3">
      <c r="B2478" s="121"/>
      <c r="C2478" s="122"/>
      <c r="D2478" s="122"/>
      <c r="E2478" s="122"/>
      <c r="F2478" s="123" t="str">
        <f>IF($C2478="","",VLOOKUP($C2478,'[1]Preços Unitários'!$B$7:$H$507,4,1))</f>
        <v/>
      </c>
      <c r="G2478" s="123" t="str">
        <f>IF($C2478="","",VLOOKUP($C2478,'[1]Preços Unitários'!$B$7:$H$507,5,1))</f>
        <v/>
      </c>
      <c r="H2478" s="124" t="str">
        <f>IF($C2478="","",VLOOKUP($C2478,'[1]Preços Unitários'!$B$7:$H$507,7,1))</f>
        <v/>
      </c>
      <c r="I2478" s="125"/>
      <c r="J2478" s="126" t="str">
        <f t="shared" si="169"/>
        <v/>
      </c>
      <c r="K2478" s="348"/>
      <c r="L2478" s="354"/>
    </row>
    <row r="2479" spans="2:12" ht="15.75" thickBot="1" x14ac:dyDescent="0.3">
      <c r="C2479" s="127"/>
      <c r="D2479" s="127"/>
      <c r="E2479" s="127"/>
      <c r="H2479" s="128"/>
      <c r="I2479" s="129"/>
      <c r="J2479" s="128"/>
    </row>
    <row r="2480" spans="2:12" x14ac:dyDescent="0.25">
      <c r="B2480" s="133"/>
      <c r="C2480" s="96"/>
      <c r="D2480" s="96"/>
      <c r="E2480" s="96"/>
      <c r="F2480" s="97"/>
      <c r="G2480" s="98"/>
      <c r="H2480" s="135"/>
      <c r="I2480" s="100">
        <v>1</v>
      </c>
      <c r="J2480" s="101">
        <f>IF(SUM(J2482:J2491)="","",IF(H2480="NOTURNO",(SUM(J2482:J2491))*1.25,SUM(J2482:J2491)))</f>
        <v>0</v>
      </c>
      <c r="K2480" s="102" t="s">
        <v>1771</v>
      </c>
      <c r="L2480" s="103" t="s">
        <v>1772</v>
      </c>
    </row>
    <row r="2481" spans="2:12" ht="27" x14ac:dyDescent="0.25">
      <c r="B2481" s="104"/>
      <c r="C2481" s="105" t="s">
        <v>1773</v>
      </c>
      <c r="D2481" s="105"/>
      <c r="E2481" s="105"/>
      <c r="F2481" s="106" t="s">
        <v>1776</v>
      </c>
      <c r="G2481" s="107" t="s">
        <v>1777</v>
      </c>
      <c r="H2481" s="108" t="s">
        <v>1778</v>
      </c>
      <c r="I2481" s="109"/>
      <c r="J2481" s="110"/>
      <c r="K2481" s="111"/>
      <c r="L2481" s="112"/>
    </row>
    <row r="2482" spans="2:12" x14ac:dyDescent="0.25">
      <c r="B2482" s="113"/>
      <c r="C2482" s="119"/>
      <c r="D2482" s="119"/>
      <c r="E2482" s="119"/>
      <c r="F2482" s="115" t="str">
        <f>IF($C2482="","",VLOOKUP($C2482,'[1]Preços Unitários'!$B$7:$H$507,4,1))</f>
        <v/>
      </c>
      <c r="G2482" s="115" t="str">
        <f>IF($C2482="","",VLOOKUP($C2482,'[1]Preços Unitários'!$B$7:$H$507,5,1))</f>
        <v/>
      </c>
      <c r="H2482" s="116" t="str">
        <f>IF($C2482="","",VLOOKUP($C2482,'[1]Preços Unitários'!$B$7:$H$507,7,1))</f>
        <v/>
      </c>
      <c r="I2482" s="117"/>
      <c r="J2482" s="118" t="str">
        <f t="shared" ref="J2482:J2492" si="170">IF(H2482="","",I2482*H2482)</f>
        <v/>
      </c>
      <c r="K2482" s="346"/>
      <c r="L2482" s="352"/>
    </row>
    <row r="2483" spans="2:12" x14ac:dyDescent="0.25">
      <c r="B2483" s="113"/>
      <c r="C2483" s="152"/>
      <c r="D2483" s="152"/>
      <c r="E2483" s="152"/>
      <c r="F2483" s="115" t="str">
        <f>IF($C2483="","",VLOOKUP($C2483,'[1]Preços Unitários'!$B$7:$H$507,4,1))</f>
        <v/>
      </c>
      <c r="G2483" s="115" t="str">
        <f>IF($C2483="","",VLOOKUP($C2483,'[1]Preços Unitários'!$B$7:$H$507,5,1))</f>
        <v/>
      </c>
      <c r="H2483" s="116" t="str">
        <f>IF($C2483="","",VLOOKUP($C2483,'[1]Preços Unitários'!$B$7:$H$507,7,1))</f>
        <v/>
      </c>
      <c r="I2483" s="117"/>
      <c r="J2483" s="118" t="str">
        <f t="shared" si="170"/>
        <v/>
      </c>
      <c r="K2483" s="347"/>
      <c r="L2483" s="353"/>
    </row>
    <row r="2484" spans="2:12" x14ac:dyDescent="0.25">
      <c r="B2484" s="113"/>
      <c r="C2484" s="119"/>
      <c r="D2484" s="119"/>
      <c r="E2484" s="119"/>
      <c r="F2484" s="115" t="str">
        <f>IF($C2484="","",VLOOKUP($C2484,'[1]Preços Unitários'!$B$7:$H$507,4,1))</f>
        <v/>
      </c>
      <c r="G2484" s="115" t="str">
        <f>IF($C2484="","",VLOOKUP($C2484,'[1]Preços Unitários'!$B$7:$H$507,5,1))</f>
        <v/>
      </c>
      <c r="H2484" s="116" t="str">
        <f>IF($C2484="","",VLOOKUP($C2484,'[1]Preços Unitários'!$B$7:$H$507,7,1))</f>
        <v/>
      </c>
      <c r="I2484" s="117"/>
      <c r="J2484" s="118" t="str">
        <f t="shared" si="170"/>
        <v/>
      </c>
      <c r="K2484" s="347"/>
      <c r="L2484" s="353"/>
    </row>
    <row r="2485" spans="2:12" x14ac:dyDescent="0.25">
      <c r="B2485" s="113"/>
      <c r="C2485" s="119"/>
      <c r="D2485" s="119"/>
      <c r="E2485" s="119"/>
      <c r="F2485" s="115" t="str">
        <f>IF($C2485="","",VLOOKUP($C2485,'[1]Preços Unitários'!$B$7:$H$507,4,1))</f>
        <v/>
      </c>
      <c r="G2485" s="115" t="str">
        <f>IF($C2485="","",VLOOKUP($C2485,'[1]Preços Unitários'!$B$7:$H$507,5,1))</f>
        <v/>
      </c>
      <c r="H2485" s="116" t="str">
        <f>IF($C2485="","",VLOOKUP($C2485,'[1]Preços Unitários'!$B$7:$H$507,7,1))</f>
        <v/>
      </c>
      <c r="I2485" s="117"/>
      <c r="J2485" s="118" t="str">
        <f t="shared" si="170"/>
        <v/>
      </c>
      <c r="K2485" s="347"/>
      <c r="L2485" s="353"/>
    </row>
    <row r="2486" spans="2:12" x14ac:dyDescent="0.25">
      <c r="B2486" s="113"/>
      <c r="C2486" s="119"/>
      <c r="D2486" s="119"/>
      <c r="E2486" s="119"/>
      <c r="F2486" s="115" t="str">
        <f>IF($C2486="","",VLOOKUP($C2486,'[1]Preços Unitários'!$B$7:$H$507,4,1))</f>
        <v/>
      </c>
      <c r="G2486" s="115" t="str">
        <f>IF($C2486="","",VLOOKUP($C2486,'[1]Preços Unitários'!$B$7:$H$507,5,1))</f>
        <v/>
      </c>
      <c r="H2486" s="116" t="str">
        <f>IF($C2486="","",VLOOKUP($C2486,'[1]Preços Unitários'!$B$7:$H$507,7,1))</f>
        <v/>
      </c>
      <c r="I2486" s="117"/>
      <c r="J2486" s="118" t="str">
        <f t="shared" si="170"/>
        <v/>
      </c>
      <c r="K2486" s="347"/>
      <c r="L2486" s="353"/>
    </row>
    <row r="2487" spans="2:12" x14ac:dyDescent="0.25">
      <c r="B2487" s="113"/>
      <c r="C2487" s="119"/>
      <c r="D2487" s="119"/>
      <c r="E2487" s="119"/>
      <c r="F2487" s="115" t="str">
        <f>IF($C2487="","",VLOOKUP($C2487,'[1]Preços Unitários'!$B$7:$H$507,4,1))</f>
        <v/>
      </c>
      <c r="G2487" s="115" t="str">
        <f>IF($C2487="","",VLOOKUP($C2487,'[1]Preços Unitários'!$B$7:$H$507,5,1))</f>
        <v/>
      </c>
      <c r="H2487" s="116" t="str">
        <f>IF($C2487="","",VLOOKUP($C2487,'[1]Preços Unitários'!$B$7:$H$507,7,1))</f>
        <v/>
      </c>
      <c r="I2487" s="117"/>
      <c r="J2487" s="118" t="str">
        <f t="shared" si="170"/>
        <v/>
      </c>
      <c r="K2487" s="347"/>
      <c r="L2487" s="353"/>
    </row>
    <row r="2488" spans="2:12" x14ac:dyDescent="0.25">
      <c r="B2488" s="113"/>
      <c r="C2488" s="119"/>
      <c r="D2488" s="119"/>
      <c r="E2488" s="119"/>
      <c r="F2488" s="115" t="str">
        <f>IF($C2488="","",VLOOKUP($C2488,'[1]Preços Unitários'!$B$7:$H$507,4,1))</f>
        <v/>
      </c>
      <c r="G2488" s="115" t="str">
        <f>IF($C2488="","",VLOOKUP($C2488,'[1]Preços Unitários'!$B$7:$H$507,5,1))</f>
        <v/>
      </c>
      <c r="H2488" s="116" t="str">
        <f>IF($C2488="","",VLOOKUP($C2488,'[1]Preços Unitários'!$B$7:$H$507,7,1))</f>
        <v/>
      </c>
      <c r="I2488" s="117"/>
      <c r="J2488" s="118" t="str">
        <f t="shared" si="170"/>
        <v/>
      </c>
      <c r="K2488" s="347"/>
      <c r="L2488" s="353"/>
    </row>
    <row r="2489" spans="2:12" x14ac:dyDescent="0.25">
      <c r="B2489" s="113"/>
      <c r="C2489" s="119"/>
      <c r="D2489" s="119"/>
      <c r="E2489" s="119"/>
      <c r="F2489" s="115" t="str">
        <f>IF($C2489="","",VLOOKUP($C2489,'[1]Preços Unitários'!$B$7:$H$507,4,1))</f>
        <v/>
      </c>
      <c r="G2489" s="115" t="str">
        <f>IF($C2489="","",VLOOKUP($C2489,'[1]Preços Unitários'!$B$7:$H$507,5,1))</f>
        <v/>
      </c>
      <c r="H2489" s="116" t="str">
        <f>IF($C2489="","",VLOOKUP($C2489,'[1]Preços Unitários'!$B$7:$H$507,7,1))</f>
        <v/>
      </c>
      <c r="I2489" s="117"/>
      <c r="J2489" s="118" t="str">
        <f t="shared" si="170"/>
        <v/>
      </c>
      <c r="K2489" s="347"/>
      <c r="L2489" s="353"/>
    </row>
    <row r="2490" spans="2:12" x14ac:dyDescent="0.25">
      <c r="B2490" s="113"/>
      <c r="C2490" s="119"/>
      <c r="D2490" s="119"/>
      <c r="E2490" s="119"/>
      <c r="F2490" s="115" t="str">
        <f>IF($C2490="","",VLOOKUP($C2490,'[1]Preços Unitários'!$B$7:$H$507,4,1))</f>
        <v/>
      </c>
      <c r="G2490" s="115" t="str">
        <f>IF($C2490="","",VLOOKUP($C2490,'[1]Preços Unitários'!$B$7:$H$507,5,1))</f>
        <v/>
      </c>
      <c r="H2490" s="116" t="str">
        <f>IF($C2490="","",VLOOKUP($C2490,'[1]Preços Unitários'!$B$7:$H$507,7,1))</f>
        <v/>
      </c>
      <c r="I2490" s="120"/>
      <c r="J2490" s="118" t="str">
        <f t="shared" si="170"/>
        <v/>
      </c>
      <c r="K2490" s="347"/>
      <c r="L2490" s="353"/>
    </row>
    <row r="2491" spans="2:12" x14ac:dyDescent="0.25">
      <c r="B2491" s="113"/>
      <c r="C2491" s="119"/>
      <c r="D2491" s="119"/>
      <c r="E2491" s="119"/>
      <c r="F2491" s="115" t="str">
        <f>IF($C2491="","",VLOOKUP($C2491,'[1]Preços Unitários'!$B$7:$H$507,4,1))</f>
        <v/>
      </c>
      <c r="G2491" s="115" t="str">
        <f>IF($C2491="","",VLOOKUP($C2491,'[1]Preços Unitários'!$B$7:$H$507,5,1))</f>
        <v/>
      </c>
      <c r="H2491" s="116" t="str">
        <f>IF($C2491="","",VLOOKUP($C2491,'[1]Preços Unitários'!$B$7:$H$507,7,1))</f>
        <v/>
      </c>
      <c r="I2491" s="120"/>
      <c r="J2491" s="118" t="str">
        <f t="shared" si="170"/>
        <v/>
      </c>
      <c r="K2491" s="347"/>
      <c r="L2491" s="353"/>
    </row>
    <row r="2492" spans="2:12" ht="15.75" thickBot="1" x14ac:dyDescent="0.3">
      <c r="B2492" s="121"/>
      <c r="C2492" s="122"/>
      <c r="D2492" s="122"/>
      <c r="E2492" s="122"/>
      <c r="F2492" s="123" t="str">
        <f>IF($C2492="","",VLOOKUP($C2492,'[1]Preços Unitários'!$B$7:$H$507,4,1))</f>
        <v/>
      </c>
      <c r="G2492" s="123" t="str">
        <f>IF($C2492="","",VLOOKUP($C2492,'[1]Preços Unitários'!$B$7:$H$507,5,1))</f>
        <v/>
      </c>
      <c r="H2492" s="124" t="str">
        <f>IF($C2492="","",VLOOKUP($C2492,'[1]Preços Unitários'!$B$7:$H$507,7,1))</f>
        <v/>
      </c>
      <c r="I2492" s="125"/>
      <c r="J2492" s="126" t="str">
        <f t="shared" si="170"/>
        <v/>
      </c>
      <c r="K2492" s="348"/>
      <c r="L2492" s="354"/>
    </row>
    <row r="2493" spans="2:12" ht="15.75" thickBot="1" x14ac:dyDescent="0.3">
      <c r="C2493" s="127"/>
      <c r="D2493" s="127"/>
      <c r="E2493" s="127"/>
      <c r="H2493" s="128"/>
      <c r="I2493" s="129"/>
      <c r="J2493" s="128"/>
    </row>
    <row r="2494" spans="2:12" x14ac:dyDescent="0.25">
      <c r="B2494" s="133"/>
      <c r="C2494" s="96"/>
      <c r="D2494" s="96"/>
      <c r="E2494" s="96"/>
      <c r="F2494" s="97"/>
      <c r="G2494" s="98"/>
      <c r="H2494" s="135"/>
      <c r="I2494" s="100">
        <v>1</v>
      </c>
      <c r="J2494" s="101">
        <f>IF(SUM(J2496:J2505)="","",IF(H2494="NOTURNO",(SUM(J2496:J2505))*1.25,SUM(J2496:J2505)))</f>
        <v>0</v>
      </c>
      <c r="K2494" s="102" t="s">
        <v>1771</v>
      </c>
      <c r="L2494" s="103" t="s">
        <v>1772</v>
      </c>
    </row>
    <row r="2495" spans="2:12" ht="27" x14ac:dyDescent="0.25">
      <c r="B2495" s="104"/>
      <c r="C2495" s="105" t="s">
        <v>1773</v>
      </c>
      <c r="D2495" s="105"/>
      <c r="E2495" s="105"/>
      <c r="F2495" s="106" t="s">
        <v>1776</v>
      </c>
      <c r="G2495" s="107" t="s">
        <v>1777</v>
      </c>
      <c r="H2495" s="108" t="s">
        <v>1778</v>
      </c>
      <c r="I2495" s="109"/>
      <c r="J2495" s="110"/>
      <c r="K2495" s="111"/>
      <c r="L2495" s="112"/>
    </row>
    <row r="2496" spans="2:12" x14ac:dyDescent="0.25">
      <c r="B2496" s="113"/>
      <c r="C2496" s="119"/>
      <c r="D2496" s="119"/>
      <c r="E2496" s="119"/>
      <c r="F2496" s="115" t="str">
        <f>IF($C2496="","",VLOOKUP($C2496,'[1]Preços Unitários'!$B$7:$H$507,4,1))</f>
        <v/>
      </c>
      <c r="G2496" s="115" t="str">
        <f>IF($C2496="","",VLOOKUP($C2496,'[1]Preços Unitários'!$B$7:$H$507,5,1))</f>
        <v/>
      </c>
      <c r="H2496" s="116" t="str">
        <f>IF($C2496="","",VLOOKUP($C2496,'[1]Preços Unitários'!$B$7:$H$507,7,1))</f>
        <v/>
      </c>
      <c r="I2496" s="117"/>
      <c r="J2496" s="118" t="str">
        <f t="shared" ref="J2496:J2506" si="171">IF(H2496="","",I2496*H2496)</f>
        <v/>
      </c>
      <c r="K2496" s="346"/>
      <c r="L2496" s="352"/>
    </row>
    <row r="2497" spans="2:12" x14ac:dyDescent="0.25">
      <c r="B2497" s="113"/>
      <c r="C2497" s="152"/>
      <c r="D2497" s="152"/>
      <c r="E2497" s="152"/>
      <c r="F2497" s="115" t="str">
        <f>IF($C2497="","",VLOOKUP($C2497,'[1]Preços Unitários'!$B$7:$H$507,4,1))</f>
        <v/>
      </c>
      <c r="G2497" s="115" t="str">
        <f>IF($C2497="","",VLOOKUP($C2497,'[1]Preços Unitários'!$B$7:$H$507,5,1))</f>
        <v/>
      </c>
      <c r="H2497" s="116" t="str">
        <f>IF($C2497="","",VLOOKUP($C2497,'[1]Preços Unitários'!$B$7:$H$507,7,1))</f>
        <v/>
      </c>
      <c r="I2497" s="117"/>
      <c r="J2497" s="118" t="str">
        <f t="shared" si="171"/>
        <v/>
      </c>
      <c r="K2497" s="347"/>
      <c r="L2497" s="353"/>
    </row>
    <row r="2498" spans="2:12" x14ac:dyDescent="0.25">
      <c r="B2498" s="113"/>
      <c r="C2498" s="119"/>
      <c r="D2498" s="119"/>
      <c r="E2498" s="119"/>
      <c r="F2498" s="115" t="str">
        <f>IF($C2498="","",VLOOKUP($C2498,'[1]Preços Unitários'!$B$7:$H$507,4,1))</f>
        <v/>
      </c>
      <c r="G2498" s="115" t="str">
        <f>IF($C2498="","",VLOOKUP($C2498,'[1]Preços Unitários'!$B$7:$H$507,5,1))</f>
        <v/>
      </c>
      <c r="H2498" s="116" t="str">
        <f>IF($C2498="","",VLOOKUP($C2498,'[1]Preços Unitários'!$B$7:$H$507,7,1))</f>
        <v/>
      </c>
      <c r="I2498" s="117"/>
      <c r="J2498" s="118" t="str">
        <f t="shared" si="171"/>
        <v/>
      </c>
      <c r="K2498" s="347"/>
      <c r="L2498" s="353"/>
    </row>
    <row r="2499" spans="2:12" x14ac:dyDescent="0.25">
      <c r="B2499" s="113"/>
      <c r="C2499" s="119"/>
      <c r="D2499" s="119"/>
      <c r="E2499" s="119"/>
      <c r="F2499" s="115" t="str">
        <f>IF($C2499="","",VLOOKUP($C2499,'[1]Preços Unitários'!$B$7:$H$507,4,1))</f>
        <v/>
      </c>
      <c r="G2499" s="115" t="str">
        <f>IF($C2499="","",VLOOKUP($C2499,'[1]Preços Unitários'!$B$7:$H$507,5,1))</f>
        <v/>
      </c>
      <c r="H2499" s="116" t="str">
        <f>IF($C2499="","",VLOOKUP($C2499,'[1]Preços Unitários'!$B$7:$H$507,7,1))</f>
        <v/>
      </c>
      <c r="I2499" s="117"/>
      <c r="J2499" s="118" t="str">
        <f t="shared" si="171"/>
        <v/>
      </c>
      <c r="K2499" s="347"/>
      <c r="L2499" s="353"/>
    </row>
    <row r="2500" spans="2:12" x14ac:dyDescent="0.25">
      <c r="B2500" s="113"/>
      <c r="C2500" s="119"/>
      <c r="D2500" s="119"/>
      <c r="E2500" s="119"/>
      <c r="F2500" s="115" t="str">
        <f>IF($C2500="","",VLOOKUP($C2500,'[1]Preços Unitários'!$B$7:$H$507,4,1))</f>
        <v/>
      </c>
      <c r="G2500" s="115" t="str">
        <f>IF($C2500="","",VLOOKUP($C2500,'[1]Preços Unitários'!$B$7:$H$507,5,1))</f>
        <v/>
      </c>
      <c r="H2500" s="116" t="str">
        <f>IF($C2500="","",VLOOKUP($C2500,'[1]Preços Unitários'!$B$7:$H$507,7,1))</f>
        <v/>
      </c>
      <c r="I2500" s="117"/>
      <c r="J2500" s="118" t="str">
        <f t="shared" si="171"/>
        <v/>
      </c>
      <c r="K2500" s="347"/>
      <c r="L2500" s="353"/>
    </row>
    <row r="2501" spans="2:12" x14ac:dyDescent="0.25">
      <c r="B2501" s="113"/>
      <c r="C2501" s="119"/>
      <c r="D2501" s="119"/>
      <c r="E2501" s="119"/>
      <c r="F2501" s="115" t="str">
        <f>IF($C2501="","",VLOOKUP($C2501,'[1]Preços Unitários'!$B$7:$H$507,4,1))</f>
        <v/>
      </c>
      <c r="G2501" s="115" t="str">
        <f>IF($C2501="","",VLOOKUP($C2501,'[1]Preços Unitários'!$B$7:$H$507,5,1))</f>
        <v/>
      </c>
      <c r="H2501" s="116" t="str">
        <f>IF($C2501="","",VLOOKUP($C2501,'[1]Preços Unitários'!$B$7:$H$507,7,1))</f>
        <v/>
      </c>
      <c r="I2501" s="117"/>
      <c r="J2501" s="118" t="str">
        <f t="shared" si="171"/>
        <v/>
      </c>
      <c r="K2501" s="347"/>
      <c r="L2501" s="353"/>
    </row>
    <row r="2502" spans="2:12" x14ac:dyDescent="0.25">
      <c r="B2502" s="113"/>
      <c r="C2502" s="119"/>
      <c r="D2502" s="119"/>
      <c r="E2502" s="119"/>
      <c r="F2502" s="115" t="str">
        <f>IF($C2502="","",VLOOKUP($C2502,'[1]Preços Unitários'!$B$7:$H$507,4,1))</f>
        <v/>
      </c>
      <c r="G2502" s="115" t="str">
        <f>IF($C2502="","",VLOOKUP($C2502,'[1]Preços Unitários'!$B$7:$H$507,5,1))</f>
        <v/>
      </c>
      <c r="H2502" s="116" t="str">
        <f>IF($C2502="","",VLOOKUP($C2502,'[1]Preços Unitários'!$B$7:$H$507,7,1))</f>
        <v/>
      </c>
      <c r="I2502" s="117"/>
      <c r="J2502" s="118" t="str">
        <f t="shared" si="171"/>
        <v/>
      </c>
      <c r="K2502" s="347"/>
      <c r="L2502" s="353"/>
    </row>
    <row r="2503" spans="2:12" x14ac:dyDescent="0.25">
      <c r="B2503" s="113"/>
      <c r="C2503" s="119"/>
      <c r="D2503" s="119"/>
      <c r="E2503" s="119"/>
      <c r="F2503" s="115" t="str">
        <f>IF($C2503="","",VLOOKUP($C2503,'[1]Preços Unitários'!$B$7:$H$507,4,1))</f>
        <v/>
      </c>
      <c r="G2503" s="115" t="str">
        <f>IF($C2503="","",VLOOKUP($C2503,'[1]Preços Unitários'!$B$7:$H$507,5,1))</f>
        <v/>
      </c>
      <c r="H2503" s="116" t="str">
        <f>IF($C2503="","",VLOOKUP($C2503,'[1]Preços Unitários'!$B$7:$H$507,7,1))</f>
        <v/>
      </c>
      <c r="I2503" s="117"/>
      <c r="J2503" s="118" t="str">
        <f t="shared" si="171"/>
        <v/>
      </c>
      <c r="K2503" s="347"/>
      <c r="L2503" s="353"/>
    </row>
    <row r="2504" spans="2:12" x14ac:dyDescent="0.25">
      <c r="B2504" s="113"/>
      <c r="C2504" s="119"/>
      <c r="D2504" s="119"/>
      <c r="E2504" s="119"/>
      <c r="F2504" s="115" t="str">
        <f>IF($C2504="","",VLOOKUP($C2504,'[1]Preços Unitários'!$B$7:$H$507,4,1))</f>
        <v/>
      </c>
      <c r="G2504" s="115" t="str">
        <f>IF($C2504="","",VLOOKUP($C2504,'[1]Preços Unitários'!$B$7:$H$507,5,1))</f>
        <v/>
      </c>
      <c r="H2504" s="116" t="str">
        <f>IF($C2504="","",VLOOKUP($C2504,'[1]Preços Unitários'!$B$7:$H$507,7,1))</f>
        <v/>
      </c>
      <c r="I2504" s="120"/>
      <c r="J2504" s="118" t="str">
        <f t="shared" si="171"/>
        <v/>
      </c>
      <c r="K2504" s="347"/>
      <c r="L2504" s="353"/>
    </row>
    <row r="2505" spans="2:12" x14ac:dyDescent="0.25">
      <c r="B2505" s="113"/>
      <c r="C2505" s="119"/>
      <c r="D2505" s="119"/>
      <c r="E2505" s="119"/>
      <c r="F2505" s="115" t="str">
        <f>IF($C2505="","",VLOOKUP($C2505,'[1]Preços Unitários'!$B$7:$H$507,4,1))</f>
        <v/>
      </c>
      <c r="G2505" s="115" t="str">
        <f>IF($C2505="","",VLOOKUP($C2505,'[1]Preços Unitários'!$B$7:$H$507,5,1))</f>
        <v/>
      </c>
      <c r="H2505" s="116" t="str">
        <f>IF($C2505="","",VLOOKUP($C2505,'[1]Preços Unitários'!$B$7:$H$507,7,1))</f>
        <v/>
      </c>
      <c r="I2505" s="120"/>
      <c r="J2505" s="118" t="str">
        <f t="shared" si="171"/>
        <v/>
      </c>
      <c r="K2505" s="347"/>
      <c r="L2505" s="353"/>
    </row>
    <row r="2506" spans="2:12" ht="15.75" thickBot="1" x14ac:dyDescent="0.3">
      <c r="B2506" s="121"/>
      <c r="C2506" s="122"/>
      <c r="D2506" s="122"/>
      <c r="E2506" s="122"/>
      <c r="F2506" s="123" t="str">
        <f>IF($C2506="","",VLOOKUP($C2506,'[1]Preços Unitários'!$B$7:$H$507,4,1))</f>
        <v/>
      </c>
      <c r="G2506" s="123" t="str">
        <f>IF($C2506="","",VLOOKUP($C2506,'[1]Preços Unitários'!$B$7:$H$507,5,1))</f>
        <v/>
      </c>
      <c r="H2506" s="124" t="str">
        <f>IF($C2506="","",VLOOKUP($C2506,'[1]Preços Unitários'!$B$7:$H$507,7,1))</f>
        <v/>
      </c>
      <c r="I2506" s="125"/>
      <c r="J2506" s="126" t="str">
        <f t="shared" si="171"/>
        <v/>
      </c>
      <c r="K2506" s="348"/>
      <c r="L2506" s="354"/>
    </row>
    <row r="2507" spans="2:12" ht="15.75" thickBot="1" x14ac:dyDescent="0.3">
      <c r="C2507" s="127"/>
      <c r="D2507" s="127"/>
      <c r="E2507" s="127"/>
      <c r="H2507" s="128"/>
      <c r="I2507" s="129"/>
      <c r="J2507" s="128"/>
    </row>
    <row r="2508" spans="2:12" x14ac:dyDescent="0.25">
      <c r="B2508" s="133"/>
      <c r="C2508" s="96"/>
      <c r="D2508" s="96"/>
      <c r="E2508" s="96"/>
      <c r="F2508" s="97"/>
      <c r="G2508" s="98"/>
      <c r="H2508" s="135"/>
      <c r="I2508" s="100">
        <v>1</v>
      </c>
      <c r="J2508" s="101">
        <f>IF(SUM(J2510:J2519)="","",IF(H2508="NOTURNO",(SUM(J2510:J2519))*1.25,SUM(J2510:J2519)))</f>
        <v>0</v>
      </c>
      <c r="K2508" s="102" t="s">
        <v>1771</v>
      </c>
      <c r="L2508" s="103" t="s">
        <v>1772</v>
      </c>
    </row>
    <row r="2509" spans="2:12" ht="27" x14ac:dyDescent="0.25">
      <c r="B2509" s="104"/>
      <c r="C2509" s="105" t="s">
        <v>1773</v>
      </c>
      <c r="D2509" s="105"/>
      <c r="E2509" s="105"/>
      <c r="F2509" s="106" t="s">
        <v>1776</v>
      </c>
      <c r="G2509" s="107" t="s">
        <v>1777</v>
      </c>
      <c r="H2509" s="108" t="s">
        <v>1778</v>
      </c>
      <c r="I2509" s="109"/>
      <c r="J2509" s="110"/>
      <c r="K2509" s="111"/>
      <c r="L2509" s="112"/>
    </row>
    <row r="2510" spans="2:12" x14ac:dyDescent="0.25">
      <c r="B2510" s="113"/>
      <c r="C2510" s="119"/>
      <c r="D2510" s="119"/>
      <c r="E2510" s="119"/>
      <c r="F2510" s="115" t="str">
        <f>IF($C2510="","",VLOOKUP($C2510,'[1]Preços Unitários'!$B$7:$H$507,4,1))</f>
        <v/>
      </c>
      <c r="G2510" s="115" t="str">
        <f>IF($C2510="","",VLOOKUP($C2510,'[1]Preços Unitários'!$B$7:$H$507,5,1))</f>
        <v/>
      </c>
      <c r="H2510" s="116" t="str">
        <f>IF($C2510="","",VLOOKUP($C2510,'[1]Preços Unitários'!$B$7:$H$507,7,1))</f>
        <v/>
      </c>
      <c r="I2510" s="117"/>
      <c r="J2510" s="118" t="str">
        <f t="shared" ref="J2510:J2520" si="172">IF(H2510="","",I2510*H2510)</f>
        <v/>
      </c>
      <c r="K2510" s="346"/>
      <c r="L2510" s="352"/>
    </row>
    <row r="2511" spans="2:12" x14ac:dyDescent="0.25">
      <c r="B2511" s="113"/>
      <c r="C2511" s="152"/>
      <c r="D2511" s="152"/>
      <c r="E2511" s="152"/>
      <c r="F2511" s="115" t="str">
        <f>IF($C2511="","",VLOOKUP($C2511,'[1]Preços Unitários'!$B$7:$H$507,4,1))</f>
        <v/>
      </c>
      <c r="G2511" s="115" t="str">
        <f>IF($C2511="","",VLOOKUP($C2511,'[1]Preços Unitários'!$B$7:$H$507,5,1))</f>
        <v/>
      </c>
      <c r="H2511" s="116" t="str">
        <f>IF($C2511="","",VLOOKUP($C2511,'[1]Preços Unitários'!$B$7:$H$507,7,1))</f>
        <v/>
      </c>
      <c r="I2511" s="117"/>
      <c r="J2511" s="118" t="str">
        <f t="shared" si="172"/>
        <v/>
      </c>
      <c r="K2511" s="347"/>
      <c r="L2511" s="353"/>
    </row>
    <row r="2512" spans="2:12" x14ac:dyDescent="0.25">
      <c r="B2512" s="113"/>
      <c r="C2512" s="119"/>
      <c r="D2512" s="119"/>
      <c r="E2512" s="119"/>
      <c r="F2512" s="115" t="str">
        <f>IF($C2512="","",VLOOKUP($C2512,'[1]Preços Unitários'!$B$7:$H$507,4,1))</f>
        <v/>
      </c>
      <c r="G2512" s="115" t="str">
        <f>IF($C2512="","",VLOOKUP($C2512,'[1]Preços Unitários'!$B$7:$H$507,5,1))</f>
        <v/>
      </c>
      <c r="H2512" s="116" t="str">
        <f>IF($C2512="","",VLOOKUP($C2512,'[1]Preços Unitários'!$B$7:$H$507,7,1))</f>
        <v/>
      </c>
      <c r="I2512" s="117"/>
      <c r="J2512" s="118" t="str">
        <f t="shared" si="172"/>
        <v/>
      </c>
      <c r="K2512" s="347"/>
      <c r="L2512" s="353"/>
    </row>
    <row r="2513" spans="2:12" x14ac:dyDescent="0.25">
      <c r="B2513" s="113"/>
      <c r="C2513" s="119"/>
      <c r="D2513" s="119"/>
      <c r="E2513" s="119"/>
      <c r="F2513" s="115" t="str">
        <f>IF($C2513="","",VLOOKUP($C2513,'[1]Preços Unitários'!$B$7:$H$507,4,1))</f>
        <v/>
      </c>
      <c r="G2513" s="115" t="str">
        <f>IF($C2513="","",VLOOKUP($C2513,'[1]Preços Unitários'!$B$7:$H$507,5,1))</f>
        <v/>
      </c>
      <c r="H2513" s="116" t="str">
        <f>IF($C2513="","",VLOOKUP($C2513,'[1]Preços Unitários'!$B$7:$H$507,7,1))</f>
        <v/>
      </c>
      <c r="I2513" s="117"/>
      <c r="J2513" s="118" t="str">
        <f t="shared" si="172"/>
        <v/>
      </c>
      <c r="K2513" s="347"/>
      <c r="L2513" s="353"/>
    </row>
    <row r="2514" spans="2:12" x14ac:dyDescent="0.25">
      <c r="B2514" s="113"/>
      <c r="C2514" s="119"/>
      <c r="D2514" s="119"/>
      <c r="E2514" s="119"/>
      <c r="F2514" s="115" t="str">
        <f>IF($C2514="","",VLOOKUP($C2514,'[1]Preços Unitários'!$B$7:$H$507,4,1))</f>
        <v/>
      </c>
      <c r="G2514" s="115" t="str">
        <f>IF($C2514="","",VLOOKUP($C2514,'[1]Preços Unitários'!$B$7:$H$507,5,1))</f>
        <v/>
      </c>
      <c r="H2514" s="116" t="str">
        <f>IF($C2514="","",VLOOKUP($C2514,'[1]Preços Unitários'!$B$7:$H$507,7,1))</f>
        <v/>
      </c>
      <c r="I2514" s="117"/>
      <c r="J2514" s="118" t="str">
        <f t="shared" si="172"/>
        <v/>
      </c>
      <c r="K2514" s="347"/>
      <c r="L2514" s="353"/>
    </row>
    <row r="2515" spans="2:12" x14ac:dyDescent="0.25">
      <c r="B2515" s="113"/>
      <c r="C2515" s="119"/>
      <c r="D2515" s="119"/>
      <c r="E2515" s="119"/>
      <c r="F2515" s="115" t="str">
        <f>IF($C2515="","",VLOOKUP($C2515,'[1]Preços Unitários'!$B$7:$H$507,4,1))</f>
        <v/>
      </c>
      <c r="G2515" s="115" t="str">
        <f>IF($C2515="","",VLOOKUP($C2515,'[1]Preços Unitários'!$B$7:$H$507,5,1))</f>
        <v/>
      </c>
      <c r="H2515" s="116" t="str">
        <f>IF($C2515="","",VLOOKUP($C2515,'[1]Preços Unitários'!$B$7:$H$507,7,1))</f>
        <v/>
      </c>
      <c r="I2515" s="117"/>
      <c r="J2515" s="118" t="str">
        <f t="shared" si="172"/>
        <v/>
      </c>
      <c r="K2515" s="347"/>
      <c r="L2515" s="353"/>
    </row>
    <row r="2516" spans="2:12" x14ac:dyDescent="0.25">
      <c r="B2516" s="113"/>
      <c r="C2516" s="119"/>
      <c r="D2516" s="119"/>
      <c r="E2516" s="119"/>
      <c r="F2516" s="115" t="str">
        <f>IF($C2516="","",VLOOKUP($C2516,'[1]Preços Unitários'!$B$7:$H$507,4,1))</f>
        <v/>
      </c>
      <c r="G2516" s="115" t="str">
        <f>IF($C2516="","",VLOOKUP($C2516,'[1]Preços Unitários'!$B$7:$H$507,5,1))</f>
        <v/>
      </c>
      <c r="H2516" s="116" t="str">
        <f>IF($C2516="","",VLOOKUP($C2516,'[1]Preços Unitários'!$B$7:$H$507,7,1))</f>
        <v/>
      </c>
      <c r="I2516" s="117"/>
      <c r="J2516" s="118" t="str">
        <f t="shared" si="172"/>
        <v/>
      </c>
      <c r="K2516" s="347"/>
      <c r="L2516" s="353"/>
    </row>
    <row r="2517" spans="2:12" x14ac:dyDescent="0.25">
      <c r="B2517" s="113"/>
      <c r="C2517" s="119"/>
      <c r="D2517" s="119"/>
      <c r="E2517" s="119"/>
      <c r="F2517" s="115" t="str">
        <f>IF($C2517="","",VLOOKUP($C2517,'[1]Preços Unitários'!$B$7:$H$507,4,1))</f>
        <v/>
      </c>
      <c r="G2517" s="115" t="str">
        <f>IF($C2517="","",VLOOKUP($C2517,'[1]Preços Unitários'!$B$7:$H$507,5,1))</f>
        <v/>
      </c>
      <c r="H2517" s="116" t="str">
        <f>IF($C2517="","",VLOOKUP($C2517,'[1]Preços Unitários'!$B$7:$H$507,7,1))</f>
        <v/>
      </c>
      <c r="I2517" s="117"/>
      <c r="J2517" s="118" t="str">
        <f t="shared" si="172"/>
        <v/>
      </c>
      <c r="K2517" s="347"/>
      <c r="L2517" s="353"/>
    </row>
    <row r="2518" spans="2:12" x14ac:dyDescent="0.25">
      <c r="B2518" s="113"/>
      <c r="C2518" s="119"/>
      <c r="D2518" s="119"/>
      <c r="E2518" s="119"/>
      <c r="F2518" s="115" t="str">
        <f>IF($C2518="","",VLOOKUP($C2518,'[1]Preços Unitários'!$B$7:$H$507,4,1))</f>
        <v/>
      </c>
      <c r="G2518" s="115" t="str">
        <f>IF($C2518="","",VLOOKUP($C2518,'[1]Preços Unitários'!$B$7:$H$507,5,1))</f>
        <v/>
      </c>
      <c r="H2518" s="116" t="str">
        <f>IF($C2518="","",VLOOKUP($C2518,'[1]Preços Unitários'!$B$7:$H$507,7,1))</f>
        <v/>
      </c>
      <c r="I2518" s="120"/>
      <c r="J2518" s="118" t="str">
        <f t="shared" si="172"/>
        <v/>
      </c>
      <c r="K2518" s="347"/>
      <c r="L2518" s="353"/>
    </row>
    <row r="2519" spans="2:12" x14ac:dyDescent="0.25">
      <c r="B2519" s="113"/>
      <c r="C2519" s="119"/>
      <c r="D2519" s="119"/>
      <c r="E2519" s="119"/>
      <c r="F2519" s="115" t="str">
        <f>IF($C2519="","",VLOOKUP($C2519,'[1]Preços Unitários'!$B$7:$H$507,4,1))</f>
        <v/>
      </c>
      <c r="G2519" s="115" t="str">
        <f>IF($C2519="","",VLOOKUP($C2519,'[1]Preços Unitários'!$B$7:$H$507,5,1))</f>
        <v/>
      </c>
      <c r="H2519" s="116" t="str">
        <f>IF($C2519="","",VLOOKUP($C2519,'[1]Preços Unitários'!$B$7:$H$507,7,1))</f>
        <v/>
      </c>
      <c r="I2519" s="120"/>
      <c r="J2519" s="118" t="str">
        <f t="shared" si="172"/>
        <v/>
      </c>
      <c r="K2519" s="347"/>
      <c r="L2519" s="353"/>
    </row>
    <row r="2520" spans="2:12" ht="15.75" thickBot="1" x14ac:dyDescent="0.3">
      <c r="B2520" s="121"/>
      <c r="C2520" s="122"/>
      <c r="D2520" s="122"/>
      <c r="E2520" s="122"/>
      <c r="F2520" s="123" t="str">
        <f>IF($C2520="","",VLOOKUP($C2520,'[1]Preços Unitários'!$B$7:$H$507,4,1))</f>
        <v/>
      </c>
      <c r="G2520" s="123" t="str">
        <f>IF($C2520="","",VLOOKUP($C2520,'[1]Preços Unitários'!$B$7:$H$507,5,1))</f>
        <v/>
      </c>
      <c r="H2520" s="124" t="str">
        <f>IF($C2520="","",VLOOKUP($C2520,'[1]Preços Unitários'!$B$7:$H$507,7,1))</f>
        <v/>
      </c>
      <c r="I2520" s="125"/>
      <c r="J2520" s="126" t="str">
        <f t="shared" si="172"/>
        <v/>
      </c>
      <c r="K2520" s="348"/>
      <c r="L2520" s="354"/>
    </row>
    <row r="2521" spans="2:12" ht="15.75" thickBot="1" x14ac:dyDescent="0.3">
      <c r="C2521" s="127"/>
      <c r="D2521" s="127"/>
      <c r="E2521" s="127"/>
      <c r="H2521" s="128"/>
      <c r="I2521" s="129"/>
      <c r="J2521" s="128"/>
    </row>
    <row r="2522" spans="2:12" x14ac:dyDescent="0.25">
      <c r="B2522" s="133"/>
      <c r="C2522" s="96"/>
      <c r="D2522" s="96"/>
      <c r="E2522" s="96"/>
      <c r="F2522" s="97"/>
      <c r="G2522" s="98"/>
      <c r="H2522" s="135"/>
      <c r="I2522" s="100">
        <v>1</v>
      </c>
      <c r="J2522" s="101">
        <f>IF(SUM(J2524:J2533)="","",IF(H2522="NOTURNO",(SUM(J2524:J2533))*1.25,SUM(J2524:J2533)))</f>
        <v>0</v>
      </c>
      <c r="K2522" s="102" t="s">
        <v>1771</v>
      </c>
      <c r="L2522" s="103" t="s">
        <v>1772</v>
      </c>
    </row>
    <row r="2523" spans="2:12" ht="27" x14ac:dyDescent="0.25">
      <c r="B2523" s="104"/>
      <c r="C2523" s="105" t="s">
        <v>1773</v>
      </c>
      <c r="D2523" s="105"/>
      <c r="E2523" s="105"/>
      <c r="F2523" s="106" t="s">
        <v>1776</v>
      </c>
      <c r="G2523" s="107" t="s">
        <v>1777</v>
      </c>
      <c r="H2523" s="108" t="s">
        <v>1778</v>
      </c>
      <c r="I2523" s="109"/>
      <c r="J2523" s="110"/>
      <c r="K2523" s="111"/>
      <c r="L2523" s="112"/>
    </row>
    <row r="2524" spans="2:12" x14ac:dyDescent="0.25">
      <c r="B2524" s="113"/>
      <c r="C2524" s="119"/>
      <c r="D2524" s="119"/>
      <c r="E2524" s="119"/>
      <c r="F2524" s="115" t="str">
        <f>IF($C2524="","",VLOOKUP($C2524,'[1]Preços Unitários'!$B$7:$H$507,4,1))</f>
        <v/>
      </c>
      <c r="G2524" s="115" t="str">
        <f>IF($C2524="","",VLOOKUP($C2524,'[1]Preços Unitários'!$B$7:$H$507,5,1))</f>
        <v/>
      </c>
      <c r="H2524" s="116" t="str">
        <f>IF($C2524="","",VLOOKUP($C2524,'[1]Preços Unitários'!$B$7:$H$507,7,1))</f>
        <v/>
      </c>
      <c r="I2524" s="117"/>
      <c r="J2524" s="118" t="str">
        <f t="shared" ref="J2524:J2534" si="173">IF(H2524="","",I2524*H2524)</f>
        <v/>
      </c>
      <c r="K2524" s="346"/>
      <c r="L2524" s="352"/>
    </row>
    <row r="2525" spans="2:12" x14ac:dyDescent="0.25">
      <c r="B2525" s="113"/>
      <c r="C2525" s="152"/>
      <c r="D2525" s="152"/>
      <c r="E2525" s="152"/>
      <c r="F2525" s="115" t="str">
        <f>IF($C2525="","",VLOOKUP($C2525,'[1]Preços Unitários'!$B$7:$H$507,4,1))</f>
        <v/>
      </c>
      <c r="G2525" s="115" t="str">
        <f>IF($C2525="","",VLOOKUP($C2525,'[1]Preços Unitários'!$B$7:$H$507,5,1))</f>
        <v/>
      </c>
      <c r="H2525" s="116" t="str">
        <f>IF($C2525="","",VLOOKUP($C2525,'[1]Preços Unitários'!$B$7:$H$507,7,1))</f>
        <v/>
      </c>
      <c r="I2525" s="117"/>
      <c r="J2525" s="118" t="str">
        <f t="shared" si="173"/>
        <v/>
      </c>
      <c r="K2525" s="347"/>
      <c r="L2525" s="353"/>
    </row>
    <row r="2526" spans="2:12" x14ac:dyDescent="0.25">
      <c r="B2526" s="113"/>
      <c r="C2526" s="119"/>
      <c r="D2526" s="119"/>
      <c r="E2526" s="119"/>
      <c r="F2526" s="115" t="str">
        <f>IF($C2526="","",VLOOKUP($C2526,'[1]Preços Unitários'!$B$7:$H$507,4,1))</f>
        <v/>
      </c>
      <c r="G2526" s="115" t="str">
        <f>IF($C2526="","",VLOOKUP($C2526,'[1]Preços Unitários'!$B$7:$H$507,5,1))</f>
        <v/>
      </c>
      <c r="H2526" s="116" t="str">
        <f>IF($C2526="","",VLOOKUP($C2526,'[1]Preços Unitários'!$B$7:$H$507,7,1))</f>
        <v/>
      </c>
      <c r="I2526" s="117"/>
      <c r="J2526" s="118" t="str">
        <f t="shared" si="173"/>
        <v/>
      </c>
      <c r="K2526" s="347"/>
      <c r="L2526" s="353"/>
    </row>
    <row r="2527" spans="2:12" x14ac:dyDescent="0.25">
      <c r="B2527" s="113"/>
      <c r="C2527" s="119"/>
      <c r="D2527" s="119"/>
      <c r="E2527" s="119"/>
      <c r="F2527" s="115" t="str">
        <f>IF($C2527="","",VLOOKUP($C2527,'[1]Preços Unitários'!$B$7:$H$507,4,1))</f>
        <v/>
      </c>
      <c r="G2527" s="115" t="str">
        <f>IF($C2527="","",VLOOKUP($C2527,'[1]Preços Unitários'!$B$7:$H$507,5,1))</f>
        <v/>
      </c>
      <c r="H2527" s="116" t="str">
        <f>IF($C2527="","",VLOOKUP($C2527,'[1]Preços Unitários'!$B$7:$H$507,7,1))</f>
        <v/>
      </c>
      <c r="I2527" s="117"/>
      <c r="J2527" s="118" t="str">
        <f t="shared" si="173"/>
        <v/>
      </c>
      <c r="K2527" s="347"/>
      <c r="L2527" s="353"/>
    </row>
    <row r="2528" spans="2:12" x14ac:dyDescent="0.25">
      <c r="B2528" s="113"/>
      <c r="C2528" s="119"/>
      <c r="D2528" s="119"/>
      <c r="E2528" s="119"/>
      <c r="F2528" s="115" t="str">
        <f>IF($C2528="","",VLOOKUP($C2528,'[1]Preços Unitários'!$B$7:$H$507,4,1))</f>
        <v/>
      </c>
      <c r="G2528" s="115" t="str">
        <f>IF($C2528="","",VLOOKUP($C2528,'[1]Preços Unitários'!$B$7:$H$507,5,1))</f>
        <v/>
      </c>
      <c r="H2528" s="116" t="str">
        <f>IF($C2528="","",VLOOKUP($C2528,'[1]Preços Unitários'!$B$7:$H$507,7,1))</f>
        <v/>
      </c>
      <c r="I2528" s="117"/>
      <c r="J2528" s="118" t="str">
        <f t="shared" si="173"/>
        <v/>
      </c>
      <c r="K2528" s="347"/>
      <c r="L2528" s="353"/>
    </row>
    <row r="2529" spans="2:12" x14ac:dyDescent="0.25">
      <c r="B2529" s="113"/>
      <c r="C2529" s="119"/>
      <c r="D2529" s="119"/>
      <c r="E2529" s="119"/>
      <c r="F2529" s="115" t="str">
        <f>IF($C2529="","",VLOOKUP($C2529,'[1]Preços Unitários'!$B$7:$H$507,4,1))</f>
        <v/>
      </c>
      <c r="G2529" s="115" t="str">
        <f>IF($C2529="","",VLOOKUP($C2529,'[1]Preços Unitários'!$B$7:$H$507,5,1))</f>
        <v/>
      </c>
      <c r="H2529" s="116" t="str">
        <f>IF($C2529="","",VLOOKUP($C2529,'[1]Preços Unitários'!$B$7:$H$507,7,1))</f>
        <v/>
      </c>
      <c r="I2529" s="117"/>
      <c r="J2529" s="118" t="str">
        <f t="shared" si="173"/>
        <v/>
      </c>
      <c r="K2529" s="347"/>
      <c r="L2529" s="353"/>
    </row>
    <row r="2530" spans="2:12" x14ac:dyDescent="0.25">
      <c r="B2530" s="113"/>
      <c r="C2530" s="119"/>
      <c r="D2530" s="119"/>
      <c r="E2530" s="119"/>
      <c r="F2530" s="115" t="str">
        <f>IF($C2530="","",VLOOKUP($C2530,'[1]Preços Unitários'!$B$7:$H$507,4,1))</f>
        <v/>
      </c>
      <c r="G2530" s="115" t="str">
        <f>IF($C2530="","",VLOOKUP($C2530,'[1]Preços Unitários'!$B$7:$H$507,5,1))</f>
        <v/>
      </c>
      <c r="H2530" s="116" t="str">
        <f>IF($C2530="","",VLOOKUP($C2530,'[1]Preços Unitários'!$B$7:$H$507,7,1))</f>
        <v/>
      </c>
      <c r="I2530" s="117"/>
      <c r="J2530" s="118" t="str">
        <f t="shared" si="173"/>
        <v/>
      </c>
      <c r="K2530" s="347"/>
      <c r="L2530" s="353"/>
    </row>
    <row r="2531" spans="2:12" x14ac:dyDescent="0.25">
      <c r="B2531" s="113"/>
      <c r="C2531" s="119"/>
      <c r="D2531" s="119"/>
      <c r="E2531" s="119"/>
      <c r="F2531" s="115" t="str">
        <f>IF($C2531="","",VLOOKUP($C2531,'[1]Preços Unitários'!$B$7:$H$507,4,1))</f>
        <v/>
      </c>
      <c r="G2531" s="115" t="str">
        <f>IF($C2531="","",VLOOKUP($C2531,'[1]Preços Unitários'!$B$7:$H$507,5,1))</f>
        <v/>
      </c>
      <c r="H2531" s="116" t="str">
        <f>IF($C2531="","",VLOOKUP($C2531,'[1]Preços Unitários'!$B$7:$H$507,7,1))</f>
        <v/>
      </c>
      <c r="I2531" s="117"/>
      <c r="J2531" s="118" t="str">
        <f t="shared" si="173"/>
        <v/>
      </c>
      <c r="K2531" s="347"/>
      <c r="L2531" s="353"/>
    </row>
    <row r="2532" spans="2:12" x14ac:dyDescent="0.25">
      <c r="B2532" s="113"/>
      <c r="C2532" s="119"/>
      <c r="D2532" s="119"/>
      <c r="E2532" s="119"/>
      <c r="F2532" s="115" t="str">
        <f>IF($C2532="","",VLOOKUP($C2532,'[1]Preços Unitários'!$B$7:$H$507,4,1))</f>
        <v/>
      </c>
      <c r="G2532" s="115" t="str">
        <f>IF($C2532="","",VLOOKUP($C2532,'[1]Preços Unitários'!$B$7:$H$507,5,1))</f>
        <v/>
      </c>
      <c r="H2532" s="116" t="str">
        <f>IF($C2532="","",VLOOKUP($C2532,'[1]Preços Unitários'!$B$7:$H$507,7,1))</f>
        <v/>
      </c>
      <c r="I2532" s="120"/>
      <c r="J2532" s="118" t="str">
        <f t="shared" si="173"/>
        <v/>
      </c>
      <c r="K2532" s="347"/>
      <c r="L2532" s="353"/>
    </row>
    <row r="2533" spans="2:12" x14ac:dyDescent="0.25">
      <c r="B2533" s="113"/>
      <c r="C2533" s="119"/>
      <c r="D2533" s="119"/>
      <c r="E2533" s="119"/>
      <c r="F2533" s="115" t="str">
        <f>IF($C2533="","",VLOOKUP($C2533,'[1]Preços Unitários'!$B$7:$H$507,4,1))</f>
        <v/>
      </c>
      <c r="G2533" s="115" t="str">
        <f>IF($C2533="","",VLOOKUP($C2533,'[1]Preços Unitários'!$B$7:$H$507,5,1))</f>
        <v/>
      </c>
      <c r="H2533" s="116" t="str">
        <f>IF($C2533="","",VLOOKUP($C2533,'[1]Preços Unitários'!$B$7:$H$507,7,1))</f>
        <v/>
      </c>
      <c r="I2533" s="120"/>
      <c r="J2533" s="118" t="str">
        <f t="shared" si="173"/>
        <v/>
      </c>
      <c r="K2533" s="347"/>
      <c r="L2533" s="353"/>
    </row>
    <row r="2534" spans="2:12" ht="15.75" thickBot="1" x14ac:dyDescent="0.3">
      <c r="B2534" s="121"/>
      <c r="C2534" s="122"/>
      <c r="D2534" s="122"/>
      <c r="E2534" s="122"/>
      <c r="F2534" s="123" t="str">
        <f>IF($C2534="","",VLOOKUP($C2534,'[1]Preços Unitários'!$B$7:$H$507,4,1))</f>
        <v/>
      </c>
      <c r="G2534" s="123" t="str">
        <f>IF($C2534="","",VLOOKUP($C2534,'[1]Preços Unitários'!$B$7:$H$507,5,1))</f>
        <v/>
      </c>
      <c r="H2534" s="124" t="str">
        <f>IF($C2534="","",VLOOKUP($C2534,'[1]Preços Unitários'!$B$7:$H$507,7,1))</f>
        <v/>
      </c>
      <c r="I2534" s="125"/>
      <c r="J2534" s="126" t="str">
        <f t="shared" si="173"/>
        <v/>
      </c>
      <c r="K2534" s="348"/>
      <c r="L2534" s="354"/>
    </row>
    <row r="2535" spans="2:12" ht="15.75" thickBot="1" x14ac:dyDescent="0.3">
      <c r="C2535" s="127"/>
      <c r="D2535" s="127"/>
      <c r="E2535" s="127"/>
      <c r="H2535" s="128"/>
      <c r="I2535" s="129"/>
      <c r="J2535" s="128"/>
    </row>
    <row r="2536" spans="2:12" x14ac:dyDescent="0.25">
      <c r="B2536" s="133"/>
      <c r="C2536" s="96"/>
      <c r="D2536" s="96"/>
      <c r="E2536" s="96"/>
      <c r="F2536" s="97"/>
      <c r="G2536" s="98"/>
      <c r="H2536" s="135"/>
      <c r="I2536" s="100">
        <v>1</v>
      </c>
      <c r="J2536" s="101">
        <f>IF(SUM(J2538:J2547)="","",IF(H2536="NOTURNO",(SUM(J2538:J2547))*1.25,SUM(J2538:J2547)))</f>
        <v>0</v>
      </c>
      <c r="K2536" s="102" t="s">
        <v>1771</v>
      </c>
      <c r="L2536" s="103" t="s">
        <v>1772</v>
      </c>
    </row>
    <row r="2537" spans="2:12" ht="27" x14ac:dyDescent="0.25">
      <c r="B2537" s="104"/>
      <c r="C2537" s="105" t="s">
        <v>1773</v>
      </c>
      <c r="D2537" s="105"/>
      <c r="E2537" s="105"/>
      <c r="F2537" s="106" t="s">
        <v>1776</v>
      </c>
      <c r="G2537" s="107" t="s">
        <v>1777</v>
      </c>
      <c r="H2537" s="108" t="s">
        <v>1778</v>
      </c>
      <c r="I2537" s="109"/>
      <c r="J2537" s="110"/>
      <c r="K2537" s="111"/>
      <c r="L2537" s="112"/>
    </row>
    <row r="2538" spans="2:12" x14ac:dyDescent="0.25">
      <c r="B2538" s="113"/>
      <c r="C2538" s="119"/>
      <c r="D2538" s="119"/>
      <c r="E2538" s="119"/>
      <c r="F2538" s="115" t="str">
        <f>IF($C2538="","",VLOOKUP($C2538,'[1]Preços Unitários'!$B$7:$H$507,4,1))</f>
        <v/>
      </c>
      <c r="G2538" s="115" t="str">
        <f>IF($C2538="","",VLOOKUP($C2538,'[1]Preços Unitários'!$B$7:$H$507,5,1))</f>
        <v/>
      </c>
      <c r="H2538" s="116" t="str">
        <f>IF($C2538="","",VLOOKUP($C2538,'[1]Preços Unitários'!$B$7:$H$507,7,1))</f>
        <v/>
      </c>
      <c r="I2538" s="117"/>
      <c r="J2538" s="118" t="str">
        <f t="shared" ref="J2538:J2548" si="174">IF(H2538="","",I2538*H2538)</f>
        <v/>
      </c>
      <c r="K2538" s="346"/>
      <c r="L2538" s="352"/>
    </row>
    <row r="2539" spans="2:12" x14ac:dyDescent="0.25">
      <c r="B2539" s="113"/>
      <c r="C2539" s="152"/>
      <c r="D2539" s="152"/>
      <c r="E2539" s="152"/>
      <c r="F2539" s="115" t="str">
        <f>IF($C2539="","",VLOOKUP($C2539,'[1]Preços Unitários'!$B$7:$H$507,4,1))</f>
        <v/>
      </c>
      <c r="G2539" s="115" t="str">
        <f>IF($C2539="","",VLOOKUP($C2539,'[1]Preços Unitários'!$B$7:$H$507,5,1))</f>
        <v/>
      </c>
      <c r="H2539" s="116" t="str">
        <f>IF($C2539="","",VLOOKUP($C2539,'[1]Preços Unitários'!$B$7:$H$507,7,1))</f>
        <v/>
      </c>
      <c r="I2539" s="117"/>
      <c r="J2539" s="118" t="str">
        <f t="shared" si="174"/>
        <v/>
      </c>
      <c r="K2539" s="347"/>
      <c r="L2539" s="353"/>
    </row>
    <row r="2540" spans="2:12" x14ac:dyDescent="0.25">
      <c r="B2540" s="113"/>
      <c r="C2540" s="119"/>
      <c r="D2540" s="119"/>
      <c r="E2540" s="119"/>
      <c r="F2540" s="115" t="str">
        <f>IF($C2540="","",VLOOKUP($C2540,'[1]Preços Unitários'!$B$7:$H$507,4,1))</f>
        <v/>
      </c>
      <c r="G2540" s="115" t="str">
        <f>IF($C2540="","",VLOOKUP($C2540,'[1]Preços Unitários'!$B$7:$H$507,5,1))</f>
        <v/>
      </c>
      <c r="H2540" s="116" t="str">
        <f>IF($C2540="","",VLOOKUP($C2540,'[1]Preços Unitários'!$B$7:$H$507,7,1))</f>
        <v/>
      </c>
      <c r="I2540" s="117"/>
      <c r="J2540" s="118" t="str">
        <f t="shared" si="174"/>
        <v/>
      </c>
      <c r="K2540" s="347"/>
      <c r="L2540" s="353"/>
    </row>
    <row r="2541" spans="2:12" x14ac:dyDescent="0.25">
      <c r="B2541" s="113"/>
      <c r="C2541" s="119"/>
      <c r="D2541" s="119"/>
      <c r="E2541" s="119"/>
      <c r="F2541" s="115" t="str">
        <f>IF($C2541="","",VLOOKUP($C2541,'[1]Preços Unitários'!$B$7:$H$507,4,1))</f>
        <v/>
      </c>
      <c r="G2541" s="115" t="str">
        <f>IF($C2541="","",VLOOKUP($C2541,'[1]Preços Unitários'!$B$7:$H$507,5,1))</f>
        <v/>
      </c>
      <c r="H2541" s="116" t="str">
        <f>IF($C2541="","",VLOOKUP($C2541,'[1]Preços Unitários'!$B$7:$H$507,7,1))</f>
        <v/>
      </c>
      <c r="I2541" s="117"/>
      <c r="J2541" s="118" t="str">
        <f t="shared" si="174"/>
        <v/>
      </c>
      <c r="K2541" s="347"/>
      <c r="L2541" s="353"/>
    </row>
    <row r="2542" spans="2:12" x14ac:dyDescent="0.25">
      <c r="B2542" s="113"/>
      <c r="C2542" s="119"/>
      <c r="D2542" s="119"/>
      <c r="E2542" s="119"/>
      <c r="F2542" s="115" t="str">
        <f>IF($C2542="","",VLOOKUP($C2542,'[1]Preços Unitários'!$B$7:$H$507,4,1))</f>
        <v/>
      </c>
      <c r="G2542" s="115" t="str">
        <f>IF($C2542="","",VLOOKUP($C2542,'[1]Preços Unitários'!$B$7:$H$507,5,1))</f>
        <v/>
      </c>
      <c r="H2542" s="116" t="str">
        <f>IF($C2542="","",VLOOKUP($C2542,'[1]Preços Unitários'!$B$7:$H$507,7,1))</f>
        <v/>
      </c>
      <c r="I2542" s="117"/>
      <c r="J2542" s="118" t="str">
        <f t="shared" si="174"/>
        <v/>
      </c>
      <c r="K2542" s="347"/>
      <c r="L2542" s="353"/>
    </row>
    <row r="2543" spans="2:12" x14ac:dyDescent="0.25">
      <c r="B2543" s="113"/>
      <c r="C2543" s="119"/>
      <c r="D2543" s="119"/>
      <c r="E2543" s="119"/>
      <c r="F2543" s="115" t="str">
        <f>IF($C2543="","",VLOOKUP($C2543,'[1]Preços Unitários'!$B$7:$H$507,4,1))</f>
        <v/>
      </c>
      <c r="G2543" s="115" t="str">
        <f>IF($C2543="","",VLOOKUP($C2543,'[1]Preços Unitários'!$B$7:$H$507,5,1))</f>
        <v/>
      </c>
      <c r="H2543" s="116" t="str">
        <f>IF($C2543="","",VLOOKUP($C2543,'[1]Preços Unitários'!$B$7:$H$507,7,1))</f>
        <v/>
      </c>
      <c r="I2543" s="117"/>
      <c r="J2543" s="118" t="str">
        <f t="shared" si="174"/>
        <v/>
      </c>
      <c r="K2543" s="347"/>
      <c r="L2543" s="353"/>
    </row>
    <row r="2544" spans="2:12" x14ac:dyDescent="0.25">
      <c r="B2544" s="113"/>
      <c r="C2544" s="119"/>
      <c r="D2544" s="119"/>
      <c r="E2544" s="119"/>
      <c r="F2544" s="115" t="str">
        <f>IF($C2544="","",VLOOKUP($C2544,'[1]Preços Unitários'!$B$7:$H$507,4,1))</f>
        <v/>
      </c>
      <c r="G2544" s="115" t="str">
        <f>IF($C2544="","",VLOOKUP($C2544,'[1]Preços Unitários'!$B$7:$H$507,5,1))</f>
        <v/>
      </c>
      <c r="H2544" s="116" t="str">
        <f>IF($C2544="","",VLOOKUP($C2544,'[1]Preços Unitários'!$B$7:$H$507,7,1))</f>
        <v/>
      </c>
      <c r="I2544" s="117"/>
      <c r="J2544" s="118" t="str">
        <f t="shared" si="174"/>
        <v/>
      </c>
      <c r="K2544" s="347"/>
      <c r="L2544" s="353"/>
    </row>
    <row r="2545" spans="2:12" x14ac:dyDescent="0.25">
      <c r="B2545" s="113"/>
      <c r="C2545" s="119"/>
      <c r="D2545" s="119"/>
      <c r="E2545" s="119"/>
      <c r="F2545" s="115" t="str">
        <f>IF($C2545="","",VLOOKUP($C2545,'[1]Preços Unitários'!$B$7:$H$507,4,1))</f>
        <v/>
      </c>
      <c r="G2545" s="115" t="str">
        <f>IF($C2545="","",VLOOKUP($C2545,'[1]Preços Unitários'!$B$7:$H$507,5,1))</f>
        <v/>
      </c>
      <c r="H2545" s="116" t="str">
        <f>IF($C2545="","",VLOOKUP($C2545,'[1]Preços Unitários'!$B$7:$H$507,7,1))</f>
        <v/>
      </c>
      <c r="I2545" s="117"/>
      <c r="J2545" s="118" t="str">
        <f t="shared" si="174"/>
        <v/>
      </c>
      <c r="K2545" s="347"/>
      <c r="L2545" s="353"/>
    </row>
    <row r="2546" spans="2:12" x14ac:dyDescent="0.25">
      <c r="B2546" s="113"/>
      <c r="C2546" s="119"/>
      <c r="D2546" s="119"/>
      <c r="E2546" s="119"/>
      <c r="F2546" s="115" t="str">
        <f>IF($C2546="","",VLOOKUP($C2546,'[1]Preços Unitários'!$B$7:$H$507,4,1))</f>
        <v/>
      </c>
      <c r="G2546" s="115" t="str">
        <f>IF($C2546="","",VLOOKUP($C2546,'[1]Preços Unitários'!$B$7:$H$507,5,1))</f>
        <v/>
      </c>
      <c r="H2546" s="116" t="str">
        <f>IF($C2546="","",VLOOKUP($C2546,'[1]Preços Unitários'!$B$7:$H$507,7,1))</f>
        <v/>
      </c>
      <c r="I2546" s="120"/>
      <c r="J2546" s="118" t="str">
        <f t="shared" si="174"/>
        <v/>
      </c>
      <c r="K2546" s="347"/>
      <c r="L2546" s="353"/>
    </row>
    <row r="2547" spans="2:12" x14ac:dyDescent="0.25">
      <c r="B2547" s="113"/>
      <c r="C2547" s="119"/>
      <c r="D2547" s="119"/>
      <c r="E2547" s="119"/>
      <c r="F2547" s="115" t="str">
        <f>IF($C2547="","",VLOOKUP($C2547,'[1]Preços Unitários'!$B$7:$H$507,4,1))</f>
        <v/>
      </c>
      <c r="G2547" s="115" t="str">
        <f>IF($C2547="","",VLOOKUP($C2547,'[1]Preços Unitários'!$B$7:$H$507,5,1))</f>
        <v/>
      </c>
      <c r="H2547" s="116" t="str">
        <f>IF($C2547="","",VLOOKUP($C2547,'[1]Preços Unitários'!$B$7:$H$507,7,1))</f>
        <v/>
      </c>
      <c r="I2547" s="120"/>
      <c r="J2547" s="118" t="str">
        <f t="shared" si="174"/>
        <v/>
      </c>
      <c r="K2547" s="347"/>
      <c r="L2547" s="353"/>
    </row>
    <row r="2548" spans="2:12" ht="15.75" thickBot="1" x14ac:dyDescent="0.3">
      <c r="B2548" s="121"/>
      <c r="C2548" s="122"/>
      <c r="D2548" s="122"/>
      <c r="E2548" s="122"/>
      <c r="F2548" s="123" t="str">
        <f>IF($C2548="","",VLOOKUP($C2548,'[1]Preços Unitários'!$B$7:$H$507,4,1))</f>
        <v/>
      </c>
      <c r="G2548" s="123" t="str">
        <f>IF($C2548="","",VLOOKUP($C2548,'[1]Preços Unitários'!$B$7:$H$507,5,1))</f>
        <v/>
      </c>
      <c r="H2548" s="124" t="str">
        <f>IF($C2548="","",VLOOKUP($C2548,'[1]Preços Unitários'!$B$7:$H$507,7,1))</f>
        <v/>
      </c>
      <c r="I2548" s="125"/>
      <c r="J2548" s="126" t="str">
        <f t="shared" si="174"/>
        <v/>
      </c>
      <c r="K2548" s="348"/>
      <c r="L2548" s="354"/>
    </row>
    <row r="2549" spans="2:12" ht="15.75" thickBot="1" x14ac:dyDescent="0.3">
      <c r="C2549" s="127"/>
      <c r="D2549" s="127"/>
      <c r="E2549" s="127"/>
      <c r="H2549" s="128"/>
      <c r="I2549" s="129"/>
      <c r="J2549" s="128"/>
    </row>
    <row r="2550" spans="2:12" x14ac:dyDescent="0.25">
      <c r="B2550" s="133"/>
      <c r="C2550" s="96"/>
      <c r="D2550" s="96"/>
      <c r="E2550" s="96"/>
      <c r="F2550" s="97"/>
      <c r="G2550" s="98"/>
      <c r="H2550" s="135"/>
      <c r="I2550" s="100">
        <v>1</v>
      </c>
      <c r="J2550" s="101">
        <f>IF(SUM(J2552:J2561)="","",IF(H2550="NOTURNO",(SUM(J2552:J2561))*1.25,SUM(J2552:J2561)))</f>
        <v>0</v>
      </c>
      <c r="K2550" s="102" t="s">
        <v>1771</v>
      </c>
      <c r="L2550" s="103" t="s">
        <v>1772</v>
      </c>
    </row>
    <row r="2551" spans="2:12" ht="27" x14ac:dyDescent="0.25">
      <c r="B2551" s="104"/>
      <c r="C2551" s="105" t="s">
        <v>1773</v>
      </c>
      <c r="D2551" s="105"/>
      <c r="E2551" s="105"/>
      <c r="F2551" s="106" t="s">
        <v>1776</v>
      </c>
      <c r="G2551" s="107" t="s">
        <v>1777</v>
      </c>
      <c r="H2551" s="108" t="s">
        <v>1778</v>
      </c>
      <c r="I2551" s="109"/>
      <c r="J2551" s="110"/>
      <c r="K2551" s="111"/>
      <c r="L2551" s="112"/>
    </row>
    <row r="2552" spans="2:12" x14ac:dyDescent="0.25">
      <c r="B2552" s="113"/>
      <c r="C2552" s="119"/>
      <c r="D2552" s="119"/>
      <c r="E2552" s="119"/>
      <c r="F2552" s="115" t="str">
        <f>IF($C2552="","",VLOOKUP($C2552,'[1]Preços Unitários'!$B$7:$H$507,4,1))</f>
        <v/>
      </c>
      <c r="G2552" s="115" t="str">
        <f>IF($C2552="","",VLOOKUP($C2552,'[1]Preços Unitários'!$B$7:$H$507,5,1))</f>
        <v/>
      </c>
      <c r="H2552" s="116" t="str">
        <f>IF($C2552="","",VLOOKUP($C2552,'[1]Preços Unitários'!$B$7:$H$507,7,1))</f>
        <v/>
      </c>
      <c r="I2552" s="117"/>
      <c r="J2552" s="118" t="str">
        <f t="shared" ref="J2552:J2562" si="175">IF(H2552="","",I2552*H2552)</f>
        <v/>
      </c>
      <c r="K2552" s="346"/>
      <c r="L2552" s="352"/>
    </row>
    <row r="2553" spans="2:12" x14ac:dyDescent="0.25">
      <c r="B2553" s="113"/>
      <c r="C2553" s="152"/>
      <c r="D2553" s="152"/>
      <c r="E2553" s="152"/>
      <c r="F2553" s="115" t="str">
        <f>IF($C2553="","",VLOOKUP($C2553,'[1]Preços Unitários'!$B$7:$H$507,4,1))</f>
        <v/>
      </c>
      <c r="G2553" s="115" t="str">
        <f>IF($C2553="","",VLOOKUP($C2553,'[1]Preços Unitários'!$B$7:$H$507,5,1))</f>
        <v/>
      </c>
      <c r="H2553" s="116" t="str">
        <f>IF($C2553="","",VLOOKUP($C2553,'[1]Preços Unitários'!$B$7:$H$507,7,1))</f>
        <v/>
      </c>
      <c r="I2553" s="117"/>
      <c r="J2553" s="118" t="str">
        <f t="shared" si="175"/>
        <v/>
      </c>
      <c r="K2553" s="347"/>
      <c r="L2553" s="353"/>
    </row>
    <row r="2554" spans="2:12" x14ac:dyDescent="0.25">
      <c r="B2554" s="113"/>
      <c r="C2554" s="119"/>
      <c r="D2554" s="119"/>
      <c r="E2554" s="119"/>
      <c r="F2554" s="115" t="str">
        <f>IF($C2554="","",VLOOKUP($C2554,'[1]Preços Unitários'!$B$7:$H$507,4,1))</f>
        <v/>
      </c>
      <c r="G2554" s="115" t="str">
        <f>IF($C2554="","",VLOOKUP($C2554,'[1]Preços Unitários'!$B$7:$H$507,5,1))</f>
        <v/>
      </c>
      <c r="H2554" s="116" t="str">
        <f>IF($C2554="","",VLOOKUP($C2554,'[1]Preços Unitários'!$B$7:$H$507,7,1))</f>
        <v/>
      </c>
      <c r="I2554" s="117"/>
      <c r="J2554" s="118" t="str">
        <f t="shared" si="175"/>
        <v/>
      </c>
      <c r="K2554" s="347"/>
      <c r="L2554" s="353"/>
    </row>
    <row r="2555" spans="2:12" x14ac:dyDescent="0.25">
      <c r="B2555" s="113"/>
      <c r="C2555" s="119"/>
      <c r="D2555" s="119"/>
      <c r="E2555" s="119"/>
      <c r="F2555" s="115" t="str">
        <f>IF($C2555="","",VLOOKUP($C2555,'[1]Preços Unitários'!$B$7:$H$507,4,1))</f>
        <v/>
      </c>
      <c r="G2555" s="115" t="str">
        <f>IF($C2555="","",VLOOKUP($C2555,'[1]Preços Unitários'!$B$7:$H$507,5,1))</f>
        <v/>
      </c>
      <c r="H2555" s="116" t="str">
        <f>IF($C2555="","",VLOOKUP($C2555,'[1]Preços Unitários'!$B$7:$H$507,7,1))</f>
        <v/>
      </c>
      <c r="I2555" s="117"/>
      <c r="J2555" s="118" t="str">
        <f t="shared" si="175"/>
        <v/>
      </c>
      <c r="K2555" s="347"/>
      <c r="L2555" s="353"/>
    </row>
    <row r="2556" spans="2:12" x14ac:dyDescent="0.25">
      <c r="B2556" s="113"/>
      <c r="C2556" s="119"/>
      <c r="D2556" s="119"/>
      <c r="E2556" s="119"/>
      <c r="F2556" s="115" t="str">
        <f>IF($C2556="","",VLOOKUP($C2556,'[1]Preços Unitários'!$B$7:$H$507,4,1))</f>
        <v/>
      </c>
      <c r="G2556" s="115" t="str">
        <f>IF($C2556="","",VLOOKUP($C2556,'[1]Preços Unitários'!$B$7:$H$507,5,1))</f>
        <v/>
      </c>
      <c r="H2556" s="116" t="str">
        <f>IF($C2556="","",VLOOKUP($C2556,'[1]Preços Unitários'!$B$7:$H$507,7,1))</f>
        <v/>
      </c>
      <c r="I2556" s="117"/>
      <c r="J2556" s="118" t="str">
        <f t="shared" si="175"/>
        <v/>
      </c>
      <c r="K2556" s="347"/>
      <c r="L2556" s="353"/>
    </row>
    <row r="2557" spans="2:12" x14ac:dyDescent="0.25">
      <c r="B2557" s="113"/>
      <c r="C2557" s="119"/>
      <c r="D2557" s="119"/>
      <c r="E2557" s="119"/>
      <c r="F2557" s="115" t="str">
        <f>IF($C2557="","",VLOOKUP($C2557,'[1]Preços Unitários'!$B$7:$H$507,4,1))</f>
        <v/>
      </c>
      <c r="G2557" s="115" t="str">
        <f>IF($C2557="","",VLOOKUP($C2557,'[1]Preços Unitários'!$B$7:$H$507,5,1))</f>
        <v/>
      </c>
      <c r="H2557" s="116" t="str">
        <f>IF($C2557="","",VLOOKUP($C2557,'[1]Preços Unitários'!$B$7:$H$507,7,1))</f>
        <v/>
      </c>
      <c r="I2557" s="117"/>
      <c r="J2557" s="118" t="str">
        <f t="shared" si="175"/>
        <v/>
      </c>
      <c r="K2557" s="347"/>
      <c r="L2557" s="353"/>
    </row>
    <row r="2558" spans="2:12" x14ac:dyDescent="0.25">
      <c r="B2558" s="113"/>
      <c r="C2558" s="119"/>
      <c r="D2558" s="119"/>
      <c r="E2558" s="119"/>
      <c r="F2558" s="115" t="str">
        <f>IF($C2558="","",VLOOKUP($C2558,'[1]Preços Unitários'!$B$7:$H$507,4,1))</f>
        <v/>
      </c>
      <c r="G2558" s="115" t="str">
        <f>IF($C2558="","",VLOOKUP($C2558,'[1]Preços Unitários'!$B$7:$H$507,5,1))</f>
        <v/>
      </c>
      <c r="H2558" s="116" t="str">
        <f>IF($C2558="","",VLOOKUP($C2558,'[1]Preços Unitários'!$B$7:$H$507,7,1))</f>
        <v/>
      </c>
      <c r="I2558" s="117"/>
      <c r="J2558" s="118" t="str">
        <f t="shared" si="175"/>
        <v/>
      </c>
      <c r="K2558" s="347"/>
      <c r="L2558" s="353"/>
    </row>
    <row r="2559" spans="2:12" x14ac:dyDescent="0.25">
      <c r="B2559" s="113"/>
      <c r="C2559" s="119"/>
      <c r="D2559" s="119"/>
      <c r="E2559" s="119"/>
      <c r="F2559" s="115" t="str">
        <f>IF($C2559="","",VLOOKUP($C2559,'[1]Preços Unitários'!$B$7:$H$507,4,1))</f>
        <v/>
      </c>
      <c r="G2559" s="115" t="str">
        <f>IF($C2559="","",VLOOKUP($C2559,'[1]Preços Unitários'!$B$7:$H$507,5,1))</f>
        <v/>
      </c>
      <c r="H2559" s="116" t="str">
        <f>IF($C2559="","",VLOOKUP($C2559,'[1]Preços Unitários'!$B$7:$H$507,7,1))</f>
        <v/>
      </c>
      <c r="I2559" s="117"/>
      <c r="J2559" s="118" t="str">
        <f t="shared" si="175"/>
        <v/>
      </c>
      <c r="K2559" s="347"/>
      <c r="L2559" s="353"/>
    </row>
    <row r="2560" spans="2:12" x14ac:dyDescent="0.25">
      <c r="B2560" s="113"/>
      <c r="C2560" s="119"/>
      <c r="D2560" s="119"/>
      <c r="E2560" s="119"/>
      <c r="F2560" s="115" t="str">
        <f>IF($C2560="","",VLOOKUP($C2560,'[1]Preços Unitários'!$B$7:$H$507,4,1))</f>
        <v/>
      </c>
      <c r="G2560" s="115" t="str">
        <f>IF($C2560="","",VLOOKUP($C2560,'[1]Preços Unitários'!$B$7:$H$507,5,1))</f>
        <v/>
      </c>
      <c r="H2560" s="116" t="str">
        <f>IF($C2560="","",VLOOKUP($C2560,'[1]Preços Unitários'!$B$7:$H$507,7,1))</f>
        <v/>
      </c>
      <c r="I2560" s="120"/>
      <c r="J2560" s="118" t="str">
        <f t="shared" si="175"/>
        <v/>
      </c>
      <c r="K2560" s="347"/>
      <c r="L2560" s="353"/>
    </row>
    <row r="2561" spans="2:12" x14ac:dyDescent="0.25">
      <c r="B2561" s="113"/>
      <c r="C2561" s="119"/>
      <c r="D2561" s="119"/>
      <c r="E2561" s="119"/>
      <c r="F2561" s="115" t="str">
        <f>IF($C2561="","",VLOOKUP($C2561,'[1]Preços Unitários'!$B$7:$H$507,4,1))</f>
        <v/>
      </c>
      <c r="G2561" s="115" t="str">
        <f>IF($C2561="","",VLOOKUP($C2561,'[1]Preços Unitários'!$B$7:$H$507,5,1))</f>
        <v/>
      </c>
      <c r="H2561" s="116" t="str">
        <f>IF($C2561="","",VLOOKUP($C2561,'[1]Preços Unitários'!$B$7:$H$507,7,1))</f>
        <v/>
      </c>
      <c r="I2561" s="120"/>
      <c r="J2561" s="118" t="str">
        <f t="shared" si="175"/>
        <v/>
      </c>
      <c r="K2561" s="347"/>
      <c r="L2561" s="353"/>
    </row>
    <row r="2562" spans="2:12" ht="15.75" thickBot="1" x14ac:dyDescent="0.3">
      <c r="B2562" s="121"/>
      <c r="C2562" s="122"/>
      <c r="D2562" s="122"/>
      <c r="E2562" s="122"/>
      <c r="F2562" s="123" t="str">
        <f>IF($C2562="","",VLOOKUP($C2562,'[1]Preços Unitários'!$B$7:$H$507,4,1))</f>
        <v/>
      </c>
      <c r="G2562" s="123" t="str">
        <f>IF($C2562="","",VLOOKUP($C2562,'[1]Preços Unitários'!$B$7:$H$507,5,1))</f>
        <v/>
      </c>
      <c r="H2562" s="124" t="str">
        <f>IF($C2562="","",VLOOKUP($C2562,'[1]Preços Unitários'!$B$7:$H$507,7,1))</f>
        <v/>
      </c>
      <c r="I2562" s="125"/>
      <c r="J2562" s="126" t="str">
        <f t="shared" si="175"/>
        <v/>
      </c>
      <c r="K2562" s="348"/>
      <c r="L2562" s="354"/>
    </row>
    <row r="2563" spans="2:12" ht="15.75" thickBot="1" x14ac:dyDescent="0.3">
      <c r="C2563" s="127"/>
      <c r="D2563" s="127"/>
      <c r="E2563" s="127"/>
      <c r="H2563" s="128"/>
      <c r="I2563" s="129"/>
      <c r="J2563" s="128"/>
    </row>
    <row r="2564" spans="2:12" x14ac:dyDescent="0.25">
      <c r="B2564" s="133"/>
      <c r="C2564" s="96"/>
      <c r="D2564" s="96"/>
      <c r="E2564" s="96"/>
      <c r="F2564" s="97"/>
      <c r="G2564" s="98"/>
      <c r="H2564" s="135"/>
      <c r="I2564" s="100">
        <v>1</v>
      </c>
      <c r="J2564" s="101">
        <f>IF(SUM(J2566:J2575)="","",IF(H2564="NOTURNO",(SUM(J2566:J2575))*1.25,SUM(J2566:J2575)))</f>
        <v>0</v>
      </c>
      <c r="K2564" s="102" t="s">
        <v>1771</v>
      </c>
      <c r="L2564" s="103" t="s">
        <v>1772</v>
      </c>
    </row>
    <row r="2565" spans="2:12" ht="27" x14ac:dyDescent="0.25">
      <c r="B2565" s="104"/>
      <c r="C2565" s="105" t="s">
        <v>1773</v>
      </c>
      <c r="D2565" s="105"/>
      <c r="E2565" s="105"/>
      <c r="F2565" s="106" t="s">
        <v>1776</v>
      </c>
      <c r="G2565" s="107" t="s">
        <v>1777</v>
      </c>
      <c r="H2565" s="108" t="s">
        <v>1778</v>
      </c>
      <c r="I2565" s="109"/>
      <c r="J2565" s="110"/>
      <c r="K2565" s="111"/>
      <c r="L2565" s="112"/>
    </row>
    <row r="2566" spans="2:12" x14ac:dyDescent="0.25">
      <c r="B2566" s="113"/>
      <c r="C2566" s="119"/>
      <c r="D2566" s="119"/>
      <c r="E2566" s="119"/>
      <c r="F2566" s="115" t="str">
        <f>IF($C2566="","",VLOOKUP($C2566,'[1]Preços Unitários'!$B$7:$H$507,4,1))</f>
        <v/>
      </c>
      <c r="G2566" s="115" t="str">
        <f>IF($C2566="","",VLOOKUP($C2566,'[1]Preços Unitários'!$B$7:$H$507,5,1))</f>
        <v/>
      </c>
      <c r="H2566" s="116" t="str">
        <f>IF($C2566="","",VLOOKUP($C2566,'[1]Preços Unitários'!$B$7:$H$507,7,1))</f>
        <v/>
      </c>
      <c r="I2566" s="117"/>
      <c r="J2566" s="118" t="str">
        <f t="shared" ref="J2566:J2576" si="176">IF(H2566="","",I2566*H2566)</f>
        <v/>
      </c>
      <c r="K2566" s="346"/>
      <c r="L2566" s="352"/>
    </row>
    <row r="2567" spans="2:12" x14ac:dyDescent="0.25">
      <c r="B2567" s="113"/>
      <c r="C2567" s="152"/>
      <c r="D2567" s="152"/>
      <c r="E2567" s="152"/>
      <c r="F2567" s="115" t="str">
        <f>IF($C2567="","",VLOOKUP($C2567,'[1]Preços Unitários'!$B$7:$H$507,4,1))</f>
        <v/>
      </c>
      <c r="G2567" s="115" t="str">
        <f>IF($C2567="","",VLOOKUP($C2567,'[1]Preços Unitários'!$B$7:$H$507,5,1))</f>
        <v/>
      </c>
      <c r="H2567" s="116" t="str">
        <f>IF($C2567="","",VLOOKUP($C2567,'[1]Preços Unitários'!$B$7:$H$507,7,1))</f>
        <v/>
      </c>
      <c r="I2567" s="117"/>
      <c r="J2567" s="118" t="str">
        <f t="shared" si="176"/>
        <v/>
      </c>
      <c r="K2567" s="347"/>
      <c r="L2567" s="353"/>
    </row>
    <row r="2568" spans="2:12" x14ac:dyDescent="0.25">
      <c r="B2568" s="113"/>
      <c r="C2568" s="119"/>
      <c r="D2568" s="119"/>
      <c r="E2568" s="119"/>
      <c r="F2568" s="115" t="str">
        <f>IF($C2568="","",VLOOKUP($C2568,'[1]Preços Unitários'!$B$7:$H$507,4,1))</f>
        <v/>
      </c>
      <c r="G2568" s="115" t="str">
        <f>IF($C2568="","",VLOOKUP($C2568,'[1]Preços Unitários'!$B$7:$H$507,5,1))</f>
        <v/>
      </c>
      <c r="H2568" s="116" t="str">
        <f>IF($C2568="","",VLOOKUP($C2568,'[1]Preços Unitários'!$B$7:$H$507,7,1))</f>
        <v/>
      </c>
      <c r="I2568" s="117"/>
      <c r="J2568" s="118" t="str">
        <f t="shared" si="176"/>
        <v/>
      </c>
      <c r="K2568" s="347"/>
      <c r="L2568" s="353"/>
    </row>
    <row r="2569" spans="2:12" x14ac:dyDescent="0.25">
      <c r="B2569" s="113"/>
      <c r="C2569" s="119"/>
      <c r="D2569" s="119"/>
      <c r="E2569" s="119"/>
      <c r="F2569" s="115" t="str">
        <f>IF($C2569="","",VLOOKUP($C2569,'[1]Preços Unitários'!$B$7:$H$507,4,1))</f>
        <v/>
      </c>
      <c r="G2569" s="115" t="str">
        <f>IF($C2569="","",VLOOKUP($C2569,'[1]Preços Unitários'!$B$7:$H$507,5,1))</f>
        <v/>
      </c>
      <c r="H2569" s="116" t="str">
        <f>IF($C2569="","",VLOOKUP($C2569,'[1]Preços Unitários'!$B$7:$H$507,7,1))</f>
        <v/>
      </c>
      <c r="I2569" s="117"/>
      <c r="J2569" s="118" t="str">
        <f t="shared" si="176"/>
        <v/>
      </c>
      <c r="K2569" s="347"/>
      <c r="L2569" s="353"/>
    </row>
    <row r="2570" spans="2:12" x14ac:dyDescent="0.25">
      <c r="B2570" s="113"/>
      <c r="C2570" s="119"/>
      <c r="D2570" s="119"/>
      <c r="E2570" s="119"/>
      <c r="F2570" s="115" t="str">
        <f>IF($C2570="","",VLOOKUP($C2570,'[1]Preços Unitários'!$B$7:$H$507,4,1))</f>
        <v/>
      </c>
      <c r="G2570" s="115" t="str">
        <f>IF($C2570="","",VLOOKUP($C2570,'[1]Preços Unitários'!$B$7:$H$507,5,1))</f>
        <v/>
      </c>
      <c r="H2570" s="116" t="str">
        <f>IF($C2570="","",VLOOKUP($C2570,'[1]Preços Unitários'!$B$7:$H$507,7,1))</f>
        <v/>
      </c>
      <c r="I2570" s="117"/>
      <c r="J2570" s="118" t="str">
        <f t="shared" si="176"/>
        <v/>
      </c>
      <c r="K2570" s="347"/>
      <c r="L2570" s="353"/>
    </row>
    <row r="2571" spans="2:12" x14ac:dyDescent="0.25">
      <c r="B2571" s="113"/>
      <c r="C2571" s="119"/>
      <c r="D2571" s="119"/>
      <c r="E2571" s="119"/>
      <c r="F2571" s="115" t="str">
        <f>IF($C2571="","",VLOOKUP($C2571,'[1]Preços Unitários'!$B$7:$H$507,4,1))</f>
        <v/>
      </c>
      <c r="G2571" s="115" t="str">
        <f>IF($C2571="","",VLOOKUP($C2571,'[1]Preços Unitários'!$B$7:$H$507,5,1))</f>
        <v/>
      </c>
      <c r="H2571" s="116" t="str">
        <f>IF($C2571="","",VLOOKUP($C2571,'[1]Preços Unitários'!$B$7:$H$507,7,1))</f>
        <v/>
      </c>
      <c r="I2571" s="117"/>
      <c r="J2571" s="118" t="str">
        <f t="shared" si="176"/>
        <v/>
      </c>
      <c r="K2571" s="347"/>
      <c r="L2571" s="353"/>
    </row>
    <row r="2572" spans="2:12" x14ac:dyDescent="0.25">
      <c r="B2572" s="113"/>
      <c r="C2572" s="119"/>
      <c r="D2572" s="119"/>
      <c r="E2572" s="119"/>
      <c r="F2572" s="115" t="str">
        <f>IF($C2572="","",VLOOKUP($C2572,'[1]Preços Unitários'!$B$7:$H$507,4,1))</f>
        <v/>
      </c>
      <c r="G2572" s="115" t="str">
        <f>IF($C2572="","",VLOOKUP($C2572,'[1]Preços Unitários'!$B$7:$H$507,5,1))</f>
        <v/>
      </c>
      <c r="H2572" s="116" t="str">
        <f>IF($C2572="","",VLOOKUP($C2572,'[1]Preços Unitários'!$B$7:$H$507,7,1))</f>
        <v/>
      </c>
      <c r="I2572" s="117"/>
      <c r="J2572" s="118" t="str">
        <f t="shared" si="176"/>
        <v/>
      </c>
      <c r="K2572" s="347"/>
      <c r="L2572" s="353"/>
    </row>
    <row r="2573" spans="2:12" x14ac:dyDescent="0.25">
      <c r="B2573" s="113"/>
      <c r="C2573" s="119"/>
      <c r="D2573" s="119"/>
      <c r="E2573" s="119"/>
      <c r="F2573" s="115" t="str">
        <f>IF($C2573="","",VLOOKUP($C2573,'[1]Preços Unitários'!$B$7:$H$507,4,1))</f>
        <v/>
      </c>
      <c r="G2573" s="115" t="str">
        <f>IF($C2573="","",VLOOKUP($C2573,'[1]Preços Unitários'!$B$7:$H$507,5,1))</f>
        <v/>
      </c>
      <c r="H2573" s="116" t="str">
        <f>IF($C2573="","",VLOOKUP($C2573,'[1]Preços Unitários'!$B$7:$H$507,7,1))</f>
        <v/>
      </c>
      <c r="I2573" s="117"/>
      <c r="J2573" s="118" t="str">
        <f t="shared" si="176"/>
        <v/>
      </c>
      <c r="K2573" s="347"/>
      <c r="L2573" s="353"/>
    </row>
    <row r="2574" spans="2:12" x14ac:dyDescent="0.25">
      <c r="B2574" s="113"/>
      <c r="C2574" s="119"/>
      <c r="D2574" s="119"/>
      <c r="E2574" s="119"/>
      <c r="F2574" s="115" t="str">
        <f>IF($C2574="","",VLOOKUP($C2574,'[1]Preços Unitários'!$B$7:$H$507,4,1))</f>
        <v/>
      </c>
      <c r="G2574" s="115" t="str">
        <f>IF($C2574="","",VLOOKUP($C2574,'[1]Preços Unitários'!$B$7:$H$507,5,1))</f>
        <v/>
      </c>
      <c r="H2574" s="116" t="str">
        <f>IF($C2574="","",VLOOKUP($C2574,'[1]Preços Unitários'!$B$7:$H$507,7,1))</f>
        <v/>
      </c>
      <c r="I2574" s="120"/>
      <c r="J2574" s="118" t="str">
        <f t="shared" si="176"/>
        <v/>
      </c>
      <c r="K2574" s="347"/>
      <c r="L2574" s="353"/>
    </row>
    <row r="2575" spans="2:12" x14ac:dyDescent="0.25">
      <c r="B2575" s="113"/>
      <c r="C2575" s="119"/>
      <c r="D2575" s="119"/>
      <c r="E2575" s="119"/>
      <c r="F2575" s="115" t="str">
        <f>IF($C2575="","",VLOOKUP($C2575,'[1]Preços Unitários'!$B$7:$H$507,4,1))</f>
        <v/>
      </c>
      <c r="G2575" s="115" t="str">
        <f>IF($C2575="","",VLOOKUP($C2575,'[1]Preços Unitários'!$B$7:$H$507,5,1))</f>
        <v/>
      </c>
      <c r="H2575" s="116" t="str">
        <f>IF($C2575="","",VLOOKUP($C2575,'[1]Preços Unitários'!$B$7:$H$507,7,1))</f>
        <v/>
      </c>
      <c r="I2575" s="120"/>
      <c r="J2575" s="118" t="str">
        <f t="shared" si="176"/>
        <v/>
      </c>
      <c r="K2575" s="347"/>
      <c r="L2575" s="353"/>
    </row>
    <row r="2576" spans="2:12" ht="15.75" thickBot="1" x14ac:dyDescent="0.3">
      <c r="B2576" s="121"/>
      <c r="C2576" s="122"/>
      <c r="D2576" s="122"/>
      <c r="E2576" s="122"/>
      <c r="F2576" s="123" t="str">
        <f>IF($C2576="","",VLOOKUP($C2576,'[1]Preços Unitários'!$B$7:$H$507,4,1))</f>
        <v/>
      </c>
      <c r="G2576" s="123" t="str">
        <f>IF($C2576="","",VLOOKUP($C2576,'[1]Preços Unitários'!$B$7:$H$507,5,1))</f>
        <v/>
      </c>
      <c r="H2576" s="124" t="str">
        <f>IF($C2576="","",VLOOKUP($C2576,'[1]Preços Unitários'!$B$7:$H$507,7,1))</f>
        <v/>
      </c>
      <c r="I2576" s="125"/>
      <c r="J2576" s="126" t="str">
        <f t="shared" si="176"/>
        <v/>
      </c>
      <c r="K2576" s="348"/>
      <c r="L2576" s="354"/>
    </row>
    <row r="2577" spans="2:12" ht="15.75" thickBot="1" x14ac:dyDescent="0.3">
      <c r="C2577" s="127"/>
      <c r="D2577" s="127"/>
      <c r="E2577" s="127"/>
      <c r="H2577" s="128"/>
      <c r="I2577" s="129"/>
      <c r="J2577" s="128"/>
    </row>
    <row r="2578" spans="2:12" x14ac:dyDescent="0.25">
      <c r="B2578" s="133"/>
      <c r="C2578" s="96"/>
      <c r="D2578" s="96"/>
      <c r="E2578" s="96"/>
      <c r="F2578" s="97"/>
      <c r="G2578" s="98"/>
      <c r="H2578" s="135"/>
      <c r="I2578" s="100">
        <v>1</v>
      </c>
      <c r="J2578" s="101">
        <f>IF(SUM(J2580:J2589)="","",IF(H2578="NOTURNO",(SUM(J2580:J2589))*1.25,SUM(J2580:J2589)))</f>
        <v>0</v>
      </c>
      <c r="K2578" s="102" t="s">
        <v>1771</v>
      </c>
      <c r="L2578" s="103" t="s">
        <v>1772</v>
      </c>
    </row>
    <row r="2579" spans="2:12" ht="27" x14ac:dyDescent="0.25">
      <c r="B2579" s="104"/>
      <c r="C2579" s="105" t="s">
        <v>1773</v>
      </c>
      <c r="D2579" s="105"/>
      <c r="E2579" s="105"/>
      <c r="F2579" s="106" t="s">
        <v>1776</v>
      </c>
      <c r="G2579" s="107" t="s">
        <v>1777</v>
      </c>
      <c r="H2579" s="108" t="s">
        <v>1778</v>
      </c>
      <c r="I2579" s="109"/>
      <c r="J2579" s="110"/>
      <c r="K2579" s="111"/>
      <c r="L2579" s="112"/>
    </row>
    <row r="2580" spans="2:12" x14ac:dyDescent="0.25">
      <c r="B2580" s="113"/>
      <c r="C2580" s="119"/>
      <c r="D2580" s="119"/>
      <c r="E2580" s="119"/>
      <c r="F2580" s="115" t="str">
        <f>IF($C2580="","",VLOOKUP($C2580,'[1]Preços Unitários'!$B$7:$H$507,4,1))</f>
        <v/>
      </c>
      <c r="G2580" s="115" t="str">
        <f>IF($C2580="","",VLOOKUP($C2580,'[1]Preços Unitários'!$B$7:$H$507,5,1))</f>
        <v/>
      </c>
      <c r="H2580" s="116" t="str">
        <f>IF($C2580="","",VLOOKUP($C2580,'[1]Preços Unitários'!$B$7:$H$507,7,1))</f>
        <v/>
      </c>
      <c r="I2580" s="117"/>
      <c r="J2580" s="118" t="str">
        <f t="shared" ref="J2580:J2590" si="177">IF(H2580="","",I2580*H2580)</f>
        <v/>
      </c>
      <c r="K2580" s="346"/>
      <c r="L2580" s="352"/>
    </row>
    <row r="2581" spans="2:12" x14ac:dyDescent="0.25">
      <c r="B2581" s="113"/>
      <c r="C2581" s="152"/>
      <c r="D2581" s="152"/>
      <c r="E2581" s="152"/>
      <c r="F2581" s="115" t="str">
        <f>IF($C2581="","",VLOOKUP($C2581,'[1]Preços Unitários'!$B$7:$H$507,4,1))</f>
        <v/>
      </c>
      <c r="G2581" s="115" t="str">
        <f>IF($C2581="","",VLOOKUP($C2581,'[1]Preços Unitários'!$B$7:$H$507,5,1))</f>
        <v/>
      </c>
      <c r="H2581" s="116" t="str">
        <f>IF($C2581="","",VLOOKUP($C2581,'[1]Preços Unitários'!$B$7:$H$507,7,1))</f>
        <v/>
      </c>
      <c r="I2581" s="117"/>
      <c r="J2581" s="118" t="str">
        <f t="shared" si="177"/>
        <v/>
      </c>
      <c r="K2581" s="347"/>
      <c r="L2581" s="353"/>
    </row>
    <row r="2582" spans="2:12" x14ac:dyDescent="0.25">
      <c r="B2582" s="113"/>
      <c r="C2582" s="119"/>
      <c r="D2582" s="119"/>
      <c r="E2582" s="119"/>
      <c r="F2582" s="115" t="str">
        <f>IF($C2582="","",VLOOKUP($C2582,'[1]Preços Unitários'!$B$7:$H$507,4,1))</f>
        <v/>
      </c>
      <c r="G2582" s="115" t="str">
        <f>IF($C2582="","",VLOOKUP($C2582,'[1]Preços Unitários'!$B$7:$H$507,5,1))</f>
        <v/>
      </c>
      <c r="H2582" s="116" t="str">
        <f>IF($C2582="","",VLOOKUP($C2582,'[1]Preços Unitários'!$B$7:$H$507,7,1))</f>
        <v/>
      </c>
      <c r="I2582" s="117"/>
      <c r="J2582" s="118" t="str">
        <f t="shared" si="177"/>
        <v/>
      </c>
      <c r="K2582" s="347"/>
      <c r="L2582" s="353"/>
    </row>
    <row r="2583" spans="2:12" x14ac:dyDescent="0.25">
      <c r="B2583" s="113"/>
      <c r="C2583" s="119"/>
      <c r="D2583" s="119"/>
      <c r="E2583" s="119"/>
      <c r="F2583" s="115" t="str">
        <f>IF($C2583="","",VLOOKUP($C2583,'[1]Preços Unitários'!$B$7:$H$507,4,1))</f>
        <v/>
      </c>
      <c r="G2583" s="115" t="str">
        <f>IF($C2583="","",VLOOKUP($C2583,'[1]Preços Unitários'!$B$7:$H$507,5,1))</f>
        <v/>
      </c>
      <c r="H2583" s="116" t="str">
        <f>IF($C2583="","",VLOOKUP($C2583,'[1]Preços Unitários'!$B$7:$H$507,7,1))</f>
        <v/>
      </c>
      <c r="I2583" s="117"/>
      <c r="J2583" s="118" t="str">
        <f t="shared" si="177"/>
        <v/>
      </c>
      <c r="K2583" s="347"/>
      <c r="L2583" s="353"/>
    </row>
    <row r="2584" spans="2:12" x14ac:dyDescent="0.25">
      <c r="B2584" s="113"/>
      <c r="C2584" s="119"/>
      <c r="D2584" s="119"/>
      <c r="E2584" s="119"/>
      <c r="F2584" s="115" t="str">
        <f>IF($C2584="","",VLOOKUP($C2584,'[1]Preços Unitários'!$B$7:$H$507,4,1))</f>
        <v/>
      </c>
      <c r="G2584" s="115" t="str">
        <f>IF($C2584="","",VLOOKUP($C2584,'[1]Preços Unitários'!$B$7:$H$507,5,1))</f>
        <v/>
      </c>
      <c r="H2584" s="116" t="str">
        <f>IF($C2584="","",VLOOKUP($C2584,'[1]Preços Unitários'!$B$7:$H$507,7,1))</f>
        <v/>
      </c>
      <c r="I2584" s="117"/>
      <c r="J2584" s="118" t="str">
        <f t="shared" si="177"/>
        <v/>
      </c>
      <c r="K2584" s="347"/>
      <c r="L2584" s="353"/>
    </row>
    <row r="2585" spans="2:12" x14ac:dyDescent="0.25">
      <c r="B2585" s="113"/>
      <c r="C2585" s="119"/>
      <c r="D2585" s="119"/>
      <c r="E2585" s="119"/>
      <c r="F2585" s="115" t="str">
        <f>IF($C2585="","",VLOOKUP($C2585,'[1]Preços Unitários'!$B$7:$H$507,4,1))</f>
        <v/>
      </c>
      <c r="G2585" s="115" t="str">
        <f>IF($C2585="","",VLOOKUP($C2585,'[1]Preços Unitários'!$B$7:$H$507,5,1))</f>
        <v/>
      </c>
      <c r="H2585" s="116" t="str">
        <f>IF($C2585="","",VLOOKUP($C2585,'[1]Preços Unitários'!$B$7:$H$507,7,1))</f>
        <v/>
      </c>
      <c r="I2585" s="117"/>
      <c r="J2585" s="118" t="str">
        <f t="shared" si="177"/>
        <v/>
      </c>
      <c r="K2585" s="347"/>
      <c r="L2585" s="353"/>
    </row>
    <row r="2586" spans="2:12" x14ac:dyDescent="0.25">
      <c r="B2586" s="113"/>
      <c r="C2586" s="119"/>
      <c r="D2586" s="119"/>
      <c r="E2586" s="119"/>
      <c r="F2586" s="115" t="str">
        <f>IF($C2586="","",VLOOKUP($C2586,'[1]Preços Unitários'!$B$7:$H$507,4,1))</f>
        <v/>
      </c>
      <c r="G2586" s="115" t="str">
        <f>IF($C2586="","",VLOOKUP($C2586,'[1]Preços Unitários'!$B$7:$H$507,5,1))</f>
        <v/>
      </c>
      <c r="H2586" s="116" t="str">
        <f>IF($C2586="","",VLOOKUP($C2586,'[1]Preços Unitários'!$B$7:$H$507,7,1))</f>
        <v/>
      </c>
      <c r="I2586" s="117"/>
      <c r="J2586" s="118" t="str">
        <f t="shared" si="177"/>
        <v/>
      </c>
      <c r="K2586" s="347"/>
      <c r="L2586" s="353"/>
    </row>
    <row r="2587" spans="2:12" x14ac:dyDescent="0.25">
      <c r="B2587" s="113"/>
      <c r="C2587" s="119"/>
      <c r="D2587" s="119"/>
      <c r="E2587" s="119"/>
      <c r="F2587" s="115" t="str">
        <f>IF($C2587="","",VLOOKUP($C2587,'[1]Preços Unitários'!$B$7:$H$507,4,1))</f>
        <v/>
      </c>
      <c r="G2587" s="115" t="str">
        <f>IF($C2587="","",VLOOKUP($C2587,'[1]Preços Unitários'!$B$7:$H$507,5,1))</f>
        <v/>
      </c>
      <c r="H2587" s="116" t="str">
        <f>IF($C2587="","",VLOOKUP($C2587,'[1]Preços Unitários'!$B$7:$H$507,7,1))</f>
        <v/>
      </c>
      <c r="I2587" s="117"/>
      <c r="J2587" s="118" t="str">
        <f t="shared" si="177"/>
        <v/>
      </c>
      <c r="K2587" s="347"/>
      <c r="L2587" s="353"/>
    </row>
    <row r="2588" spans="2:12" x14ac:dyDescent="0.25">
      <c r="B2588" s="113"/>
      <c r="C2588" s="119"/>
      <c r="D2588" s="119"/>
      <c r="E2588" s="119"/>
      <c r="F2588" s="115" t="str">
        <f>IF($C2588="","",VLOOKUP($C2588,'[1]Preços Unitários'!$B$7:$H$507,4,1))</f>
        <v/>
      </c>
      <c r="G2588" s="115" t="str">
        <f>IF($C2588="","",VLOOKUP($C2588,'[1]Preços Unitários'!$B$7:$H$507,5,1))</f>
        <v/>
      </c>
      <c r="H2588" s="116" t="str">
        <f>IF($C2588="","",VLOOKUP($C2588,'[1]Preços Unitários'!$B$7:$H$507,7,1))</f>
        <v/>
      </c>
      <c r="I2588" s="120"/>
      <c r="J2588" s="118" t="str">
        <f t="shared" si="177"/>
        <v/>
      </c>
      <c r="K2588" s="347"/>
      <c r="L2588" s="353"/>
    </row>
    <row r="2589" spans="2:12" x14ac:dyDescent="0.25">
      <c r="B2589" s="113"/>
      <c r="C2589" s="119"/>
      <c r="D2589" s="119"/>
      <c r="E2589" s="119"/>
      <c r="F2589" s="115" t="str">
        <f>IF($C2589="","",VLOOKUP($C2589,'[1]Preços Unitários'!$B$7:$H$507,4,1))</f>
        <v/>
      </c>
      <c r="G2589" s="115" t="str">
        <f>IF($C2589="","",VLOOKUP($C2589,'[1]Preços Unitários'!$B$7:$H$507,5,1))</f>
        <v/>
      </c>
      <c r="H2589" s="116" t="str">
        <f>IF($C2589="","",VLOOKUP($C2589,'[1]Preços Unitários'!$B$7:$H$507,7,1))</f>
        <v/>
      </c>
      <c r="I2589" s="120"/>
      <c r="J2589" s="118" t="str">
        <f t="shared" si="177"/>
        <v/>
      </c>
      <c r="K2589" s="347"/>
      <c r="L2589" s="353"/>
    </row>
    <row r="2590" spans="2:12" ht="15.75" thickBot="1" x14ac:dyDescent="0.3">
      <c r="B2590" s="121"/>
      <c r="C2590" s="122"/>
      <c r="D2590" s="122"/>
      <c r="E2590" s="122"/>
      <c r="F2590" s="123" t="str">
        <f>IF($C2590="","",VLOOKUP($C2590,'[1]Preços Unitários'!$B$7:$H$507,4,1))</f>
        <v/>
      </c>
      <c r="G2590" s="123" t="str">
        <f>IF($C2590="","",VLOOKUP($C2590,'[1]Preços Unitários'!$B$7:$H$507,5,1))</f>
        <v/>
      </c>
      <c r="H2590" s="124" t="str">
        <f>IF($C2590="","",VLOOKUP($C2590,'[1]Preços Unitários'!$B$7:$H$507,7,1))</f>
        <v/>
      </c>
      <c r="I2590" s="125"/>
      <c r="J2590" s="126" t="str">
        <f t="shared" si="177"/>
        <v/>
      </c>
      <c r="K2590" s="348"/>
      <c r="L2590" s="354"/>
    </row>
    <row r="2591" spans="2:12" ht="15.75" thickBot="1" x14ac:dyDescent="0.3">
      <c r="C2591" s="127"/>
      <c r="D2591" s="127"/>
      <c r="E2591" s="127"/>
      <c r="H2591" s="128"/>
      <c r="I2591" s="129"/>
      <c r="J2591" s="128"/>
    </row>
    <row r="2592" spans="2:12" x14ac:dyDescent="0.25">
      <c r="B2592" s="133"/>
      <c r="C2592" s="96"/>
      <c r="D2592" s="96"/>
      <c r="E2592" s="96"/>
      <c r="F2592" s="97"/>
      <c r="G2592" s="98"/>
      <c r="H2592" s="135"/>
      <c r="I2592" s="100">
        <v>1</v>
      </c>
      <c r="J2592" s="101">
        <f>IF(SUM(J2594:J2603)="","",IF(H2592="NOTURNO",(SUM(J2594:J2603))*1.25,SUM(J2594:J2603)))</f>
        <v>0</v>
      </c>
      <c r="K2592" s="102" t="s">
        <v>1771</v>
      </c>
      <c r="L2592" s="103" t="s">
        <v>1772</v>
      </c>
    </row>
    <row r="2593" spans="2:12" ht="27" x14ac:dyDescent="0.25">
      <c r="B2593" s="104"/>
      <c r="C2593" s="105" t="s">
        <v>1773</v>
      </c>
      <c r="D2593" s="105"/>
      <c r="E2593" s="105"/>
      <c r="F2593" s="106" t="s">
        <v>1776</v>
      </c>
      <c r="G2593" s="107" t="s">
        <v>1777</v>
      </c>
      <c r="H2593" s="108" t="s">
        <v>1778</v>
      </c>
      <c r="I2593" s="109"/>
      <c r="J2593" s="110"/>
      <c r="K2593" s="111"/>
      <c r="L2593" s="112"/>
    </row>
    <row r="2594" spans="2:12" x14ac:dyDescent="0.25">
      <c r="B2594" s="113"/>
      <c r="C2594" s="119"/>
      <c r="D2594" s="119"/>
      <c r="E2594" s="119"/>
      <c r="F2594" s="115" t="str">
        <f>IF($C2594="","",VLOOKUP($C2594,'[1]Preços Unitários'!$B$7:$H$507,4,1))</f>
        <v/>
      </c>
      <c r="G2594" s="115" t="str">
        <f>IF($C2594="","",VLOOKUP($C2594,'[1]Preços Unitários'!$B$7:$H$507,5,1))</f>
        <v/>
      </c>
      <c r="H2594" s="116" t="str">
        <f>IF($C2594="","",VLOOKUP($C2594,'[1]Preços Unitários'!$B$7:$H$507,7,1))</f>
        <v/>
      </c>
      <c r="I2594" s="117"/>
      <c r="J2594" s="118" t="str">
        <f t="shared" ref="J2594:J2604" si="178">IF(H2594="","",I2594*H2594)</f>
        <v/>
      </c>
      <c r="K2594" s="346"/>
      <c r="L2594" s="352"/>
    </row>
    <row r="2595" spans="2:12" x14ac:dyDescent="0.25">
      <c r="B2595" s="113"/>
      <c r="C2595" s="152"/>
      <c r="D2595" s="152"/>
      <c r="E2595" s="152"/>
      <c r="F2595" s="115" t="str">
        <f>IF($C2595="","",VLOOKUP($C2595,'[1]Preços Unitários'!$B$7:$H$507,4,1))</f>
        <v/>
      </c>
      <c r="G2595" s="115" t="str">
        <f>IF($C2595="","",VLOOKUP($C2595,'[1]Preços Unitários'!$B$7:$H$507,5,1))</f>
        <v/>
      </c>
      <c r="H2595" s="116" t="str">
        <f>IF($C2595="","",VLOOKUP($C2595,'[1]Preços Unitários'!$B$7:$H$507,7,1))</f>
        <v/>
      </c>
      <c r="I2595" s="117"/>
      <c r="J2595" s="118" t="str">
        <f t="shared" si="178"/>
        <v/>
      </c>
      <c r="K2595" s="347"/>
      <c r="L2595" s="353"/>
    </row>
    <row r="2596" spans="2:12" x14ac:dyDescent="0.25">
      <c r="B2596" s="113"/>
      <c r="C2596" s="119"/>
      <c r="D2596" s="119"/>
      <c r="E2596" s="119"/>
      <c r="F2596" s="115" t="str">
        <f>IF($C2596="","",VLOOKUP($C2596,'[1]Preços Unitários'!$B$7:$H$507,4,1))</f>
        <v/>
      </c>
      <c r="G2596" s="115" t="str">
        <f>IF($C2596="","",VLOOKUP($C2596,'[1]Preços Unitários'!$B$7:$H$507,5,1))</f>
        <v/>
      </c>
      <c r="H2596" s="116" t="str">
        <f>IF($C2596="","",VLOOKUP($C2596,'[1]Preços Unitários'!$B$7:$H$507,7,1))</f>
        <v/>
      </c>
      <c r="I2596" s="117"/>
      <c r="J2596" s="118" t="str">
        <f t="shared" si="178"/>
        <v/>
      </c>
      <c r="K2596" s="347"/>
      <c r="L2596" s="353"/>
    </row>
    <row r="2597" spans="2:12" x14ac:dyDescent="0.25">
      <c r="B2597" s="113"/>
      <c r="C2597" s="119"/>
      <c r="D2597" s="119"/>
      <c r="E2597" s="119"/>
      <c r="F2597" s="115" t="str">
        <f>IF($C2597="","",VLOOKUP($C2597,'[1]Preços Unitários'!$B$7:$H$507,4,1))</f>
        <v/>
      </c>
      <c r="G2597" s="115" t="str">
        <f>IF($C2597="","",VLOOKUP($C2597,'[1]Preços Unitários'!$B$7:$H$507,5,1))</f>
        <v/>
      </c>
      <c r="H2597" s="116" t="str">
        <f>IF($C2597="","",VLOOKUP($C2597,'[1]Preços Unitários'!$B$7:$H$507,7,1))</f>
        <v/>
      </c>
      <c r="I2597" s="117"/>
      <c r="J2597" s="118" t="str">
        <f t="shared" si="178"/>
        <v/>
      </c>
      <c r="K2597" s="347"/>
      <c r="L2597" s="353"/>
    </row>
    <row r="2598" spans="2:12" x14ac:dyDescent="0.25">
      <c r="B2598" s="113"/>
      <c r="C2598" s="119"/>
      <c r="D2598" s="119"/>
      <c r="E2598" s="119"/>
      <c r="F2598" s="115" t="str">
        <f>IF($C2598="","",VLOOKUP($C2598,'[1]Preços Unitários'!$B$7:$H$507,4,1))</f>
        <v/>
      </c>
      <c r="G2598" s="115" t="str">
        <f>IF($C2598="","",VLOOKUP($C2598,'[1]Preços Unitários'!$B$7:$H$507,5,1))</f>
        <v/>
      </c>
      <c r="H2598" s="116" t="str">
        <f>IF($C2598="","",VLOOKUP($C2598,'[1]Preços Unitários'!$B$7:$H$507,7,1))</f>
        <v/>
      </c>
      <c r="I2598" s="117"/>
      <c r="J2598" s="118" t="str">
        <f t="shared" si="178"/>
        <v/>
      </c>
      <c r="K2598" s="347"/>
      <c r="L2598" s="353"/>
    </row>
    <row r="2599" spans="2:12" x14ac:dyDescent="0.25">
      <c r="B2599" s="113"/>
      <c r="C2599" s="119"/>
      <c r="D2599" s="119"/>
      <c r="E2599" s="119"/>
      <c r="F2599" s="115" t="str">
        <f>IF($C2599="","",VLOOKUP($C2599,'[1]Preços Unitários'!$B$7:$H$507,4,1))</f>
        <v/>
      </c>
      <c r="G2599" s="115" t="str">
        <f>IF($C2599="","",VLOOKUP($C2599,'[1]Preços Unitários'!$B$7:$H$507,5,1))</f>
        <v/>
      </c>
      <c r="H2599" s="116" t="str">
        <f>IF($C2599="","",VLOOKUP($C2599,'[1]Preços Unitários'!$B$7:$H$507,7,1))</f>
        <v/>
      </c>
      <c r="I2599" s="117"/>
      <c r="J2599" s="118" t="str">
        <f t="shared" si="178"/>
        <v/>
      </c>
      <c r="K2599" s="347"/>
      <c r="L2599" s="353"/>
    </row>
    <row r="2600" spans="2:12" x14ac:dyDescent="0.25">
      <c r="B2600" s="113"/>
      <c r="C2600" s="119"/>
      <c r="D2600" s="119"/>
      <c r="E2600" s="119"/>
      <c r="F2600" s="115" t="str">
        <f>IF($C2600="","",VLOOKUP($C2600,'[1]Preços Unitários'!$B$7:$H$507,4,1))</f>
        <v/>
      </c>
      <c r="G2600" s="115" t="str">
        <f>IF($C2600="","",VLOOKUP($C2600,'[1]Preços Unitários'!$B$7:$H$507,5,1))</f>
        <v/>
      </c>
      <c r="H2600" s="116" t="str">
        <f>IF($C2600="","",VLOOKUP($C2600,'[1]Preços Unitários'!$B$7:$H$507,7,1))</f>
        <v/>
      </c>
      <c r="I2600" s="117"/>
      <c r="J2600" s="118" t="str">
        <f t="shared" si="178"/>
        <v/>
      </c>
      <c r="K2600" s="347"/>
      <c r="L2600" s="353"/>
    </row>
    <row r="2601" spans="2:12" x14ac:dyDescent="0.25">
      <c r="B2601" s="113"/>
      <c r="C2601" s="119"/>
      <c r="D2601" s="119"/>
      <c r="E2601" s="119"/>
      <c r="F2601" s="115" t="str">
        <f>IF($C2601="","",VLOOKUP($C2601,'[1]Preços Unitários'!$B$7:$H$507,4,1))</f>
        <v/>
      </c>
      <c r="G2601" s="115" t="str">
        <f>IF($C2601="","",VLOOKUP($C2601,'[1]Preços Unitários'!$B$7:$H$507,5,1))</f>
        <v/>
      </c>
      <c r="H2601" s="116" t="str">
        <f>IF($C2601="","",VLOOKUP($C2601,'[1]Preços Unitários'!$B$7:$H$507,7,1))</f>
        <v/>
      </c>
      <c r="I2601" s="117"/>
      <c r="J2601" s="118" t="str">
        <f t="shared" si="178"/>
        <v/>
      </c>
      <c r="K2601" s="347"/>
      <c r="L2601" s="353"/>
    </row>
    <row r="2602" spans="2:12" x14ac:dyDescent="0.25">
      <c r="B2602" s="113"/>
      <c r="C2602" s="119"/>
      <c r="D2602" s="119"/>
      <c r="E2602" s="119"/>
      <c r="F2602" s="115" t="str">
        <f>IF($C2602="","",VLOOKUP($C2602,'[1]Preços Unitários'!$B$7:$H$507,4,1))</f>
        <v/>
      </c>
      <c r="G2602" s="115" t="str">
        <f>IF($C2602="","",VLOOKUP($C2602,'[1]Preços Unitários'!$B$7:$H$507,5,1))</f>
        <v/>
      </c>
      <c r="H2602" s="116" t="str">
        <f>IF($C2602="","",VLOOKUP($C2602,'[1]Preços Unitários'!$B$7:$H$507,7,1))</f>
        <v/>
      </c>
      <c r="I2602" s="120"/>
      <c r="J2602" s="118" t="str">
        <f t="shared" si="178"/>
        <v/>
      </c>
      <c r="K2602" s="347"/>
      <c r="L2602" s="353"/>
    </row>
    <row r="2603" spans="2:12" x14ac:dyDescent="0.25">
      <c r="B2603" s="113"/>
      <c r="C2603" s="119"/>
      <c r="D2603" s="119"/>
      <c r="E2603" s="119"/>
      <c r="F2603" s="115" t="str">
        <f>IF($C2603="","",VLOOKUP($C2603,'[1]Preços Unitários'!$B$7:$H$507,4,1))</f>
        <v/>
      </c>
      <c r="G2603" s="115" t="str">
        <f>IF($C2603="","",VLOOKUP($C2603,'[1]Preços Unitários'!$B$7:$H$507,5,1))</f>
        <v/>
      </c>
      <c r="H2603" s="116" t="str">
        <f>IF($C2603="","",VLOOKUP($C2603,'[1]Preços Unitários'!$B$7:$H$507,7,1))</f>
        <v/>
      </c>
      <c r="I2603" s="120"/>
      <c r="J2603" s="118" t="str">
        <f t="shared" si="178"/>
        <v/>
      </c>
      <c r="K2603" s="347"/>
      <c r="L2603" s="353"/>
    </row>
    <row r="2604" spans="2:12" ht="15.75" thickBot="1" x14ac:dyDescent="0.3">
      <c r="B2604" s="121"/>
      <c r="C2604" s="122"/>
      <c r="D2604" s="122"/>
      <c r="E2604" s="122"/>
      <c r="F2604" s="123" t="str">
        <f>IF($C2604="","",VLOOKUP($C2604,'[1]Preços Unitários'!$B$7:$H$507,4,1))</f>
        <v/>
      </c>
      <c r="G2604" s="123" t="str">
        <f>IF($C2604="","",VLOOKUP($C2604,'[1]Preços Unitários'!$B$7:$H$507,5,1))</f>
        <v/>
      </c>
      <c r="H2604" s="124" t="str">
        <f>IF($C2604="","",VLOOKUP($C2604,'[1]Preços Unitários'!$B$7:$H$507,7,1))</f>
        <v/>
      </c>
      <c r="I2604" s="125"/>
      <c r="J2604" s="126" t="str">
        <f t="shared" si="178"/>
        <v/>
      </c>
      <c r="K2604" s="348"/>
      <c r="L2604" s="354"/>
    </row>
    <row r="2605" spans="2:12" ht="15.75" thickBot="1" x14ac:dyDescent="0.3">
      <c r="C2605" s="127"/>
      <c r="D2605" s="127"/>
      <c r="E2605" s="127"/>
      <c r="H2605" s="128"/>
      <c r="I2605" s="129"/>
      <c r="J2605" s="128"/>
    </row>
    <row r="2606" spans="2:12" x14ac:dyDescent="0.25">
      <c r="B2606" s="133"/>
      <c r="C2606" s="96"/>
      <c r="D2606" s="96"/>
      <c r="E2606" s="96"/>
      <c r="F2606" s="97"/>
      <c r="G2606" s="98"/>
      <c r="H2606" s="135"/>
      <c r="I2606" s="100">
        <v>1</v>
      </c>
      <c r="J2606" s="101">
        <f>IF(SUM(J2608:J2617)="","",IF(H2606="NOTURNO",(SUM(J2608:J2617))*1.25,SUM(J2608:J2617)))</f>
        <v>0</v>
      </c>
      <c r="K2606" s="102" t="s">
        <v>1771</v>
      </c>
      <c r="L2606" s="103" t="s">
        <v>1772</v>
      </c>
    </row>
    <row r="2607" spans="2:12" ht="27" x14ac:dyDescent="0.25">
      <c r="B2607" s="104"/>
      <c r="C2607" s="105" t="s">
        <v>1773</v>
      </c>
      <c r="D2607" s="105"/>
      <c r="E2607" s="105"/>
      <c r="F2607" s="106" t="s">
        <v>1776</v>
      </c>
      <c r="G2607" s="107" t="s">
        <v>1777</v>
      </c>
      <c r="H2607" s="108" t="s">
        <v>1778</v>
      </c>
      <c r="I2607" s="109"/>
      <c r="J2607" s="110"/>
      <c r="K2607" s="111"/>
      <c r="L2607" s="112"/>
    </row>
    <row r="2608" spans="2:12" x14ac:dyDescent="0.25">
      <c r="B2608" s="113"/>
      <c r="C2608" s="119"/>
      <c r="D2608" s="119"/>
      <c r="E2608" s="119"/>
      <c r="F2608" s="115" t="str">
        <f>IF($C2608="","",VLOOKUP($C2608,'[1]Preços Unitários'!$B$7:$H$507,4,1))</f>
        <v/>
      </c>
      <c r="G2608" s="115" t="str">
        <f>IF($C2608="","",VLOOKUP($C2608,'[1]Preços Unitários'!$B$7:$H$507,5,1))</f>
        <v/>
      </c>
      <c r="H2608" s="116" t="str">
        <f>IF($C2608="","",VLOOKUP($C2608,'[1]Preços Unitários'!$B$7:$H$507,7,1))</f>
        <v/>
      </c>
      <c r="I2608" s="117"/>
      <c r="J2608" s="118" t="str">
        <f t="shared" ref="J2608:J2618" si="179">IF(H2608="","",I2608*H2608)</f>
        <v/>
      </c>
      <c r="K2608" s="346"/>
      <c r="L2608" s="352"/>
    </row>
    <row r="2609" spans="2:12" x14ac:dyDescent="0.25">
      <c r="B2609" s="113"/>
      <c r="C2609" s="152"/>
      <c r="D2609" s="152"/>
      <c r="E2609" s="152"/>
      <c r="F2609" s="115" t="str">
        <f>IF($C2609="","",VLOOKUP($C2609,'[1]Preços Unitários'!$B$7:$H$507,4,1))</f>
        <v/>
      </c>
      <c r="G2609" s="115" t="str">
        <f>IF($C2609="","",VLOOKUP($C2609,'[1]Preços Unitários'!$B$7:$H$507,5,1))</f>
        <v/>
      </c>
      <c r="H2609" s="116" t="str">
        <f>IF($C2609="","",VLOOKUP($C2609,'[1]Preços Unitários'!$B$7:$H$507,7,1))</f>
        <v/>
      </c>
      <c r="I2609" s="117"/>
      <c r="J2609" s="118" t="str">
        <f t="shared" si="179"/>
        <v/>
      </c>
      <c r="K2609" s="347"/>
      <c r="L2609" s="353"/>
    </row>
    <row r="2610" spans="2:12" x14ac:dyDescent="0.25">
      <c r="B2610" s="113"/>
      <c r="C2610" s="119"/>
      <c r="D2610" s="119"/>
      <c r="E2610" s="119"/>
      <c r="F2610" s="115" t="str">
        <f>IF($C2610="","",VLOOKUP($C2610,'[1]Preços Unitários'!$B$7:$H$507,4,1))</f>
        <v/>
      </c>
      <c r="G2610" s="115" t="str">
        <f>IF($C2610="","",VLOOKUP($C2610,'[1]Preços Unitários'!$B$7:$H$507,5,1))</f>
        <v/>
      </c>
      <c r="H2610" s="116" t="str">
        <f>IF($C2610="","",VLOOKUP($C2610,'[1]Preços Unitários'!$B$7:$H$507,7,1))</f>
        <v/>
      </c>
      <c r="I2610" s="117"/>
      <c r="J2610" s="118" t="str">
        <f t="shared" si="179"/>
        <v/>
      </c>
      <c r="K2610" s="347"/>
      <c r="L2610" s="353"/>
    </row>
    <row r="2611" spans="2:12" x14ac:dyDescent="0.25">
      <c r="B2611" s="113"/>
      <c r="C2611" s="119"/>
      <c r="D2611" s="119"/>
      <c r="E2611" s="119"/>
      <c r="F2611" s="115" t="str">
        <f>IF($C2611="","",VLOOKUP($C2611,'[1]Preços Unitários'!$B$7:$H$507,4,1))</f>
        <v/>
      </c>
      <c r="G2611" s="115" t="str">
        <f>IF($C2611="","",VLOOKUP($C2611,'[1]Preços Unitários'!$B$7:$H$507,5,1))</f>
        <v/>
      </c>
      <c r="H2611" s="116" t="str">
        <f>IF($C2611="","",VLOOKUP($C2611,'[1]Preços Unitários'!$B$7:$H$507,7,1))</f>
        <v/>
      </c>
      <c r="I2611" s="117"/>
      <c r="J2611" s="118" t="str">
        <f t="shared" si="179"/>
        <v/>
      </c>
      <c r="K2611" s="347"/>
      <c r="L2611" s="353"/>
    </row>
    <row r="2612" spans="2:12" x14ac:dyDescent="0.25">
      <c r="B2612" s="113"/>
      <c r="C2612" s="119"/>
      <c r="D2612" s="119"/>
      <c r="E2612" s="119"/>
      <c r="F2612" s="115" t="str">
        <f>IF($C2612="","",VLOOKUP($C2612,'[1]Preços Unitários'!$B$7:$H$507,4,1))</f>
        <v/>
      </c>
      <c r="G2612" s="115" t="str">
        <f>IF($C2612="","",VLOOKUP($C2612,'[1]Preços Unitários'!$B$7:$H$507,5,1))</f>
        <v/>
      </c>
      <c r="H2612" s="116" t="str">
        <f>IF($C2612="","",VLOOKUP($C2612,'[1]Preços Unitários'!$B$7:$H$507,7,1))</f>
        <v/>
      </c>
      <c r="I2612" s="117"/>
      <c r="J2612" s="118" t="str">
        <f t="shared" si="179"/>
        <v/>
      </c>
      <c r="K2612" s="347"/>
      <c r="L2612" s="353"/>
    </row>
    <row r="2613" spans="2:12" x14ac:dyDescent="0.25">
      <c r="B2613" s="113"/>
      <c r="C2613" s="119"/>
      <c r="D2613" s="119"/>
      <c r="E2613" s="119"/>
      <c r="F2613" s="115" t="str">
        <f>IF($C2613="","",VLOOKUP($C2613,'[1]Preços Unitários'!$B$7:$H$507,4,1))</f>
        <v/>
      </c>
      <c r="G2613" s="115" t="str">
        <f>IF($C2613="","",VLOOKUP($C2613,'[1]Preços Unitários'!$B$7:$H$507,5,1))</f>
        <v/>
      </c>
      <c r="H2613" s="116" t="str">
        <f>IF($C2613="","",VLOOKUP($C2613,'[1]Preços Unitários'!$B$7:$H$507,7,1))</f>
        <v/>
      </c>
      <c r="I2613" s="117"/>
      <c r="J2613" s="118" t="str">
        <f t="shared" si="179"/>
        <v/>
      </c>
      <c r="K2613" s="347"/>
      <c r="L2613" s="353"/>
    </row>
    <row r="2614" spans="2:12" x14ac:dyDescent="0.25">
      <c r="B2614" s="113"/>
      <c r="C2614" s="119"/>
      <c r="D2614" s="119"/>
      <c r="E2614" s="119"/>
      <c r="F2614" s="115" t="str">
        <f>IF($C2614="","",VLOOKUP($C2614,'[1]Preços Unitários'!$B$7:$H$507,4,1))</f>
        <v/>
      </c>
      <c r="G2614" s="115" t="str">
        <f>IF($C2614="","",VLOOKUP($C2614,'[1]Preços Unitários'!$B$7:$H$507,5,1))</f>
        <v/>
      </c>
      <c r="H2614" s="116" t="str">
        <f>IF($C2614="","",VLOOKUP($C2614,'[1]Preços Unitários'!$B$7:$H$507,7,1))</f>
        <v/>
      </c>
      <c r="I2614" s="117"/>
      <c r="J2614" s="118" t="str">
        <f t="shared" si="179"/>
        <v/>
      </c>
      <c r="K2614" s="347"/>
      <c r="L2614" s="353"/>
    </row>
    <row r="2615" spans="2:12" x14ac:dyDescent="0.25">
      <c r="B2615" s="113"/>
      <c r="C2615" s="119"/>
      <c r="D2615" s="119"/>
      <c r="E2615" s="119"/>
      <c r="F2615" s="115" t="str">
        <f>IF($C2615="","",VLOOKUP($C2615,'[1]Preços Unitários'!$B$7:$H$507,4,1))</f>
        <v/>
      </c>
      <c r="G2615" s="115" t="str">
        <f>IF($C2615="","",VLOOKUP($C2615,'[1]Preços Unitários'!$B$7:$H$507,5,1))</f>
        <v/>
      </c>
      <c r="H2615" s="116" t="str">
        <f>IF($C2615="","",VLOOKUP($C2615,'[1]Preços Unitários'!$B$7:$H$507,7,1))</f>
        <v/>
      </c>
      <c r="I2615" s="117"/>
      <c r="J2615" s="118" t="str">
        <f t="shared" si="179"/>
        <v/>
      </c>
      <c r="K2615" s="347"/>
      <c r="L2615" s="353"/>
    </row>
    <row r="2616" spans="2:12" x14ac:dyDescent="0.25">
      <c r="B2616" s="113"/>
      <c r="C2616" s="119"/>
      <c r="D2616" s="119"/>
      <c r="E2616" s="119"/>
      <c r="F2616" s="115" t="str">
        <f>IF($C2616="","",VLOOKUP($C2616,'[1]Preços Unitários'!$B$7:$H$507,4,1))</f>
        <v/>
      </c>
      <c r="G2616" s="115" t="str">
        <f>IF($C2616="","",VLOOKUP($C2616,'[1]Preços Unitários'!$B$7:$H$507,5,1))</f>
        <v/>
      </c>
      <c r="H2616" s="116" t="str">
        <f>IF($C2616="","",VLOOKUP($C2616,'[1]Preços Unitários'!$B$7:$H$507,7,1))</f>
        <v/>
      </c>
      <c r="I2616" s="120"/>
      <c r="J2616" s="118" t="str">
        <f t="shared" si="179"/>
        <v/>
      </c>
      <c r="K2616" s="347"/>
      <c r="L2616" s="353"/>
    </row>
    <row r="2617" spans="2:12" x14ac:dyDescent="0.25">
      <c r="B2617" s="113"/>
      <c r="C2617" s="119"/>
      <c r="D2617" s="119"/>
      <c r="E2617" s="119"/>
      <c r="F2617" s="115" t="str">
        <f>IF($C2617="","",VLOOKUP($C2617,'[1]Preços Unitários'!$B$7:$H$507,4,1))</f>
        <v/>
      </c>
      <c r="G2617" s="115" t="str">
        <f>IF($C2617="","",VLOOKUP($C2617,'[1]Preços Unitários'!$B$7:$H$507,5,1))</f>
        <v/>
      </c>
      <c r="H2617" s="116" t="str">
        <f>IF($C2617="","",VLOOKUP($C2617,'[1]Preços Unitários'!$B$7:$H$507,7,1))</f>
        <v/>
      </c>
      <c r="I2617" s="120"/>
      <c r="J2617" s="118" t="str">
        <f t="shared" si="179"/>
        <v/>
      </c>
      <c r="K2617" s="347"/>
      <c r="L2617" s="353"/>
    </row>
    <row r="2618" spans="2:12" ht="15.75" thickBot="1" x14ac:dyDescent="0.3">
      <c r="B2618" s="121"/>
      <c r="C2618" s="122"/>
      <c r="D2618" s="122"/>
      <c r="E2618" s="122"/>
      <c r="F2618" s="123" t="str">
        <f>IF($C2618="","",VLOOKUP($C2618,'[1]Preços Unitários'!$B$7:$H$507,4,1))</f>
        <v/>
      </c>
      <c r="G2618" s="123" t="str">
        <f>IF($C2618="","",VLOOKUP($C2618,'[1]Preços Unitários'!$B$7:$H$507,5,1))</f>
        <v/>
      </c>
      <c r="H2618" s="124" t="str">
        <f>IF($C2618="","",VLOOKUP($C2618,'[1]Preços Unitários'!$B$7:$H$507,7,1))</f>
        <v/>
      </c>
      <c r="I2618" s="125"/>
      <c r="J2618" s="126" t="str">
        <f t="shared" si="179"/>
        <v/>
      </c>
      <c r="K2618" s="348"/>
      <c r="L2618" s="354"/>
    </row>
    <row r="2619" spans="2:12" ht="15.75" thickBot="1" x14ac:dyDescent="0.3">
      <c r="C2619" s="127"/>
      <c r="D2619" s="127"/>
      <c r="E2619" s="127"/>
      <c r="H2619" s="128"/>
      <c r="I2619" s="129"/>
      <c r="J2619" s="128"/>
    </row>
    <row r="2620" spans="2:12" x14ac:dyDescent="0.25">
      <c r="B2620" s="133"/>
      <c r="C2620" s="96"/>
      <c r="D2620" s="96"/>
      <c r="E2620" s="96"/>
      <c r="F2620" s="97"/>
      <c r="G2620" s="98"/>
      <c r="H2620" s="135"/>
      <c r="I2620" s="100">
        <v>1</v>
      </c>
      <c r="J2620" s="101">
        <f>IF(SUM(J2622:J2631)="","",IF(H2620="NOTURNO",(SUM(J2622:J2631))*1.25,SUM(J2622:J2631)))</f>
        <v>0</v>
      </c>
      <c r="K2620" s="102" t="s">
        <v>1771</v>
      </c>
      <c r="L2620" s="103" t="s">
        <v>1772</v>
      </c>
    </row>
    <row r="2621" spans="2:12" ht="27" x14ac:dyDescent="0.25">
      <c r="B2621" s="104"/>
      <c r="C2621" s="105" t="s">
        <v>1773</v>
      </c>
      <c r="D2621" s="105"/>
      <c r="E2621" s="105"/>
      <c r="F2621" s="106" t="s">
        <v>1776</v>
      </c>
      <c r="G2621" s="107" t="s">
        <v>1777</v>
      </c>
      <c r="H2621" s="108" t="s">
        <v>1778</v>
      </c>
      <c r="I2621" s="109"/>
      <c r="J2621" s="110"/>
      <c r="K2621" s="111"/>
      <c r="L2621" s="112"/>
    </row>
    <row r="2622" spans="2:12" x14ac:dyDescent="0.25">
      <c r="B2622" s="113"/>
      <c r="C2622" s="119"/>
      <c r="D2622" s="119"/>
      <c r="E2622" s="119"/>
      <c r="F2622" s="115" t="str">
        <f>IF($C2622="","",VLOOKUP($C2622,'[1]Preços Unitários'!$B$7:$H$507,4,1))</f>
        <v/>
      </c>
      <c r="G2622" s="115" t="str">
        <f>IF($C2622="","",VLOOKUP($C2622,'[1]Preços Unitários'!$B$7:$H$507,5,1))</f>
        <v/>
      </c>
      <c r="H2622" s="116" t="str">
        <f>IF($C2622="","",VLOOKUP($C2622,'[1]Preços Unitários'!$B$7:$H$507,7,1))</f>
        <v/>
      </c>
      <c r="I2622" s="117"/>
      <c r="J2622" s="118" t="str">
        <f t="shared" ref="J2622:J2632" si="180">IF(H2622="","",I2622*H2622)</f>
        <v/>
      </c>
      <c r="K2622" s="346"/>
      <c r="L2622" s="352"/>
    </row>
    <row r="2623" spans="2:12" x14ac:dyDescent="0.25">
      <c r="B2623" s="113"/>
      <c r="C2623" s="152"/>
      <c r="D2623" s="152"/>
      <c r="E2623" s="152"/>
      <c r="F2623" s="115" t="str">
        <f>IF($C2623="","",VLOOKUP($C2623,'[1]Preços Unitários'!$B$7:$H$507,4,1))</f>
        <v/>
      </c>
      <c r="G2623" s="115" t="str">
        <f>IF($C2623="","",VLOOKUP($C2623,'[1]Preços Unitários'!$B$7:$H$507,5,1))</f>
        <v/>
      </c>
      <c r="H2623" s="116" t="str">
        <f>IF($C2623="","",VLOOKUP($C2623,'[1]Preços Unitários'!$B$7:$H$507,7,1))</f>
        <v/>
      </c>
      <c r="I2623" s="117"/>
      <c r="J2623" s="118" t="str">
        <f t="shared" si="180"/>
        <v/>
      </c>
      <c r="K2623" s="347"/>
      <c r="L2623" s="353"/>
    </row>
    <row r="2624" spans="2:12" x14ac:dyDescent="0.25">
      <c r="B2624" s="113"/>
      <c r="C2624" s="119"/>
      <c r="D2624" s="119"/>
      <c r="E2624" s="119"/>
      <c r="F2624" s="115" t="str">
        <f>IF($C2624="","",VLOOKUP($C2624,'[1]Preços Unitários'!$B$7:$H$507,4,1))</f>
        <v/>
      </c>
      <c r="G2624" s="115" t="str">
        <f>IF($C2624="","",VLOOKUP($C2624,'[1]Preços Unitários'!$B$7:$H$507,5,1))</f>
        <v/>
      </c>
      <c r="H2624" s="116" t="str">
        <f>IF($C2624="","",VLOOKUP($C2624,'[1]Preços Unitários'!$B$7:$H$507,7,1))</f>
        <v/>
      </c>
      <c r="I2624" s="117"/>
      <c r="J2624" s="118" t="str">
        <f t="shared" si="180"/>
        <v/>
      </c>
      <c r="K2624" s="347"/>
      <c r="L2624" s="353"/>
    </row>
    <row r="2625" spans="2:12" x14ac:dyDescent="0.25">
      <c r="B2625" s="113"/>
      <c r="C2625" s="119"/>
      <c r="D2625" s="119"/>
      <c r="E2625" s="119"/>
      <c r="F2625" s="115" t="str">
        <f>IF($C2625="","",VLOOKUP($C2625,'[1]Preços Unitários'!$B$7:$H$507,4,1))</f>
        <v/>
      </c>
      <c r="G2625" s="115" t="str">
        <f>IF($C2625="","",VLOOKUP($C2625,'[1]Preços Unitários'!$B$7:$H$507,5,1))</f>
        <v/>
      </c>
      <c r="H2625" s="116" t="str">
        <f>IF($C2625="","",VLOOKUP($C2625,'[1]Preços Unitários'!$B$7:$H$507,7,1))</f>
        <v/>
      </c>
      <c r="I2625" s="117"/>
      <c r="J2625" s="118" t="str">
        <f t="shared" si="180"/>
        <v/>
      </c>
      <c r="K2625" s="347"/>
      <c r="L2625" s="353"/>
    </row>
    <row r="2626" spans="2:12" x14ac:dyDescent="0.25">
      <c r="B2626" s="113"/>
      <c r="C2626" s="119"/>
      <c r="D2626" s="119"/>
      <c r="E2626" s="119"/>
      <c r="F2626" s="115" t="str">
        <f>IF($C2626="","",VLOOKUP($C2626,'[1]Preços Unitários'!$B$7:$H$507,4,1))</f>
        <v/>
      </c>
      <c r="G2626" s="115" t="str">
        <f>IF($C2626="","",VLOOKUP($C2626,'[1]Preços Unitários'!$B$7:$H$507,5,1))</f>
        <v/>
      </c>
      <c r="H2626" s="116" t="str">
        <f>IF($C2626="","",VLOOKUP($C2626,'[1]Preços Unitários'!$B$7:$H$507,7,1))</f>
        <v/>
      </c>
      <c r="I2626" s="117"/>
      <c r="J2626" s="118" t="str">
        <f t="shared" si="180"/>
        <v/>
      </c>
      <c r="K2626" s="347"/>
      <c r="L2626" s="353"/>
    </row>
    <row r="2627" spans="2:12" x14ac:dyDescent="0.25">
      <c r="B2627" s="113"/>
      <c r="C2627" s="119"/>
      <c r="D2627" s="119"/>
      <c r="E2627" s="119"/>
      <c r="F2627" s="115" t="str">
        <f>IF($C2627="","",VLOOKUP($C2627,'[1]Preços Unitários'!$B$7:$H$507,4,1))</f>
        <v/>
      </c>
      <c r="G2627" s="115" t="str">
        <f>IF($C2627="","",VLOOKUP($C2627,'[1]Preços Unitários'!$B$7:$H$507,5,1))</f>
        <v/>
      </c>
      <c r="H2627" s="116" t="str">
        <f>IF($C2627="","",VLOOKUP($C2627,'[1]Preços Unitários'!$B$7:$H$507,7,1))</f>
        <v/>
      </c>
      <c r="I2627" s="117"/>
      <c r="J2627" s="118" t="str">
        <f t="shared" si="180"/>
        <v/>
      </c>
      <c r="K2627" s="347"/>
      <c r="L2627" s="353"/>
    </row>
    <row r="2628" spans="2:12" x14ac:dyDescent="0.25">
      <c r="B2628" s="113"/>
      <c r="C2628" s="119"/>
      <c r="D2628" s="119"/>
      <c r="E2628" s="119"/>
      <c r="F2628" s="115" t="str">
        <f>IF($C2628="","",VLOOKUP($C2628,'[1]Preços Unitários'!$B$7:$H$507,4,1))</f>
        <v/>
      </c>
      <c r="G2628" s="115" t="str">
        <f>IF($C2628="","",VLOOKUP($C2628,'[1]Preços Unitários'!$B$7:$H$507,5,1))</f>
        <v/>
      </c>
      <c r="H2628" s="116" t="str">
        <f>IF($C2628="","",VLOOKUP($C2628,'[1]Preços Unitários'!$B$7:$H$507,7,1))</f>
        <v/>
      </c>
      <c r="I2628" s="117"/>
      <c r="J2628" s="118" t="str">
        <f t="shared" si="180"/>
        <v/>
      </c>
      <c r="K2628" s="347"/>
      <c r="L2628" s="353"/>
    </row>
    <row r="2629" spans="2:12" x14ac:dyDescent="0.25">
      <c r="B2629" s="113"/>
      <c r="C2629" s="119"/>
      <c r="D2629" s="119"/>
      <c r="E2629" s="119"/>
      <c r="F2629" s="115" t="str">
        <f>IF($C2629="","",VLOOKUP($C2629,'[1]Preços Unitários'!$B$7:$H$507,4,1))</f>
        <v/>
      </c>
      <c r="G2629" s="115" t="str">
        <f>IF($C2629="","",VLOOKUP($C2629,'[1]Preços Unitários'!$B$7:$H$507,5,1))</f>
        <v/>
      </c>
      <c r="H2629" s="116" t="str">
        <f>IF($C2629="","",VLOOKUP($C2629,'[1]Preços Unitários'!$B$7:$H$507,7,1))</f>
        <v/>
      </c>
      <c r="I2629" s="117"/>
      <c r="J2629" s="118" t="str">
        <f t="shared" si="180"/>
        <v/>
      </c>
      <c r="K2629" s="347"/>
      <c r="L2629" s="353"/>
    </row>
    <row r="2630" spans="2:12" x14ac:dyDescent="0.25">
      <c r="B2630" s="113"/>
      <c r="C2630" s="119"/>
      <c r="D2630" s="119"/>
      <c r="E2630" s="119"/>
      <c r="F2630" s="115" t="str">
        <f>IF($C2630="","",VLOOKUP($C2630,'[1]Preços Unitários'!$B$7:$H$507,4,1))</f>
        <v/>
      </c>
      <c r="G2630" s="115" t="str">
        <f>IF($C2630="","",VLOOKUP($C2630,'[1]Preços Unitários'!$B$7:$H$507,5,1))</f>
        <v/>
      </c>
      <c r="H2630" s="116" t="str">
        <f>IF($C2630="","",VLOOKUP($C2630,'[1]Preços Unitários'!$B$7:$H$507,7,1))</f>
        <v/>
      </c>
      <c r="I2630" s="120"/>
      <c r="J2630" s="118" t="str">
        <f t="shared" si="180"/>
        <v/>
      </c>
      <c r="K2630" s="347"/>
      <c r="L2630" s="353"/>
    </row>
    <row r="2631" spans="2:12" x14ac:dyDescent="0.25">
      <c r="B2631" s="113"/>
      <c r="C2631" s="119"/>
      <c r="D2631" s="119"/>
      <c r="E2631" s="119"/>
      <c r="F2631" s="115" t="str">
        <f>IF($C2631="","",VLOOKUP($C2631,'[1]Preços Unitários'!$B$7:$H$507,4,1))</f>
        <v/>
      </c>
      <c r="G2631" s="115" t="str">
        <f>IF($C2631="","",VLOOKUP($C2631,'[1]Preços Unitários'!$B$7:$H$507,5,1))</f>
        <v/>
      </c>
      <c r="H2631" s="116" t="str">
        <f>IF($C2631="","",VLOOKUP($C2631,'[1]Preços Unitários'!$B$7:$H$507,7,1))</f>
        <v/>
      </c>
      <c r="I2631" s="120"/>
      <c r="J2631" s="118" t="str">
        <f t="shared" si="180"/>
        <v/>
      </c>
      <c r="K2631" s="347"/>
      <c r="L2631" s="353"/>
    </row>
    <row r="2632" spans="2:12" ht="15.75" thickBot="1" x14ac:dyDescent="0.3">
      <c r="B2632" s="121"/>
      <c r="C2632" s="122"/>
      <c r="D2632" s="122"/>
      <c r="E2632" s="122"/>
      <c r="F2632" s="123" t="str">
        <f>IF($C2632="","",VLOOKUP($C2632,'[1]Preços Unitários'!$B$7:$H$507,4,1))</f>
        <v/>
      </c>
      <c r="G2632" s="123" t="str">
        <f>IF($C2632="","",VLOOKUP($C2632,'[1]Preços Unitários'!$B$7:$H$507,5,1))</f>
        <v/>
      </c>
      <c r="H2632" s="124" t="str">
        <f>IF($C2632="","",VLOOKUP($C2632,'[1]Preços Unitários'!$B$7:$H$507,7,1))</f>
        <v/>
      </c>
      <c r="I2632" s="125"/>
      <c r="J2632" s="126" t="str">
        <f t="shared" si="180"/>
        <v/>
      </c>
      <c r="K2632" s="348"/>
      <c r="L2632" s="354"/>
    </row>
    <row r="2633" spans="2:12" ht="15.75" thickBot="1" x14ac:dyDescent="0.3">
      <c r="C2633" s="127"/>
      <c r="D2633" s="127"/>
      <c r="E2633" s="127"/>
      <c r="H2633" s="128"/>
      <c r="I2633" s="129"/>
      <c r="J2633" s="128"/>
    </row>
    <row r="2634" spans="2:12" x14ac:dyDescent="0.25">
      <c r="B2634" s="133"/>
      <c r="C2634" s="96"/>
      <c r="D2634" s="96"/>
      <c r="E2634" s="96"/>
      <c r="F2634" s="97"/>
      <c r="G2634" s="98"/>
      <c r="H2634" s="135"/>
      <c r="I2634" s="100">
        <v>1</v>
      </c>
      <c r="J2634" s="101">
        <f>IF(SUM(J2636:J2645)="","",IF(H2634="NOTURNO",(SUM(J2636:J2645))*1.25,SUM(J2636:J2645)))</f>
        <v>0</v>
      </c>
      <c r="K2634" s="102" t="s">
        <v>1771</v>
      </c>
      <c r="L2634" s="103" t="s">
        <v>1772</v>
      </c>
    </row>
    <row r="2635" spans="2:12" ht="27" x14ac:dyDescent="0.25">
      <c r="B2635" s="104"/>
      <c r="C2635" s="105" t="s">
        <v>1773</v>
      </c>
      <c r="D2635" s="105"/>
      <c r="E2635" s="105"/>
      <c r="F2635" s="106" t="s">
        <v>1776</v>
      </c>
      <c r="G2635" s="107" t="s">
        <v>1777</v>
      </c>
      <c r="H2635" s="108" t="s">
        <v>1778</v>
      </c>
      <c r="I2635" s="109"/>
      <c r="J2635" s="110"/>
      <c r="K2635" s="111"/>
      <c r="L2635" s="112"/>
    </row>
    <row r="2636" spans="2:12" x14ac:dyDescent="0.25">
      <c r="B2636" s="113"/>
      <c r="C2636" s="119"/>
      <c r="D2636" s="119"/>
      <c r="E2636" s="119"/>
      <c r="F2636" s="115" t="str">
        <f>IF($C2636="","",VLOOKUP($C2636,'[1]Preços Unitários'!$B$7:$H$507,4,1))</f>
        <v/>
      </c>
      <c r="G2636" s="115" t="str">
        <f>IF($C2636="","",VLOOKUP($C2636,'[1]Preços Unitários'!$B$7:$H$507,5,1))</f>
        <v/>
      </c>
      <c r="H2636" s="116" t="str">
        <f>IF($C2636="","",VLOOKUP($C2636,'[1]Preços Unitários'!$B$7:$H$507,7,1))</f>
        <v/>
      </c>
      <c r="I2636" s="117"/>
      <c r="J2636" s="118" t="str">
        <f t="shared" ref="J2636:J2646" si="181">IF(H2636="","",I2636*H2636)</f>
        <v/>
      </c>
      <c r="K2636" s="346"/>
      <c r="L2636" s="352"/>
    </row>
    <row r="2637" spans="2:12" x14ac:dyDescent="0.25">
      <c r="B2637" s="113"/>
      <c r="C2637" s="152"/>
      <c r="D2637" s="152"/>
      <c r="E2637" s="152"/>
      <c r="F2637" s="115" t="str">
        <f>IF($C2637="","",VLOOKUP($C2637,'[1]Preços Unitários'!$B$7:$H$507,4,1))</f>
        <v/>
      </c>
      <c r="G2637" s="115" t="str">
        <f>IF($C2637="","",VLOOKUP($C2637,'[1]Preços Unitários'!$B$7:$H$507,5,1))</f>
        <v/>
      </c>
      <c r="H2637" s="116" t="str">
        <f>IF($C2637="","",VLOOKUP($C2637,'[1]Preços Unitários'!$B$7:$H$507,7,1))</f>
        <v/>
      </c>
      <c r="I2637" s="117"/>
      <c r="J2637" s="118" t="str">
        <f t="shared" si="181"/>
        <v/>
      </c>
      <c r="K2637" s="347"/>
      <c r="L2637" s="353"/>
    </row>
    <row r="2638" spans="2:12" x14ac:dyDescent="0.25">
      <c r="B2638" s="113"/>
      <c r="C2638" s="119"/>
      <c r="D2638" s="119"/>
      <c r="E2638" s="119"/>
      <c r="F2638" s="115" t="str">
        <f>IF($C2638="","",VLOOKUP($C2638,'[1]Preços Unitários'!$B$7:$H$507,4,1))</f>
        <v/>
      </c>
      <c r="G2638" s="115" t="str">
        <f>IF($C2638="","",VLOOKUP($C2638,'[1]Preços Unitários'!$B$7:$H$507,5,1))</f>
        <v/>
      </c>
      <c r="H2638" s="116" t="str">
        <f>IF($C2638="","",VLOOKUP($C2638,'[1]Preços Unitários'!$B$7:$H$507,7,1))</f>
        <v/>
      </c>
      <c r="I2638" s="117"/>
      <c r="J2638" s="118" t="str">
        <f t="shared" si="181"/>
        <v/>
      </c>
      <c r="K2638" s="347"/>
      <c r="L2638" s="353"/>
    </row>
    <row r="2639" spans="2:12" x14ac:dyDescent="0.25">
      <c r="B2639" s="113"/>
      <c r="C2639" s="119"/>
      <c r="D2639" s="119"/>
      <c r="E2639" s="119"/>
      <c r="F2639" s="115" t="str">
        <f>IF($C2639="","",VLOOKUP($C2639,'[1]Preços Unitários'!$B$7:$H$507,4,1))</f>
        <v/>
      </c>
      <c r="G2639" s="115" t="str">
        <f>IF($C2639="","",VLOOKUP($C2639,'[1]Preços Unitários'!$B$7:$H$507,5,1))</f>
        <v/>
      </c>
      <c r="H2639" s="116" t="str">
        <f>IF($C2639="","",VLOOKUP($C2639,'[1]Preços Unitários'!$B$7:$H$507,7,1))</f>
        <v/>
      </c>
      <c r="I2639" s="117"/>
      <c r="J2639" s="118" t="str">
        <f t="shared" si="181"/>
        <v/>
      </c>
      <c r="K2639" s="347"/>
      <c r="L2639" s="353"/>
    </row>
    <row r="2640" spans="2:12" x14ac:dyDescent="0.25">
      <c r="B2640" s="113"/>
      <c r="C2640" s="119"/>
      <c r="D2640" s="119"/>
      <c r="E2640" s="119"/>
      <c r="F2640" s="115" t="str">
        <f>IF($C2640="","",VLOOKUP($C2640,'[1]Preços Unitários'!$B$7:$H$507,4,1))</f>
        <v/>
      </c>
      <c r="G2640" s="115" t="str">
        <f>IF($C2640="","",VLOOKUP($C2640,'[1]Preços Unitários'!$B$7:$H$507,5,1))</f>
        <v/>
      </c>
      <c r="H2640" s="116" t="str">
        <f>IF($C2640="","",VLOOKUP($C2640,'[1]Preços Unitários'!$B$7:$H$507,7,1))</f>
        <v/>
      </c>
      <c r="I2640" s="117"/>
      <c r="J2640" s="118" t="str">
        <f t="shared" si="181"/>
        <v/>
      </c>
      <c r="K2640" s="347"/>
      <c r="L2640" s="353"/>
    </row>
    <row r="2641" spans="2:12" x14ac:dyDescent="0.25">
      <c r="B2641" s="113"/>
      <c r="C2641" s="119"/>
      <c r="D2641" s="119"/>
      <c r="E2641" s="119"/>
      <c r="F2641" s="115" t="str">
        <f>IF($C2641="","",VLOOKUP($C2641,'[1]Preços Unitários'!$B$7:$H$507,4,1))</f>
        <v/>
      </c>
      <c r="G2641" s="115" t="str">
        <f>IF($C2641="","",VLOOKUP($C2641,'[1]Preços Unitários'!$B$7:$H$507,5,1))</f>
        <v/>
      </c>
      <c r="H2641" s="116" t="str">
        <f>IF($C2641="","",VLOOKUP($C2641,'[1]Preços Unitários'!$B$7:$H$507,7,1))</f>
        <v/>
      </c>
      <c r="I2641" s="117"/>
      <c r="J2641" s="118" t="str">
        <f t="shared" si="181"/>
        <v/>
      </c>
      <c r="K2641" s="347"/>
      <c r="L2641" s="353"/>
    </row>
    <row r="2642" spans="2:12" x14ac:dyDescent="0.25">
      <c r="B2642" s="113"/>
      <c r="C2642" s="119"/>
      <c r="D2642" s="119"/>
      <c r="E2642" s="119"/>
      <c r="F2642" s="115" t="str">
        <f>IF($C2642="","",VLOOKUP($C2642,'[1]Preços Unitários'!$B$7:$H$507,4,1))</f>
        <v/>
      </c>
      <c r="G2642" s="115" t="str">
        <f>IF($C2642="","",VLOOKUP($C2642,'[1]Preços Unitários'!$B$7:$H$507,5,1))</f>
        <v/>
      </c>
      <c r="H2642" s="116" t="str">
        <f>IF($C2642="","",VLOOKUP($C2642,'[1]Preços Unitários'!$B$7:$H$507,7,1))</f>
        <v/>
      </c>
      <c r="I2642" s="117"/>
      <c r="J2642" s="118" t="str">
        <f t="shared" si="181"/>
        <v/>
      </c>
      <c r="K2642" s="347"/>
      <c r="L2642" s="353"/>
    </row>
    <row r="2643" spans="2:12" x14ac:dyDescent="0.25">
      <c r="B2643" s="113"/>
      <c r="C2643" s="119"/>
      <c r="D2643" s="119"/>
      <c r="E2643" s="119"/>
      <c r="F2643" s="115" t="str">
        <f>IF($C2643="","",VLOOKUP($C2643,'[1]Preços Unitários'!$B$7:$H$507,4,1))</f>
        <v/>
      </c>
      <c r="G2643" s="115" t="str">
        <f>IF($C2643="","",VLOOKUP($C2643,'[1]Preços Unitários'!$B$7:$H$507,5,1))</f>
        <v/>
      </c>
      <c r="H2643" s="116" t="str">
        <f>IF($C2643="","",VLOOKUP($C2643,'[1]Preços Unitários'!$B$7:$H$507,7,1))</f>
        <v/>
      </c>
      <c r="I2643" s="117"/>
      <c r="J2643" s="118" t="str">
        <f t="shared" si="181"/>
        <v/>
      </c>
      <c r="K2643" s="347"/>
      <c r="L2643" s="353"/>
    </row>
    <row r="2644" spans="2:12" x14ac:dyDescent="0.25">
      <c r="B2644" s="113"/>
      <c r="C2644" s="119"/>
      <c r="D2644" s="119"/>
      <c r="E2644" s="119"/>
      <c r="F2644" s="115" t="str">
        <f>IF($C2644="","",VLOOKUP($C2644,'[1]Preços Unitários'!$B$7:$H$507,4,1))</f>
        <v/>
      </c>
      <c r="G2644" s="115" t="str">
        <f>IF($C2644="","",VLOOKUP($C2644,'[1]Preços Unitários'!$B$7:$H$507,5,1))</f>
        <v/>
      </c>
      <c r="H2644" s="116" t="str">
        <f>IF($C2644="","",VLOOKUP($C2644,'[1]Preços Unitários'!$B$7:$H$507,7,1))</f>
        <v/>
      </c>
      <c r="I2644" s="120"/>
      <c r="J2644" s="118" t="str">
        <f t="shared" si="181"/>
        <v/>
      </c>
      <c r="K2644" s="347"/>
      <c r="L2644" s="353"/>
    </row>
    <row r="2645" spans="2:12" x14ac:dyDescent="0.25">
      <c r="B2645" s="113"/>
      <c r="C2645" s="119"/>
      <c r="D2645" s="119"/>
      <c r="E2645" s="119"/>
      <c r="F2645" s="115" t="str">
        <f>IF($C2645="","",VLOOKUP($C2645,'[1]Preços Unitários'!$B$7:$H$507,4,1))</f>
        <v/>
      </c>
      <c r="G2645" s="115" t="str">
        <f>IF($C2645="","",VLOOKUP($C2645,'[1]Preços Unitários'!$B$7:$H$507,5,1))</f>
        <v/>
      </c>
      <c r="H2645" s="116" t="str">
        <f>IF($C2645="","",VLOOKUP($C2645,'[1]Preços Unitários'!$B$7:$H$507,7,1))</f>
        <v/>
      </c>
      <c r="I2645" s="120"/>
      <c r="J2645" s="118" t="str">
        <f t="shared" si="181"/>
        <v/>
      </c>
      <c r="K2645" s="347"/>
      <c r="L2645" s="353"/>
    </row>
    <row r="2646" spans="2:12" ht="15.75" thickBot="1" x14ac:dyDescent="0.3">
      <c r="B2646" s="121"/>
      <c r="C2646" s="122"/>
      <c r="D2646" s="122"/>
      <c r="E2646" s="122"/>
      <c r="F2646" s="123" t="str">
        <f>IF($C2646="","",VLOOKUP($C2646,'[1]Preços Unitários'!$B$7:$H$507,4,1))</f>
        <v/>
      </c>
      <c r="G2646" s="123" t="str">
        <f>IF($C2646="","",VLOOKUP($C2646,'[1]Preços Unitários'!$B$7:$H$507,5,1))</f>
        <v/>
      </c>
      <c r="H2646" s="124" t="str">
        <f>IF($C2646="","",VLOOKUP($C2646,'[1]Preços Unitários'!$B$7:$H$507,7,1))</f>
        <v/>
      </c>
      <c r="I2646" s="125"/>
      <c r="J2646" s="126" t="str">
        <f t="shared" si="181"/>
        <v/>
      </c>
      <c r="K2646" s="348"/>
      <c r="L2646" s="354"/>
    </row>
    <row r="2647" spans="2:12" ht="15.75" thickBot="1" x14ac:dyDescent="0.3">
      <c r="C2647" s="127"/>
      <c r="D2647" s="127"/>
      <c r="E2647" s="127"/>
      <c r="H2647" s="128"/>
      <c r="I2647" s="129"/>
      <c r="J2647" s="128"/>
    </row>
    <row r="2648" spans="2:12" x14ac:dyDescent="0.25">
      <c r="B2648" s="133"/>
      <c r="C2648" s="96"/>
      <c r="D2648" s="96"/>
      <c r="E2648" s="96"/>
      <c r="F2648" s="97"/>
      <c r="G2648" s="98"/>
      <c r="H2648" s="135"/>
      <c r="I2648" s="100">
        <v>1</v>
      </c>
      <c r="J2648" s="101">
        <f>IF(SUM(J2650:J2659)="","",IF(H2648="NOTURNO",(SUM(J2650:J2659))*1.25,SUM(J2650:J2659)))</f>
        <v>0</v>
      </c>
      <c r="K2648" s="102" t="s">
        <v>1771</v>
      </c>
      <c r="L2648" s="103" t="s">
        <v>1772</v>
      </c>
    </row>
    <row r="2649" spans="2:12" ht="27" x14ac:dyDescent="0.25">
      <c r="B2649" s="104"/>
      <c r="C2649" s="105" t="s">
        <v>1773</v>
      </c>
      <c r="D2649" s="105"/>
      <c r="E2649" s="105"/>
      <c r="F2649" s="106" t="s">
        <v>1776</v>
      </c>
      <c r="G2649" s="107" t="s">
        <v>1777</v>
      </c>
      <c r="H2649" s="108" t="s">
        <v>1778</v>
      </c>
      <c r="I2649" s="109"/>
      <c r="J2649" s="110"/>
      <c r="K2649" s="111"/>
      <c r="L2649" s="112"/>
    </row>
    <row r="2650" spans="2:12" x14ac:dyDescent="0.25">
      <c r="B2650" s="113"/>
      <c r="C2650" s="119"/>
      <c r="D2650" s="119"/>
      <c r="E2650" s="119"/>
      <c r="F2650" s="115" t="str">
        <f>IF($C2650="","",VLOOKUP($C2650,'[1]Preços Unitários'!$B$7:$H$507,4,1))</f>
        <v/>
      </c>
      <c r="G2650" s="115" t="str">
        <f>IF($C2650="","",VLOOKUP($C2650,'[1]Preços Unitários'!$B$7:$H$507,5,1))</f>
        <v/>
      </c>
      <c r="H2650" s="116" t="str">
        <f>IF($C2650="","",VLOOKUP($C2650,'[1]Preços Unitários'!$B$7:$H$507,7,1))</f>
        <v/>
      </c>
      <c r="I2650" s="117"/>
      <c r="J2650" s="118" t="str">
        <f t="shared" ref="J2650:J2660" si="182">IF(H2650="","",I2650*H2650)</f>
        <v/>
      </c>
      <c r="K2650" s="346"/>
      <c r="L2650" s="352"/>
    </row>
    <row r="2651" spans="2:12" x14ac:dyDescent="0.25">
      <c r="B2651" s="113"/>
      <c r="C2651" s="152"/>
      <c r="D2651" s="152"/>
      <c r="E2651" s="152"/>
      <c r="F2651" s="115" t="str">
        <f>IF($C2651="","",VLOOKUP($C2651,'[1]Preços Unitários'!$B$7:$H$507,4,1))</f>
        <v/>
      </c>
      <c r="G2651" s="115" t="str">
        <f>IF($C2651="","",VLOOKUP($C2651,'[1]Preços Unitários'!$B$7:$H$507,5,1))</f>
        <v/>
      </c>
      <c r="H2651" s="116" t="str">
        <f>IF($C2651="","",VLOOKUP($C2651,'[1]Preços Unitários'!$B$7:$H$507,7,1))</f>
        <v/>
      </c>
      <c r="I2651" s="117"/>
      <c r="J2651" s="118" t="str">
        <f t="shared" si="182"/>
        <v/>
      </c>
      <c r="K2651" s="347"/>
      <c r="L2651" s="353"/>
    </row>
    <row r="2652" spans="2:12" x14ac:dyDescent="0.25">
      <c r="B2652" s="113"/>
      <c r="C2652" s="119"/>
      <c r="D2652" s="119"/>
      <c r="E2652" s="119"/>
      <c r="F2652" s="115" t="str">
        <f>IF($C2652="","",VLOOKUP($C2652,'[1]Preços Unitários'!$B$7:$H$507,4,1))</f>
        <v/>
      </c>
      <c r="G2652" s="115" t="str">
        <f>IF($C2652="","",VLOOKUP($C2652,'[1]Preços Unitários'!$B$7:$H$507,5,1))</f>
        <v/>
      </c>
      <c r="H2652" s="116" t="str">
        <f>IF($C2652="","",VLOOKUP($C2652,'[1]Preços Unitários'!$B$7:$H$507,7,1))</f>
        <v/>
      </c>
      <c r="I2652" s="117"/>
      <c r="J2652" s="118" t="str">
        <f t="shared" si="182"/>
        <v/>
      </c>
      <c r="K2652" s="347"/>
      <c r="L2652" s="353"/>
    </row>
    <row r="2653" spans="2:12" x14ac:dyDescent="0.25">
      <c r="B2653" s="113"/>
      <c r="C2653" s="119"/>
      <c r="D2653" s="119"/>
      <c r="E2653" s="119"/>
      <c r="F2653" s="115" t="str">
        <f>IF($C2653="","",VLOOKUP($C2653,'[1]Preços Unitários'!$B$7:$H$507,4,1))</f>
        <v/>
      </c>
      <c r="G2653" s="115" t="str">
        <f>IF($C2653="","",VLOOKUP($C2653,'[1]Preços Unitários'!$B$7:$H$507,5,1))</f>
        <v/>
      </c>
      <c r="H2653" s="116" t="str">
        <f>IF($C2653="","",VLOOKUP($C2653,'[1]Preços Unitários'!$B$7:$H$507,7,1))</f>
        <v/>
      </c>
      <c r="I2653" s="117"/>
      <c r="J2653" s="118" t="str">
        <f t="shared" si="182"/>
        <v/>
      </c>
      <c r="K2653" s="347"/>
      <c r="L2653" s="353"/>
    </row>
    <row r="2654" spans="2:12" x14ac:dyDescent="0.25">
      <c r="B2654" s="113"/>
      <c r="C2654" s="119"/>
      <c r="D2654" s="119"/>
      <c r="E2654" s="119"/>
      <c r="F2654" s="115" t="str">
        <f>IF($C2654="","",VLOOKUP($C2654,'[1]Preços Unitários'!$B$7:$H$507,4,1))</f>
        <v/>
      </c>
      <c r="G2654" s="115" t="str">
        <f>IF($C2654="","",VLOOKUP($C2654,'[1]Preços Unitários'!$B$7:$H$507,5,1))</f>
        <v/>
      </c>
      <c r="H2654" s="116" t="str">
        <f>IF($C2654="","",VLOOKUP($C2654,'[1]Preços Unitários'!$B$7:$H$507,7,1))</f>
        <v/>
      </c>
      <c r="I2654" s="117"/>
      <c r="J2654" s="118" t="str">
        <f t="shared" si="182"/>
        <v/>
      </c>
      <c r="K2654" s="347"/>
      <c r="L2654" s="353"/>
    </row>
    <row r="2655" spans="2:12" x14ac:dyDescent="0.25">
      <c r="B2655" s="113"/>
      <c r="C2655" s="119"/>
      <c r="D2655" s="119"/>
      <c r="E2655" s="119"/>
      <c r="F2655" s="115" t="str">
        <f>IF($C2655="","",VLOOKUP($C2655,'[1]Preços Unitários'!$B$7:$H$507,4,1))</f>
        <v/>
      </c>
      <c r="G2655" s="115" t="str">
        <f>IF($C2655="","",VLOOKUP($C2655,'[1]Preços Unitários'!$B$7:$H$507,5,1))</f>
        <v/>
      </c>
      <c r="H2655" s="116" t="str">
        <f>IF($C2655="","",VLOOKUP($C2655,'[1]Preços Unitários'!$B$7:$H$507,7,1))</f>
        <v/>
      </c>
      <c r="I2655" s="117"/>
      <c r="J2655" s="118" t="str">
        <f t="shared" si="182"/>
        <v/>
      </c>
      <c r="K2655" s="347"/>
      <c r="L2655" s="353"/>
    </row>
    <row r="2656" spans="2:12" x14ac:dyDescent="0.25">
      <c r="B2656" s="113"/>
      <c r="C2656" s="119"/>
      <c r="D2656" s="119"/>
      <c r="E2656" s="119"/>
      <c r="F2656" s="115" t="str">
        <f>IF($C2656="","",VLOOKUP($C2656,'[1]Preços Unitários'!$B$7:$H$507,4,1))</f>
        <v/>
      </c>
      <c r="G2656" s="115" t="str">
        <f>IF($C2656="","",VLOOKUP($C2656,'[1]Preços Unitários'!$B$7:$H$507,5,1))</f>
        <v/>
      </c>
      <c r="H2656" s="116" t="str">
        <f>IF($C2656="","",VLOOKUP($C2656,'[1]Preços Unitários'!$B$7:$H$507,7,1))</f>
        <v/>
      </c>
      <c r="I2656" s="117"/>
      <c r="J2656" s="118" t="str">
        <f t="shared" si="182"/>
        <v/>
      </c>
      <c r="K2656" s="347"/>
      <c r="L2656" s="353"/>
    </row>
    <row r="2657" spans="2:12" x14ac:dyDescent="0.25">
      <c r="B2657" s="113"/>
      <c r="C2657" s="119"/>
      <c r="D2657" s="119"/>
      <c r="E2657" s="119"/>
      <c r="F2657" s="115" t="str">
        <f>IF($C2657="","",VLOOKUP($C2657,'[1]Preços Unitários'!$B$7:$H$507,4,1))</f>
        <v/>
      </c>
      <c r="G2657" s="115" t="str">
        <f>IF($C2657="","",VLOOKUP($C2657,'[1]Preços Unitários'!$B$7:$H$507,5,1))</f>
        <v/>
      </c>
      <c r="H2657" s="116" t="str">
        <f>IF($C2657="","",VLOOKUP($C2657,'[1]Preços Unitários'!$B$7:$H$507,7,1))</f>
        <v/>
      </c>
      <c r="I2657" s="117"/>
      <c r="J2657" s="118" t="str">
        <f t="shared" si="182"/>
        <v/>
      </c>
      <c r="K2657" s="347"/>
      <c r="L2657" s="353"/>
    </row>
    <row r="2658" spans="2:12" x14ac:dyDescent="0.25">
      <c r="B2658" s="113"/>
      <c r="C2658" s="119"/>
      <c r="D2658" s="119"/>
      <c r="E2658" s="119"/>
      <c r="F2658" s="115" t="str">
        <f>IF($C2658="","",VLOOKUP($C2658,'[1]Preços Unitários'!$B$7:$H$507,4,1))</f>
        <v/>
      </c>
      <c r="G2658" s="115" t="str">
        <f>IF($C2658="","",VLOOKUP($C2658,'[1]Preços Unitários'!$B$7:$H$507,5,1))</f>
        <v/>
      </c>
      <c r="H2658" s="116" t="str">
        <f>IF($C2658="","",VLOOKUP($C2658,'[1]Preços Unitários'!$B$7:$H$507,7,1))</f>
        <v/>
      </c>
      <c r="I2658" s="120"/>
      <c r="J2658" s="118" t="str">
        <f t="shared" si="182"/>
        <v/>
      </c>
      <c r="K2658" s="347"/>
      <c r="L2658" s="353"/>
    </row>
    <row r="2659" spans="2:12" x14ac:dyDescent="0.25">
      <c r="B2659" s="113"/>
      <c r="C2659" s="119"/>
      <c r="D2659" s="119"/>
      <c r="E2659" s="119"/>
      <c r="F2659" s="115" t="str">
        <f>IF($C2659="","",VLOOKUP($C2659,'[1]Preços Unitários'!$B$7:$H$507,4,1))</f>
        <v/>
      </c>
      <c r="G2659" s="115" t="str">
        <f>IF($C2659="","",VLOOKUP($C2659,'[1]Preços Unitários'!$B$7:$H$507,5,1))</f>
        <v/>
      </c>
      <c r="H2659" s="116" t="str">
        <f>IF($C2659="","",VLOOKUP($C2659,'[1]Preços Unitários'!$B$7:$H$507,7,1))</f>
        <v/>
      </c>
      <c r="I2659" s="120"/>
      <c r="J2659" s="118" t="str">
        <f t="shared" si="182"/>
        <v/>
      </c>
      <c r="K2659" s="347"/>
      <c r="L2659" s="353"/>
    </row>
    <row r="2660" spans="2:12" ht="15.75" thickBot="1" x14ac:dyDescent="0.3">
      <c r="B2660" s="121"/>
      <c r="C2660" s="122"/>
      <c r="D2660" s="122"/>
      <c r="E2660" s="122"/>
      <c r="F2660" s="123" t="str">
        <f>IF($C2660="","",VLOOKUP($C2660,'[1]Preços Unitários'!$B$7:$H$507,4,1))</f>
        <v/>
      </c>
      <c r="G2660" s="123" t="str">
        <f>IF($C2660="","",VLOOKUP($C2660,'[1]Preços Unitários'!$B$7:$H$507,5,1))</f>
        <v/>
      </c>
      <c r="H2660" s="124" t="str">
        <f>IF($C2660="","",VLOOKUP($C2660,'[1]Preços Unitários'!$B$7:$H$507,7,1))</f>
        <v/>
      </c>
      <c r="I2660" s="125"/>
      <c r="J2660" s="126" t="str">
        <f t="shared" si="182"/>
        <v/>
      </c>
      <c r="K2660" s="348"/>
      <c r="L2660" s="354"/>
    </row>
    <row r="2661" spans="2:12" ht="15.75" thickBot="1" x14ac:dyDescent="0.3">
      <c r="C2661" s="127"/>
      <c r="D2661" s="127"/>
      <c r="E2661" s="127"/>
      <c r="H2661" s="128"/>
      <c r="I2661" s="129"/>
      <c r="J2661" s="128"/>
    </row>
    <row r="2662" spans="2:12" x14ac:dyDescent="0.25">
      <c r="B2662" s="133"/>
      <c r="C2662" s="96"/>
      <c r="D2662" s="96"/>
      <c r="E2662" s="96"/>
      <c r="F2662" s="97"/>
      <c r="G2662" s="98"/>
      <c r="H2662" s="135"/>
      <c r="I2662" s="100">
        <v>1</v>
      </c>
      <c r="J2662" s="101">
        <f>IF(SUM(J2664:J2673)="","",IF(H2662="NOTURNO",(SUM(J2664:J2673))*1.25,SUM(J2664:J2673)))</f>
        <v>0</v>
      </c>
      <c r="K2662" s="102" t="s">
        <v>1771</v>
      </c>
      <c r="L2662" s="103" t="s">
        <v>1772</v>
      </c>
    </row>
    <row r="2663" spans="2:12" ht="27" x14ac:dyDescent="0.25">
      <c r="B2663" s="104"/>
      <c r="C2663" s="105" t="s">
        <v>1773</v>
      </c>
      <c r="D2663" s="105"/>
      <c r="E2663" s="105"/>
      <c r="F2663" s="106" t="s">
        <v>1776</v>
      </c>
      <c r="G2663" s="107" t="s">
        <v>1777</v>
      </c>
      <c r="H2663" s="108" t="s">
        <v>1778</v>
      </c>
      <c r="I2663" s="109"/>
      <c r="J2663" s="110"/>
      <c r="K2663" s="111"/>
      <c r="L2663" s="112"/>
    </row>
    <row r="2664" spans="2:12" x14ac:dyDescent="0.25">
      <c r="B2664" s="113"/>
      <c r="C2664" s="119"/>
      <c r="D2664" s="119"/>
      <c r="E2664" s="119"/>
      <c r="F2664" s="115" t="str">
        <f>IF($C2664="","",VLOOKUP($C2664,'[1]Preços Unitários'!$B$7:$H$507,4,1))</f>
        <v/>
      </c>
      <c r="G2664" s="115" t="str">
        <f>IF($C2664="","",VLOOKUP($C2664,'[1]Preços Unitários'!$B$7:$H$507,5,1))</f>
        <v/>
      </c>
      <c r="H2664" s="116" t="str">
        <f>IF($C2664="","",VLOOKUP($C2664,'[1]Preços Unitários'!$B$7:$H$507,7,1))</f>
        <v/>
      </c>
      <c r="I2664" s="117"/>
      <c r="J2664" s="118" t="str">
        <f t="shared" ref="J2664:J2674" si="183">IF(H2664="","",I2664*H2664)</f>
        <v/>
      </c>
      <c r="K2664" s="346"/>
      <c r="L2664" s="352"/>
    </row>
    <row r="2665" spans="2:12" x14ac:dyDescent="0.25">
      <c r="B2665" s="113"/>
      <c r="C2665" s="152"/>
      <c r="D2665" s="152"/>
      <c r="E2665" s="152"/>
      <c r="F2665" s="115" t="str">
        <f>IF($C2665="","",VLOOKUP($C2665,'[1]Preços Unitários'!$B$7:$H$507,4,1))</f>
        <v/>
      </c>
      <c r="G2665" s="115" t="str">
        <f>IF($C2665="","",VLOOKUP($C2665,'[1]Preços Unitários'!$B$7:$H$507,5,1))</f>
        <v/>
      </c>
      <c r="H2665" s="116" t="str">
        <f>IF($C2665="","",VLOOKUP($C2665,'[1]Preços Unitários'!$B$7:$H$507,7,1))</f>
        <v/>
      </c>
      <c r="I2665" s="117"/>
      <c r="J2665" s="118" t="str">
        <f t="shared" si="183"/>
        <v/>
      </c>
      <c r="K2665" s="347"/>
      <c r="L2665" s="353"/>
    </row>
    <row r="2666" spans="2:12" x14ac:dyDescent="0.25">
      <c r="B2666" s="113"/>
      <c r="C2666" s="119"/>
      <c r="D2666" s="119"/>
      <c r="E2666" s="119"/>
      <c r="F2666" s="115" t="str">
        <f>IF($C2666="","",VLOOKUP($C2666,'[1]Preços Unitários'!$B$7:$H$507,4,1))</f>
        <v/>
      </c>
      <c r="G2666" s="115" t="str">
        <f>IF($C2666="","",VLOOKUP($C2666,'[1]Preços Unitários'!$B$7:$H$507,5,1))</f>
        <v/>
      </c>
      <c r="H2666" s="116" t="str">
        <f>IF($C2666="","",VLOOKUP($C2666,'[1]Preços Unitários'!$B$7:$H$507,7,1))</f>
        <v/>
      </c>
      <c r="I2666" s="117"/>
      <c r="J2666" s="118" t="str">
        <f t="shared" si="183"/>
        <v/>
      </c>
      <c r="K2666" s="347"/>
      <c r="L2666" s="353"/>
    </row>
    <row r="2667" spans="2:12" x14ac:dyDescent="0.25">
      <c r="B2667" s="113"/>
      <c r="C2667" s="119"/>
      <c r="D2667" s="119"/>
      <c r="E2667" s="119"/>
      <c r="F2667" s="115" t="str">
        <f>IF($C2667="","",VLOOKUP($C2667,'[1]Preços Unitários'!$B$7:$H$507,4,1))</f>
        <v/>
      </c>
      <c r="G2667" s="115" t="str">
        <f>IF($C2667="","",VLOOKUP($C2667,'[1]Preços Unitários'!$B$7:$H$507,5,1))</f>
        <v/>
      </c>
      <c r="H2667" s="116" t="str">
        <f>IF($C2667="","",VLOOKUP($C2667,'[1]Preços Unitários'!$B$7:$H$507,7,1))</f>
        <v/>
      </c>
      <c r="I2667" s="117"/>
      <c r="J2667" s="118" t="str">
        <f t="shared" si="183"/>
        <v/>
      </c>
      <c r="K2667" s="347"/>
      <c r="L2667" s="353"/>
    </row>
    <row r="2668" spans="2:12" x14ac:dyDescent="0.25">
      <c r="B2668" s="113"/>
      <c r="C2668" s="119"/>
      <c r="D2668" s="119"/>
      <c r="E2668" s="119"/>
      <c r="F2668" s="115" t="str">
        <f>IF($C2668="","",VLOOKUP($C2668,'[1]Preços Unitários'!$B$7:$H$507,4,1))</f>
        <v/>
      </c>
      <c r="G2668" s="115" t="str">
        <f>IF($C2668="","",VLOOKUP($C2668,'[1]Preços Unitários'!$B$7:$H$507,5,1))</f>
        <v/>
      </c>
      <c r="H2668" s="116" t="str">
        <f>IF($C2668="","",VLOOKUP($C2668,'[1]Preços Unitários'!$B$7:$H$507,7,1))</f>
        <v/>
      </c>
      <c r="I2668" s="117"/>
      <c r="J2668" s="118" t="str">
        <f t="shared" si="183"/>
        <v/>
      </c>
      <c r="K2668" s="347"/>
      <c r="L2668" s="353"/>
    </row>
    <row r="2669" spans="2:12" x14ac:dyDescent="0.25">
      <c r="B2669" s="113"/>
      <c r="C2669" s="119"/>
      <c r="D2669" s="119"/>
      <c r="E2669" s="119"/>
      <c r="F2669" s="115" t="str">
        <f>IF($C2669="","",VLOOKUP($C2669,'[1]Preços Unitários'!$B$7:$H$507,4,1))</f>
        <v/>
      </c>
      <c r="G2669" s="115" t="str">
        <f>IF($C2669="","",VLOOKUP($C2669,'[1]Preços Unitários'!$B$7:$H$507,5,1))</f>
        <v/>
      </c>
      <c r="H2669" s="116" t="str">
        <f>IF($C2669="","",VLOOKUP($C2669,'[1]Preços Unitários'!$B$7:$H$507,7,1))</f>
        <v/>
      </c>
      <c r="I2669" s="117"/>
      <c r="J2669" s="118" t="str">
        <f t="shared" si="183"/>
        <v/>
      </c>
      <c r="K2669" s="347"/>
      <c r="L2669" s="353"/>
    </row>
    <row r="2670" spans="2:12" x14ac:dyDescent="0.25">
      <c r="B2670" s="113"/>
      <c r="C2670" s="119"/>
      <c r="D2670" s="119"/>
      <c r="E2670" s="119"/>
      <c r="F2670" s="115" t="str">
        <f>IF($C2670="","",VLOOKUP($C2670,'[1]Preços Unitários'!$B$7:$H$507,4,1))</f>
        <v/>
      </c>
      <c r="G2670" s="115" t="str">
        <f>IF($C2670="","",VLOOKUP($C2670,'[1]Preços Unitários'!$B$7:$H$507,5,1))</f>
        <v/>
      </c>
      <c r="H2670" s="116" t="str">
        <f>IF($C2670="","",VLOOKUP($C2670,'[1]Preços Unitários'!$B$7:$H$507,7,1))</f>
        <v/>
      </c>
      <c r="I2670" s="117"/>
      <c r="J2670" s="118" t="str">
        <f t="shared" si="183"/>
        <v/>
      </c>
      <c r="K2670" s="347"/>
      <c r="L2670" s="353"/>
    </row>
    <row r="2671" spans="2:12" x14ac:dyDescent="0.25">
      <c r="B2671" s="113"/>
      <c r="C2671" s="119"/>
      <c r="D2671" s="119"/>
      <c r="E2671" s="119"/>
      <c r="F2671" s="115" t="str">
        <f>IF($C2671="","",VLOOKUP($C2671,'[1]Preços Unitários'!$B$7:$H$507,4,1))</f>
        <v/>
      </c>
      <c r="G2671" s="115" t="str">
        <f>IF($C2671="","",VLOOKUP($C2671,'[1]Preços Unitários'!$B$7:$H$507,5,1))</f>
        <v/>
      </c>
      <c r="H2671" s="116" t="str">
        <f>IF($C2671="","",VLOOKUP($C2671,'[1]Preços Unitários'!$B$7:$H$507,7,1))</f>
        <v/>
      </c>
      <c r="I2671" s="117"/>
      <c r="J2671" s="118" t="str">
        <f t="shared" si="183"/>
        <v/>
      </c>
      <c r="K2671" s="347"/>
      <c r="L2671" s="353"/>
    </row>
    <row r="2672" spans="2:12" x14ac:dyDescent="0.25">
      <c r="B2672" s="113"/>
      <c r="C2672" s="119"/>
      <c r="D2672" s="119"/>
      <c r="E2672" s="119"/>
      <c r="F2672" s="115" t="str">
        <f>IF($C2672="","",VLOOKUP($C2672,'[1]Preços Unitários'!$B$7:$H$507,4,1))</f>
        <v/>
      </c>
      <c r="G2672" s="115" t="str">
        <f>IF($C2672="","",VLOOKUP($C2672,'[1]Preços Unitários'!$B$7:$H$507,5,1))</f>
        <v/>
      </c>
      <c r="H2672" s="116" t="str">
        <f>IF($C2672="","",VLOOKUP($C2672,'[1]Preços Unitários'!$B$7:$H$507,7,1))</f>
        <v/>
      </c>
      <c r="I2672" s="120"/>
      <c r="J2672" s="118" t="str">
        <f t="shared" si="183"/>
        <v/>
      </c>
      <c r="K2672" s="347"/>
      <c r="L2672" s="353"/>
    </row>
    <row r="2673" spans="2:12" x14ac:dyDescent="0.25">
      <c r="B2673" s="113"/>
      <c r="C2673" s="119"/>
      <c r="D2673" s="119"/>
      <c r="E2673" s="119"/>
      <c r="F2673" s="115" t="str">
        <f>IF($C2673="","",VLOOKUP($C2673,'[1]Preços Unitários'!$B$7:$H$507,4,1))</f>
        <v/>
      </c>
      <c r="G2673" s="115" t="str">
        <f>IF($C2673="","",VLOOKUP($C2673,'[1]Preços Unitários'!$B$7:$H$507,5,1))</f>
        <v/>
      </c>
      <c r="H2673" s="116" t="str">
        <f>IF($C2673="","",VLOOKUP($C2673,'[1]Preços Unitários'!$B$7:$H$507,7,1))</f>
        <v/>
      </c>
      <c r="I2673" s="120"/>
      <c r="J2673" s="118" t="str">
        <f t="shared" si="183"/>
        <v/>
      </c>
      <c r="K2673" s="347"/>
      <c r="L2673" s="353"/>
    </row>
    <row r="2674" spans="2:12" ht="15.75" thickBot="1" x14ac:dyDescent="0.3">
      <c r="B2674" s="121"/>
      <c r="C2674" s="122"/>
      <c r="D2674" s="122"/>
      <c r="E2674" s="122"/>
      <c r="F2674" s="123" t="str">
        <f>IF($C2674="","",VLOOKUP($C2674,'[1]Preços Unitários'!$B$7:$H$507,4,1))</f>
        <v/>
      </c>
      <c r="G2674" s="123" t="str">
        <f>IF($C2674="","",VLOOKUP($C2674,'[1]Preços Unitários'!$B$7:$H$507,5,1))</f>
        <v/>
      </c>
      <c r="H2674" s="124" t="str">
        <f>IF($C2674="","",VLOOKUP($C2674,'[1]Preços Unitários'!$B$7:$H$507,7,1))</f>
        <v/>
      </c>
      <c r="I2674" s="125"/>
      <c r="J2674" s="126" t="str">
        <f t="shared" si="183"/>
        <v/>
      </c>
      <c r="K2674" s="348"/>
      <c r="L2674" s="354"/>
    </row>
    <row r="2675" spans="2:12" ht="15.75" thickBot="1" x14ac:dyDescent="0.3">
      <c r="C2675" s="127"/>
      <c r="D2675" s="127"/>
      <c r="E2675" s="127"/>
      <c r="H2675" s="128"/>
      <c r="I2675" s="129"/>
      <c r="J2675" s="128"/>
    </row>
    <row r="2676" spans="2:12" x14ac:dyDescent="0.25">
      <c r="B2676" s="133"/>
      <c r="C2676" s="96"/>
      <c r="D2676" s="96"/>
      <c r="E2676" s="96"/>
      <c r="F2676" s="97"/>
      <c r="G2676" s="98"/>
      <c r="H2676" s="135"/>
      <c r="I2676" s="100">
        <v>1</v>
      </c>
      <c r="J2676" s="101">
        <f>IF(SUM(J2678:J2687)="","",IF(H2676="NOTURNO",(SUM(J2678:J2687))*1.25,SUM(J2678:J2687)))</f>
        <v>0</v>
      </c>
      <c r="K2676" s="102" t="s">
        <v>1771</v>
      </c>
      <c r="L2676" s="103" t="s">
        <v>1772</v>
      </c>
    </row>
    <row r="2677" spans="2:12" ht="27" x14ac:dyDescent="0.25">
      <c r="B2677" s="104"/>
      <c r="C2677" s="105" t="s">
        <v>1773</v>
      </c>
      <c r="D2677" s="105"/>
      <c r="E2677" s="105"/>
      <c r="F2677" s="106" t="s">
        <v>1776</v>
      </c>
      <c r="G2677" s="107" t="s">
        <v>1777</v>
      </c>
      <c r="H2677" s="108" t="s">
        <v>1778</v>
      </c>
      <c r="I2677" s="109"/>
      <c r="J2677" s="110"/>
      <c r="K2677" s="111"/>
      <c r="L2677" s="112"/>
    </row>
    <row r="2678" spans="2:12" x14ac:dyDescent="0.25">
      <c r="B2678" s="113"/>
      <c r="C2678" s="119"/>
      <c r="D2678" s="119"/>
      <c r="E2678" s="119"/>
      <c r="F2678" s="115" t="str">
        <f>IF($C2678="","",VLOOKUP($C2678,'[1]Preços Unitários'!$B$7:$H$507,4,1))</f>
        <v/>
      </c>
      <c r="G2678" s="115" t="str">
        <f>IF($C2678="","",VLOOKUP($C2678,'[1]Preços Unitários'!$B$7:$H$507,5,1))</f>
        <v/>
      </c>
      <c r="H2678" s="116" t="str">
        <f>IF($C2678="","",VLOOKUP($C2678,'[1]Preços Unitários'!$B$7:$H$507,7,1))</f>
        <v/>
      </c>
      <c r="I2678" s="117"/>
      <c r="J2678" s="118" t="str">
        <f t="shared" ref="J2678:J2688" si="184">IF(H2678="","",I2678*H2678)</f>
        <v/>
      </c>
      <c r="K2678" s="346"/>
      <c r="L2678" s="352"/>
    </row>
    <row r="2679" spans="2:12" x14ac:dyDescent="0.25">
      <c r="B2679" s="113"/>
      <c r="C2679" s="152"/>
      <c r="D2679" s="152"/>
      <c r="E2679" s="152"/>
      <c r="F2679" s="115" t="str">
        <f>IF($C2679="","",VLOOKUP($C2679,'[1]Preços Unitários'!$B$7:$H$507,4,1))</f>
        <v/>
      </c>
      <c r="G2679" s="115" t="str">
        <f>IF($C2679="","",VLOOKUP($C2679,'[1]Preços Unitários'!$B$7:$H$507,5,1))</f>
        <v/>
      </c>
      <c r="H2679" s="116" t="str">
        <f>IF($C2679="","",VLOOKUP($C2679,'[1]Preços Unitários'!$B$7:$H$507,7,1))</f>
        <v/>
      </c>
      <c r="I2679" s="117"/>
      <c r="J2679" s="118" t="str">
        <f t="shared" si="184"/>
        <v/>
      </c>
      <c r="K2679" s="347"/>
      <c r="L2679" s="353"/>
    </row>
    <row r="2680" spans="2:12" x14ac:dyDescent="0.25">
      <c r="B2680" s="113"/>
      <c r="C2680" s="119"/>
      <c r="D2680" s="119"/>
      <c r="E2680" s="119"/>
      <c r="F2680" s="115" t="str">
        <f>IF($C2680="","",VLOOKUP($C2680,'[1]Preços Unitários'!$B$7:$H$507,4,1))</f>
        <v/>
      </c>
      <c r="G2680" s="115" t="str">
        <f>IF($C2680="","",VLOOKUP($C2680,'[1]Preços Unitários'!$B$7:$H$507,5,1))</f>
        <v/>
      </c>
      <c r="H2680" s="116" t="str">
        <f>IF($C2680="","",VLOOKUP($C2680,'[1]Preços Unitários'!$B$7:$H$507,7,1))</f>
        <v/>
      </c>
      <c r="I2680" s="117"/>
      <c r="J2680" s="118" t="str">
        <f t="shared" si="184"/>
        <v/>
      </c>
      <c r="K2680" s="347"/>
      <c r="L2680" s="353"/>
    </row>
    <row r="2681" spans="2:12" x14ac:dyDescent="0.25">
      <c r="B2681" s="113"/>
      <c r="C2681" s="119"/>
      <c r="D2681" s="119"/>
      <c r="E2681" s="119"/>
      <c r="F2681" s="115" t="str">
        <f>IF($C2681="","",VLOOKUP($C2681,'[1]Preços Unitários'!$B$7:$H$507,4,1))</f>
        <v/>
      </c>
      <c r="G2681" s="115" t="str">
        <f>IF($C2681="","",VLOOKUP($C2681,'[1]Preços Unitários'!$B$7:$H$507,5,1))</f>
        <v/>
      </c>
      <c r="H2681" s="116" t="str">
        <f>IF($C2681="","",VLOOKUP($C2681,'[1]Preços Unitários'!$B$7:$H$507,7,1))</f>
        <v/>
      </c>
      <c r="I2681" s="117"/>
      <c r="J2681" s="118" t="str">
        <f t="shared" si="184"/>
        <v/>
      </c>
      <c r="K2681" s="347"/>
      <c r="L2681" s="353"/>
    </row>
    <row r="2682" spans="2:12" x14ac:dyDescent="0.25">
      <c r="B2682" s="113"/>
      <c r="C2682" s="119"/>
      <c r="D2682" s="119"/>
      <c r="E2682" s="119"/>
      <c r="F2682" s="115" t="str">
        <f>IF($C2682="","",VLOOKUP($C2682,'[1]Preços Unitários'!$B$7:$H$507,4,1))</f>
        <v/>
      </c>
      <c r="G2682" s="115" t="str">
        <f>IF($C2682="","",VLOOKUP($C2682,'[1]Preços Unitários'!$B$7:$H$507,5,1))</f>
        <v/>
      </c>
      <c r="H2682" s="116" t="str">
        <f>IF($C2682="","",VLOOKUP($C2682,'[1]Preços Unitários'!$B$7:$H$507,7,1))</f>
        <v/>
      </c>
      <c r="I2682" s="117"/>
      <c r="J2682" s="118" t="str">
        <f t="shared" si="184"/>
        <v/>
      </c>
      <c r="K2682" s="347"/>
      <c r="L2682" s="353"/>
    </row>
    <row r="2683" spans="2:12" x14ac:dyDescent="0.25">
      <c r="B2683" s="113"/>
      <c r="C2683" s="119"/>
      <c r="D2683" s="119"/>
      <c r="E2683" s="119"/>
      <c r="F2683" s="115" t="str">
        <f>IF($C2683="","",VLOOKUP($C2683,'[1]Preços Unitários'!$B$7:$H$507,4,1))</f>
        <v/>
      </c>
      <c r="G2683" s="115" t="str">
        <f>IF($C2683="","",VLOOKUP($C2683,'[1]Preços Unitários'!$B$7:$H$507,5,1))</f>
        <v/>
      </c>
      <c r="H2683" s="116" t="str">
        <f>IF($C2683="","",VLOOKUP($C2683,'[1]Preços Unitários'!$B$7:$H$507,7,1))</f>
        <v/>
      </c>
      <c r="I2683" s="117"/>
      <c r="J2683" s="118" t="str">
        <f t="shared" si="184"/>
        <v/>
      </c>
      <c r="K2683" s="347"/>
      <c r="L2683" s="353"/>
    </row>
    <row r="2684" spans="2:12" x14ac:dyDescent="0.25">
      <c r="B2684" s="113"/>
      <c r="C2684" s="119"/>
      <c r="D2684" s="119"/>
      <c r="E2684" s="119"/>
      <c r="F2684" s="115" t="str">
        <f>IF($C2684="","",VLOOKUP($C2684,'[1]Preços Unitários'!$B$7:$H$507,4,1))</f>
        <v/>
      </c>
      <c r="G2684" s="115" t="str">
        <f>IF($C2684="","",VLOOKUP($C2684,'[1]Preços Unitários'!$B$7:$H$507,5,1))</f>
        <v/>
      </c>
      <c r="H2684" s="116" t="str">
        <f>IF($C2684="","",VLOOKUP($C2684,'[1]Preços Unitários'!$B$7:$H$507,7,1))</f>
        <v/>
      </c>
      <c r="I2684" s="117"/>
      <c r="J2684" s="118" t="str">
        <f t="shared" si="184"/>
        <v/>
      </c>
      <c r="K2684" s="347"/>
      <c r="L2684" s="353"/>
    </row>
    <row r="2685" spans="2:12" x14ac:dyDescent="0.25">
      <c r="B2685" s="113"/>
      <c r="C2685" s="119"/>
      <c r="D2685" s="119"/>
      <c r="E2685" s="119"/>
      <c r="F2685" s="115" t="str">
        <f>IF($C2685="","",VLOOKUP($C2685,'[1]Preços Unitários'!$B$7:$H$507,4,1))</f>
        <v/>
      </c>
      <c r="G2685" s="115" t="str">
        <f>IF($C2685="","",VLOOKUP($C2685,'[1]Preços Unitários'!$B$7:$H$507,5,1))</f>
        <v/>
      </c>
      <c r="H2685" s="116" t="str">
        <f>IF($C2685="","",VLOOKUP($C2685,'[1]Preços Unitários'!$B$7:$H$507,7,1))</f>
        <v/>
      </c>
      <c r="I2685" s="117"/>
      <c r="J2685" s="118" t="str">
        <f t="shared" si="184"/>
        <v/>
      </c>
      <c r="K2685" s="347"/>
      <c r="L2685" s="353"/>
    </row>
    <row r="2686" spans="2:12" x14ac:dyDescent="0.25">
      <c r="B2686" s="113"/>
      <c r="C2686" s="119"/>
      <c r="D2686" s="119"/>
      <c r="E2686" s="119"/>
      <c r="F2686" s="115" t="str">
        <f>IF($C2686="","",VLOOKUP($C2686,'[1]Preços Unitários'!$B$7:$H$507,4,1))</f>
        <v/>
      </c>
      <c r="G2686" s="115" t="str">
        <f>IF($C2686="","",VLOOKUP($C2686,'[1]Preços Unitários'!$B$7:$H$507,5,1))</f>
        <v/>
      </c>
      <c r="H2686" s="116" t="str">
        <f>IF($C2686="","",VLOOKUP($C2686,'[1]Preços Unitários'!$B$7:$H$507,7,1))</f>
        <v/>
      </c>
      <c r="I2686" s="120"/>
      <c r="J2686" s="118" t="str">
        <f t="shared" si="184"/>
        <v/>
      </c>
      <c r="K2686" s="347"/>
      <c r="L2686" s="353"/>
    </row>
    <row r="2687" spans="2:12" x14ac:dyDescent="0.25">
      <c r="B2687" s="113"/>
      <c r="C2687" s="119"/>
      <c r="D2687" s="119"/>
      <c r="E2687" s="119"/>
      <c r="F2687" s="115" t="str">
        <f>IF($C2687="","",VLOOKUP($C2687,'[1]Preços Unitários'!$B$7:$H$507,4,1))</f>
        <v/>
      </c>
      <c r="G2687" s="115" t="str">
        <f>IF($C2687="","",VLOOKUP($C2687,'[1]Preços Unitários'!$B$7:$H$507,5,1))</f>
        <v/>
      </c>
      <c r="H2687" s="116" t="str">
        <f>IF($C2687="","",VLOOKUP($C2687,'[1]Preços Unitários'!$B$7:$H$507,7,1))</f>
        <v/>
      </c>
      <c r="I2687" s="120"/>
      <c r="J2687" s="118" t="str">
        <f t="shared" si="184"/>
        <v/>
      </c>
      <c r="K2687" s="347"/>
      <c r="L2687" s="353"/>
    </row>
    <row r="2688" spans="2:12" ht="15.75" thickBot="1" x14ac:dyDescent="0.3">
      <c r="B2688" s="121"/>
      <c r="C2688" s="122"/>
      <c r="D2688" s="122"/>
      <c r="E2688" s="122"/>
      <c r="F2688" s="123" t="str">
        <f>IF($C2688="","",VLOOKUP($C2688,'[1]Preços Unitários'!$B$7:$H$507,4,1))</f>
        <v/>
      </c>
      <c r="G2688" s="123" t="str">
        <f>IF($C2688="","",VLOOKUP($C2688,'[1]Preços Unitários'!$B$7:$H$507,5,1))</f>
        <v/>
      </c>
      <c r="H2688" s="124" t="str">
        <f>IF($C2688="","",VLOOKUP($C2688,'[1]Preços Unitários'!$B$7:$H$507,7,1))</f>
        <v/>
      </c>
      <c r="I2688" s="125"/>
      <c r="J2688" s="126" t="str">
        <f t="shared" si="184"/>
        <v/>
      </c>
      <c r="K2688" s="348"/>
      <c r="L2688" s="354"/>
    </row>
    <row r="2689" spans="2:12" ht="15.75" thickBot="1" x14ac:dyDescent="0.3">
      <c r="C2689" s="127"/>
      <c r="D2689" s="127"/>
      <c r="E2689" s="127"/>
      <c r="H2689" s="128"/>
      <c r="I2689" s="129"/>
      <c r="J2689" s="128"/>
    </row>
    <row r="2690" spans="2:12" x14ac:dyDescent="0.25">
      <c r="B2690" s="133"/>
      <c r="C2690" s="96"/>
      <c r="D2690" s="96"/>
      <c r="E2690" s="96"/>
      <c r="F2690" s="97"/>
      <c r="G2690" s="98"/>
      <c r="H2690" s="135"/>
      <c r="I2690" s="100">
        <v>1</v>
      </c>
      <c r="J2690" s="101">
        <f>IF(SUM(J2692:J2701)="","",IF(H2690="NOTURNO",(SUM(J2692:J2701))*1.25,SUM(J2692:J2701)))</f>
        <v>0</v>
      </c>
      <c r="K2690" s="102" t="s">
        <v>1771</v>
      </c>
      <c r="L2690" s="103" t="s">
        <v>1772</v>
      </c>
    </row>
    <row r="2691" spans="2:12" ht="27" x14ac:dyDescent="0.25">
      <c r="B2691" s="104"/>
      <c r="C2691" s="105" t="s">
        <v>1773</v>
      </c>
      <c r="D2691" s="105"/>
      <c r="E2691" s="105"/>
      <c r="F2691" s="106" t="s">
        <v>1776</v>
      </c>
      <c r="G2691" s="107" t="s">
        <v>1777</v>
      </c>
      <c r="H2691" s="108" t="s">
        <v>1778</v>
      </c>
      <c r="I2691" s="109"/>
      <c r="J2691" s="110"/>
      <c r="K2691" s="111"/>
      <c r="L2691" s="112"/>
    </row>
    <row r="2692" spans="2:12" x14ac:dyDescent="0.25">
      <c r="B2692" s="113"/>
      <c r="C2692" s="119"/>
      <c r="D2692" s="119"/>
      <c r="E2692" s="119"/>
      <c r="F2692" s="115" t="str">
        <f>IF($C2692="","",VLOOKUP($C2692,'[1]Preços Unitários'!$B$7:$H$507,4,1))</f>
        <v/>
      </c>
      <c r="G2692" s="115" t="str">
        <f>IF($C2692="","",VLOOKUP($C2692,'[1]Preços Unitários'!$B$7:$H$507,5,1))</f>
        <v/>
      </c>
      <c r="H2692" s="116" t="str">
        <f>IF($C2692="","",VLOOKUP($C2692,'[1]Preços Unitários'!$B$7:$H$507,7,1))</f>
        <v/>
      </c>
      <c r="I2692" s="117"/>
      <c r="J2692" s="118" t="str">
        <f t="shared" ref="J2692:J2702" si="185">IF(H2692="","",I2692*H2692)</f>
        <v/>
      </c>
      <c r="K2692" s="346"/>
      <c r="L2692" s="352"/>
    </row>
    <row r="2693" spans="2:12" x14ac:dyDescent="0.25">
      <c r="B2693" s="113"/>
      <c r="C2693" s="152"/>
      <c r="D2693" s="152"/>
      <c r="E2693" s="152"/>
      <c r="F2693" s="115" t="str">
        <f>IF($C2693="","",VLOOKUP($C2693,'[1]Preços Unitários'!$B$7:$H$507,4,1))</f>
        <v/>
      </c>
      <c r="G2693" s="115" t="str">
        <f>IF($C2693="","",VLOOKUP($C2693,'[1]Preços Unitários'!$B$7:$H$507,5,1))</f>
        <v/>
      </c>
      <c r="H2693" s="116" t="str">
        <f>IF($C2693="","",VLOOKUP($C2693,'[1]Preços Unitários'!$B$7:$H$507,7,1))</f>
        <v/>
      </c>
      <c r="I2693" s="117"/>
      <c r="J2693" s="118" t="str">
        <f t="shared" si="185"/>
        <v/>
      </c>
      <c r="K2693" s="347"/>
      <c r="L2693" s="353"/>
    </row>
    <row r="2694" spans="2:12" x14ac:dyDescent="0.25">
      <c r="B2694" s="113"/>
      <c r="C2694" s="119"/>
      <c r="D2694" s="119"/>
      <c r="E2694" s="119"/>
      <c r="F2694" s="115" t="str">
        <f>IF($C2694="","",VLOOKUP($C2694,'[1]Preços Unitários'!$B$7:$H$507,4,1))</f>
        <v/>
      </c>
      <c r="G2694" s="115" t="str">
        <f>IF($C2694="","",VLOOKUP($C2694,'[1]Preços Unitários'!$B$7:$H$507,5,1))</f>
        <v/>
      </c>
      <c r="H2694" s="116" t="str">
        <f>IF($C2694="","",VLOOKUP($C2694,'[1]Preços Unitários'!$B$7:$H$507,7,1))</f>
        <v/>
      </c>
      <c r="I2694" s="117"/>
      <c r="J2694" s="118" t="str">
        <f t="shared" si="185"/>
        <v/>
      </c>
      <c r="K2694" s="347"/>
      <c r="L2694" s="353"/>
    </row>
    <row r="2695" spans="2:12" x14ac:dyDescent="0.25">
      <c r="B2695" s="113"/>
      <c r="C2695" s="119"/>
      <c r="D2695" s="119"/>
      <c r="E2695" s="119"/>
      <c r="F2695" s="115" t="str">
        <f>IF($C2695="","",VLOOKUP($C2695,'[1]Preços Unitários'!$B$7:$H$507,4,1))</f>
        <v/>
      </c>
      <c r="G2695" s="115" t="str">
        <f>IF($C2695="","",VLOOKUP($C2695,'[1]Preços Unitários'!$B$7:$H$507,5,1))</f>
        <v/>
      </c>
      <c r="H2695" s="116" t="str">
        <f>IF($C2695="","",VLOOKUP($C2695,'[1]Preços Unitários'!$B$7:$H$507,7,1))</f>
        <v/>
      </c>
      <c r="I2695" s="117"/>
      <c r="J2695" s="118" t="str">
        <f t="shared" si="185"/>
        <v/>
      </c>
      <c r="K2695" s="347"/>
      <c r="L2695" s="353"/>
    </row>
    <row r="2696" spans="2:12" x14ac:dyDescent="0.25">
      <c r="B2696" s="113"/>
      <c r="C2696" s="119"/>
      <c r="D2696" s="119"/>
      <c r="E2696" s="119"/>
      <c r="F2696" s="115" t="str">
        <f>IF($C2696="","",VLOOKUP($C2696,'[1]Preços Unitários'!$B$7:$H$507,4,1))</f>
        <v/>
      </c>
      <c r="G2696" s="115" t="str">
        <f>IF($C2696="","",VLOOKUP($C2696,'[1]Preços Unitários'!$B$7:$H$507,5,1))</f>
        <v/>
      </c>
      <c r="H2696" s="116" t="str">
        <f>IF($C2696="","",VLOOKUP($C2696,'[1]Preços Unitários'!$B$7:$H$507,7,1))</f>
        <v/>
      </c>
      <c r="I2696" s="117"/>
      <c r="J2696" s="118" t="str">
        <f t="shared" si="185"/>
        <v/>
      </c>
      <c r="K2696" s="347"/>
      <c r="L2696" s="353"/>
    </row>
    <row r="2697" spans="2:12" x14ac:dyDescent="0.25">
      <c r="B2697" s="113"/>
      <c r="C2697" s="119"/>
      <c r="D2697" s="119"/>
      <c r="E2697" s="119"/>
      <c r="F2697" s="115" t="str">
        <f>IF($C2697="","",VLOOKUP($C2697,'[1]Preços Unitários'!$B$7:$H$507,4,1))</f>
        <v/>
      </c>
      <c r="G2697" s="115" t="str">
        <f>IF($C2697="","",VLOOKUP($C2697,'[1]Preços Unitários'!$B$7:$H$507,5,1))</f>
        <v/>
      </c>
      <c r="H2697" s="116" t="str">
        <f>IF($C2697="","",VLOOKUP($C2697,'[1]Preços Unitários'!$B$7:$H$507,7,1))</f>
        <v/>
      </c>
      <c r="I2697" s="117"/>
      <c r="J2697" s="118" t="str">
        <f t="shared" si="185"/>
        <v/>
      </c>
      <c r="K2697" s="347"/>
      <c r="L2697" s="353"/>
    </row>
    <row r="2698" spans="2:12" x14ac:dyDescent="0.25">
      <c r="B2698" s="113"/>
      <c r="C2698" s="119"/>
      <c r="D2698" s="119"/>
      <c r="E2698" s="119"/>
      <c r="F2698" s="115" t="str">
        <f>IF($C2698="","",VLOOKUP($C2698,'[1]Preços Unitários'!$B$7:$H$507,4,1))</f>
        <v/>
      </c>
      <c r="G2698" s="115" t="str">
        <f>IF($C2698="","",VLOOKUP($C2698,'[1]Preços Unitários'!$B$7:$H$507,5,1))</f>
        <v/>
      </c>
      <c r="H2698" s="116" t="str">
        <f>IF($C2698="","",VLOOKUP($C2698,'[1]Preços Unitários'!$B$7:$H$507,7,1))</f>
        <v/>
      </c>
      <c r="I2698" s="117"/>
      <c r="J2698" s="118" t="str">
        <f t="shared" si="185"/>
        <v/>
      </c>
      <c r="K2698" s="347"/>
      <c r="L2698" s="353"/>
    </row>
    <row r="2699" spans="2:12" x14ac:dyDescent="0.25">
      <c r="B2699" s="113"/>
      <c r="C2699" s="119"/>
      <c r="D2699" s="119"/>
      <c r="E2699" s="119"/>
      <c r="F2699" s="115" t="str">
        <f>IF($C2699="","",VLOOKUP($C2699,'[1]Preços Unitários'!$B$7:$H$507,4,1))</f>
        <v/>
      </c>
      <c r="G2699" s="115" t="str">
        <f>IF($C2699="","",VLOOKUP($C2699,'[1]Preços Unitários'!$B$7:$H$507,5,1))</f>
        <v/>
      </c>
      <c r="H2699" s="116" t="str">
        <f>IF($C2699="","",VLOOKUP($C2699,'[1]Preços Unitários'!$B$7:$H$507,7,1))</f>
        <v/>
      </c>
      <c r="I2699" s="117"/>
      <c r="J2699" s="118" t="str">
        <f t="shared" si="185"/>
        <v/>
      </c>
      <c r="K2699" s="347"/>
      <c r="L2699" s="353"/>
    </row>
    <row r="2700" spans="2:12" x14ac:dyDescent="0.25">
      <c r="B2700" s="113"/>
      <c r="C2700" s="119"/>
      <c r="D2700" s="119"/>
      <c r="E2700" s="119"/>
      <c r="F2700" s="115" t="str">
        <f>IF($C2700="","",VLOOKUP($C2700,'[1]Preços Unitários'!$B$7:$H$507,4,1))</f>
        <v/>
      </c>
      <c r="G2700" s="115" t="str">
        <f>IF($C2700="","",VLOOKUP($C2700,'[1]Preços Unitários'!$B$7:$H$507,5,1))</f>
        <v/>
      </c>
      <c r="H2700" s="116" t="str">
        <f>IF($C2700="","",VLOOKUP($C2700,'[1]Preços Unitários'!$B$7:$H$507,7,1))</f>
        <v/>
      </c>
      <c r="I2700" s="120"/>
      <c r="J2700" s="118" t="str">
        <f t="shared" si="185"/>
        <v/>
      </c>
      <c r="K2700" s="347"/>
      <c r="L2700" s="353"/>
    </row>
    <row r="2701" spans="2:12" x14ac:dyDescent="0.25">
      <c r="B2701" s="113"/>
      <c r="C2701" s="119"/>
      <c r="D2701" s="119"/>
      <c r="E2701" s="119"/>
      <c r="F2701" s="115" t="str">
        <f>IF($C2701="","",VLOOKUP($C2701,'[1]Preços Unitários'!$B$7:$H$507,4,1))</f>
        <v/>
      </c>
      <c r="G2701" s="115" t="str">
        <f>IF($C2701="","",VLOOKUP($C2701,'[1]Preços Unitários'!$B$7:$H$507,5,1))</f>
        <v/>
      </c>
      <c r="H2701" s="116" t="str">
        <f>IF($C2701="","",VLOOKUP($C2701,'[1]Preços Unitários'!$B$7:$H$507,7,1))</f>
        <v/>
      </c>
      <c r="I2701" s="120"/>
      <c r="J2701" s="118" t="str">
        <f t="shared" si="185"/>
        <v/>
      </c>
      <c r="K2701" s="347"/>
      <c r="L2701" s="353"/>
    </row>
    <row r="2702" spans="2:12" ht="15.75" thickBot="1" x14ac:dyDescent="0.3">
      <c r="B2702" s="121"/>
      <c r="C2702" s="122"/>
      <c r="D2702" s="122"/>
      <c r="E2702" s="122"/>
      <c r="F2702" s="123" t="str">
        <f>IF($C2702="","",VLOOKUP($C2702,'[1]Preços Unitários'!$B$7:$H$507,4,1))</f>
        <v/>
      </c>
      <c r="G2702" s="123" t="str">
        <f>IF($C2702="","",VLOOKUP($C2702,'[1]Preços Unitários'!$B$7:$H$507,5,1))</f>
        <v/>
      </c>
      <c r="H2702" s="124" t="str">
        <f>IF($C2702="","",VLOOKUP($C2702,'[1]Preços Unitários'!$B$7:$H$507,7,1))</f>
        <v/>
      </c>
      <c r="I2702" s="125"/>
      <c r="J2702" s="126" t="str">
        <f t="shared" si="185"/>
        <v/>
      </c>
      <c r="K2702" s="348"/>
      <c r="L2702" s="354"/>
    </row>
    <row r="2703" spans="2:12" ht="15.75" thickBot="1" x14ac:dyDescent="0.3">
      <c r="C2703" s="127"/>
      <c r="D2703" s="127"/>
      <c r="E2703" s="127"/>
      <c r="H2703" s="128"/>
      <c r="I2703" s="129"/>
      <c r="J2703" s="128"/>
    </row>
    <row r="2704" spans="2:12" x14ac:dyDescent="0.25">
      <c r="B2704" s="133"/>
      <c r="C2704" s="96"/>
      <c r="D2704" s="96"/>
      <c r="E2704" s="96"/>
      <c r="F2704" s="97"/>
      <c r="G2704" s="98"/>
      <c r="H2704" s="135"/>
      <c r="I2704" s="100">
        <v>1</v>
      </c>
      <c r="J2704" s="101">
        <f>IF(SUM(J2706:J2715)="","",IF(H2704="NOTURNO",(SUM(J2706:J2715))*1.25,SUM(J2706:J2715)))</f>
        <v>0</v>
      </c>
      <c r="K2704" s="102" t="s">
        <v>1771</v>
      </c>
      <c r="L2704" s="103" t="s">
        <v>1772</v>
      </c>
    </row>
    <row r="2705" spans="2:12" ht="27" x14ac:dyDescent="0.25">
      <c r="B2705" s="104"/>
      <c r="C2705" s="105" t="s">
        <v>1773</v>
      </c>
      <c r="D2705" s="105"/>
      <c r="E2705" s="105"/>
      <c r="F2705" s="106" t="s">
        <v>1776</v>
      </c>
      <c r="G2705" s="107" t="s">
        <v>1777</v>
      </c>
      <c r="H2705" s="108" t="s">
        <v>1778</v>
      </c>
      <c r="I2705" s="109"/>
      <c r="J2705" s="110"/>
      <c r="K2705" s="111"/>
      <c r="L2705" s="112"/>
    </row>
    <row r="2706" spans="2:12" x14ac:dyDescent="0.25">
      <c r="B2706" s="113"/>
      <c r="C2706" s="119"/>
      <c r="D2706" s="119"/>
      <c r="E2706" s="119"/>
      <c r="F2706" s="115" t="str">
        <f>IF($C2706="","",VLOOKUP($C2706,'[1]Preços Unitários'!$B$7:$H$507,4,1))</f>
        <v/>
      </c>
      <c r="G2706" s="115" t="str">
        <f>IF($C2706="","",VLOOKUP($C2706,'[1]Preços Unitários'!$B$7:$H$507,5,1))</f>
        <v/>
      </c>
      <c r="H2706" s="116" t="str">
        <f>IF($C2706="","",VLOOKUP($C2706,'[1]Preços Unitários'!$B$7:$H$507,7,1))</f>
        <v/>
      </c>
      <c r="I2706" s="117"/>
      <c r="J2706" s="118" t="str">
        <f t="shared" ref="J2706:J2716" si="186">IF(H2706="","",I2706*H2706)</f>
        <v/>
      </c>
      <c r="K2706" s="346"/>
      <c r="L2706" s="352"/>
    </row>
    <row r="2707" spans="2:12" x14ac:dyDescent="0.25">
      <c r="B2707" s="113"/>
      <c r="C2707" s="152"/>
      <c r="D2707" s="152"/>
      <c r="E2707" s="152"/>
      <c r="F2707" s="115" t="str">
        <f>IF($C2707="","",VLOOKUP($C2707,'[1]Preços Unitários'!$B$7:$H$507,4,1))</f>
        <v/>
      </c>
      <c r="G2707" s="115" t="str">
        <f>IF($C2707="","",VLOOKUP($C2707,'[1]Preços Unitários'!$B$7:$H$507,5,1))</f>
        <v/>
      </c>
      <c r="H2707" s="116" t="str">
        <f>IF($C2707="","",VLOOKUP($C2707,'[1]Preços Unitários'!$B$7:$H$507,7,1))</f>
        <v/>
      </c>
      <c r="I2707" s="117"/>
      <c r="J2707" s="118" t="str">
        <f t="shared" si="186"/>
        <v/>
      </c>
      <c r="K2707" s="347"/>
      <c r="L2707" s="353"/>
    </row>
    <row r="2708" spans="2:12" x14ac:dyDescent="0.25">
      <c r="B2708" s="113"/>
      <c r="C2708" s="119"/>
      <c r="D2708" s="119"/>
      <c r="E2708" s="119"/>
      <c r="F2708" s="115" t="str">
        <f>IF($C2708="","",VLOOKUP($C2708,'[1]Preços Unitários'!$B$7:$H$507,4,1))</f>
        <v/>
      </c>
      <c r="G2708" s="115" t="str">
        <f>IF($C2708="","",VLOOKUP($C2708,'[1]Preços Unitários'!$B$7:$H$507,5,1))</f>
        <v/>
      </c>
      <c r="H2708" s="116" t="str">
        <f>IF($C2708="","",VLOOKUP($C2708,'[1]Preços Unitários'!$B$7:$H$507,7,1))</f>
        <v/>
      </c>
      <c r="I2708" s="117"/>
      <c r="J2708" s="118" t="str">
        <f t="shared" si="186"/>
        <v/>
      </c>
      <c r="K2708" s="347"/>
      <c r="L2708" s="353"/>
    </row>
    <row r="2709" spans="2:12" x14ac:dyDescent="0.25">
      <c r="B2709" s="113"/>
      <c r="C2709" s="119"/>
      <c r="D2709" s="119"/>
      <c r="E2709" s="119"/>
      <c r="F2709" s="115" t="str">
        <f>IF($C2709="","",VLOOKUP($C2709,'[1]Preços Unitários'!$B$7:$H$507,4,1))</f>
        <v/>
      </c>
      <c r="G2709" s="115" t="str">
        <f>IF($C2709="","",VLOOKUP($C2709,'[1]Preços Unitários'!$B$7:$H$507,5,1))</f>
        <v/>
      </c>
      <c r="H2709" s="116" t="str">
        <f>IF($C2709="","",VLOOKUP($C2709,'[1]Preços Unitários'!$B$7:$H$507,7,1))</f>
        <v/>
      </c>
      <c r="I2709" s="117"/>
      <c r="J2709" s="118" t="str">
        <f t="shared" si="186"/>
        <v/>
      </c>
      <c r="K2709" s="347"/>
      <c r="L2709" s="353"/>
    </row>
    <row r="2710" spans="2:12" x14ac:dyDescent="0.25">
      <c r="B2710" s="113"/>
      <c r="C2710" s="119"/>
      <c r="D2710" s="119"/>
      <c r="E2710" s="119"/>
      <c r="F2710" s="115" t="str">
        <f>IF($C2710="","",VLOOKUP($C2710,'[1]Preços Unitários'!$B$7:$H$507,4,1))</f>
        <v/>
      </c>
      <c r="G2710" s="115" t="str">
        <f>IF($C2710="","",VLOOKUP($C2710,'[1]Preços Unitários'!$B$7:$H$507,5,1))</f>
        <v/>
      </c>
      <c r="H2710" s="116" t="str">
        <f>IF($C2710="","",VLOOKUP($C2710,'[1]Preços Unitários'!$B$7:$H$507,7,1))</f>
        <v/>
      </c>
      <c r="I2710" s="117"/>
      <c r="J2710" s="118" t="str">
        <f t="shared" si="186"/>
        <v/>
      </c>
      <c r="K2710" s="347"/>
      <c r="L2710" s="353"/>
    </row>
    <row r="2711" spans="2:12" x14ac:dyDescent="0.25">
      <c r="B2711" s="113"/>
      <c r="C2711" s="119"/>
      <c r="D2711" s="119"/>
      <c r="E2711" s="119"/>
      <c r="F2711" s="115" t="str">
        <f>IF($C2711="","",VLOOKUP($C2711,'[1]Preços Unitários'!$B$7:$H$507,4,1))</f>
        <v/>
      </c>
      <c r="G2711" s="115" t="str">
        <f>IF($C2711="","",VLOOKUP($C2711,'[1]Preços Unitários'!$B$7:$H$507,5,1))</f>
        <v/>
      </c>
      <c r="H2711" s="116" t="str">
        <f>IF($C2711="","",VLOOKUP($C2711,'[1]Preços Unitários'!$B$7:$H$507,7,1))</f>
        <v/>
      </c>
      <c r="I2711" s="117"/>
      <c r="J2711" s="118" t="str">
        <f t="shared" si="186"/>
        <v/>
      </c>
      <c r="K2711" s="347"/>
      <c r="L2711" s="353"/>
    </row>
    <row r="2712" spans="2:12" x14ac:dyDescent="0.25">
      <c r="B2712" s="113"/>
      <c r="C2712" s="119"/>
      <c r="D2712" s="119"/>
      <c r="E2712" s="119"/>
      <c r="F2712" s="115" t="str">
        <f>IF($C2712="","",VLOOKUP($C2712,'[1]Preços Unitários'!$B$7:$H$507,4,1))</f>
        <v/>
      </c>
      <c r="G2712" s="115" t="str">
        <f>IF($C2712="","",VLOOKUP($C2712,'[1]Preços Unitários'!$B$7:$H$507,5,1))</f>
        <v/>
      </c>
      <c r="H2712" s="116" t="str">
        <f>IF($C2712="","",VLOOKUP($C2712,'[1]Preços Unitários'!$B$7:$H$507,7,1))</f>
        <v/>
      </c>
      <c r="I2712" s="117"/>
      <c r="J2712" s="118" t="str">
        <f t="shared" si="186"/>
        <v/>
      </c>
      <c r="K2712" s="347"/>
      <c r="L2712" s="353"/>
    </row>
    <row r="2713" spans="2:12" x14ac:dyDescent="0.25">
      <c r="B2713" s="113"/>
      <c r="C2713" s="119"/>
      <c r="D2713" s="119"/>
      <c r="E2713" s="119"/>
      <c r="F2713" s="115" t="str">
        <f>IF($C2713="","",VLOOKUP($C2713,'[1]Preços Unitários'!$B$7:$H$507,4,1))</f>
        <v/>
      </c>
      <c r="G2713" s="115" t="str">
        <f>IF($C2713="","",VLOOKUP($C2713,'[1]Preços Unitários'!$B$7:$H$507,5,1))</f>
        <v/>
      </c>
      <c r="H2713" s="116" t="str">
        <f>IF($C2713="","",VLOOKUP($C2713,'[1]Preços Unitários'!$B$7:$H$507,7,1))</f>
        <v/>
      </c>
      <c r="I2713" s="117"/>
      <c r="J2713" s="118" t="str">
        <f t="shared" si="186"/>
        <v/>
      </c>
      <c r="K2713" s="347"/>
      <c r="L2713" s="353"/>
    </row>
    <row r="2714" spans="2:12" x14ac:dyDescent="0.25">
      <c r="B2714" s="113"/>
      <c r="C2714" s="119"/>
      <c r="D2714" s="119"/>
      <c r="E2714" s="119"/>
      <c r="F2714" s="115" t="str">
        <f>IF($C2714="","",VLOOKUP($C2714,'[1]Preços Unitários'!$B$7:$H$507,4,1))</f>
        <v/>
      </c>
      <c r="G2714" s="115" t="str">
        <f>IF($C2714="","",VLOOKUP($C2714,'[1]Preços Unitários'!$B$7:$H$507,5,1))</f>
        <v/>
      </c>
      <c r="H2714" s="116" t="str">
        <f>IF($C2714="","",VLOOKUP($C2714,'[1]Preços Unitários'!$B$7:$H$507,7,1))</f>
        <v/>
      </c>
      <c r="I2714" s="120"/>
      <c r="J2714" s="118" t="str">
        <f t="shared" si="186"/>
        <v/>
      </c>
      <c r="K2714" s="347"/>
      <c r="L2714" s="353"/>
    </row>
    <row r="2715" spans="2:12" x14ac:dyDescent="0.25">
      <c r="B2715" s="113"/>
      <c r="C2715" s="119"/>
      <c r="D2715" s="119"/>
      <c r="E2715" s="119"/>
      <c r="F2715" s="115" t="str">
        <f>IF($C2715="","",VLOOKUP($C2715,'[1]Preços Unitários'!$B$7:$H$507,4,1))</f>
        <v/>
      </c>
      <c r="G2715" s="115" t="str">
        <f>IF($C2715="","",VLOOKUP($C2715,'[1]Preços Unitários'!$B$7:$H$507,5,1))</f>
        <v/>
      </c>
      <c r="H2715" s="116" t="str">
        <f>IF($C2715="","",VLOOKUP($C2715,'[1]Preços Unitários'!$B$7:$H$507,7,1))</f>
        <v/>
      </c>
      <c r="I2715" s="120"/>
      <c r="J2715" s="118" t="str">
        <f t="shared" si="186"/>
        <v/>
      </c>
      <c r="K2715" s="347"/>
      <c r="L2715" s="353"/>
    </row>
    <row r="2716" spans="2:12" ht="15.75" thickBot="1" x14ac:dyDescent="0.3">
      <c r="B2716" s="121"/>
      <c r="C2716" s="122"/>
      <c r="D2716" s="122"/>
      <c r="E2716" s="122"/>
      <c r="F2716" s="123" t="str">
        <f>IF($C2716="","",VLOOKUP($C2716,'[1]Preços Unitários'!$B$7:$H$507,4,1))</f>
        <v/>
      </c>
      <c r="G2716" s="123" t="str">
        <f>IF($C2716="","",VLOOKUP($C2716,'[1]Preços Unitários'!$B$7:$H$507,5,1))</f>
        <v/>
      </c>
      <c r="H2716" s="124" t="str">
        <f>IF($C2716="","",VLOOKUP($C2716,'[1]Preços Unitários'!$B$7:$H$507,7,1))</f>
        <v/>
      </c>
      <c r="I2716" s="125"/>
      <c r="J2716" s="126" t="str">
        <f t="shared" si="186"/>
        <v/>
      </c>
      <c r="K2716" s="348"/>
      <c r="L2716" s="354"/>
    </row>
  </sheetData>
  <mergeCells count="377">
    <mergeCell ref="K2692:K2702"/>
    <mergeCell ref="L2692:L2702"/>
    <mergeCell ref="K2706:K2716"/>
    <mergeCell ref="L2706:L2716"/>
    <mergeCell ref="K2650:K2660"/>
    <mergeCell ref="L2650:L2660"/>
    <mergeCell ref="K2664:K2674"/>
    <mergeCell ref="L2664:L2674"/>
    <mergeCell ref="K2678:K2688"/>
    <mergeCell ref="L2678:L2688"/>
    <mergeCell ref="K2608:K2618"/>
    <mergeCell ref="L2608:L2618"/>
    <mergeCell ref="K2622:K2632"/>
    <mergeCell ref="L2622:L2632"/>
    <mergeCell ref="K2636:K2646"/>
    <mergeCell ref="L2636:L2646"/>
    <mergeCell ref="K2566:K2576"/>
    <mergeCell ref="L2566:L2576"/>
    <mergeCell ref="K2580:K2590"/>
    <mergeCell ref="L2580:L2590"/>
    <mergeCell ref="K2594:K2604"/>
    <mergeCell ref="L2594:L2604"/>
    <mergeCell ref="K2524:K2534"/>
    <mergeCell ref="L2524:L2534"/>
    <mergeCell ref="K2538:K2548"/>
    <mergeCell ref="L2538:L2548"/>
    <mergeCell ref="K2552:K2562"/>
    <mergeCell ref="L2552:L2562"/>
    <mergeCell ref="K2482:K2492"/>
    <mergeCell ref="L2482:L2492"/>
    <mergeCell ref="K2496:K2506"/>
    <mergeCell ref="L2496:L2506"/>
    <mergeCell ref="K2510:K2520"/>
    <mergeCell ref="L2510:L2520"/>
    <mergeCell ref="K2440:K2450"/>
    <mergeCell ref="L2440:L2450"/>
    <mergeCell ref="K2454:K2464"/>
    <mergeCell ref="L2454:L2464"/>
    <mergeCell ref="K2468:K2478"/>
    <mergeCell ref="L2468:L2478"/>
    <mergeCell ref="K2398:K2408"/>
    <mergeCell ref="L2398:L2408"/>
    <mergeCell ref="K2412:K2422"/>
    <mergeCell ref="L2412:L2422"/>
    <mergeCell ref="K2426:K2436"/>
    <mergeCell ref="L2426:L2436"/>
    <mergeCell ref="K2356:K2366"/>
    <mergeCell ref="L2356:L2366"/>
    <mergeCell ref="K2370:K2380"/>
    <mergeCell ref="L2370:L2380"/>
    <mergeCell ref="K2384:K2394"/>
    <mergeCell ref="L2384:L2394"/>
    <mergeCell ref="K2314:K2324"/>
    <mergeCell ref="L2314:L2324"/>
    <mergeCell ref="K2328:K2338"/>
    <mergeCell ref="L2328:L2338"/>
    <mergeCell ref="K2342:K2352"/>
    <mergeCell ref="L2342:L2352"/>
    <mergeCell ref="K2266:K2278"/>
    <mergeCell ref="L2266:L2278"/>
    <mergeCell ref="K2282:K2294"/>
    <mergeCell ref="L2282:L2294"/>
    <mergeCell ref="K2298:K2310"/>
    <mergeCell ref="L2298:L2310"/>
    <mergeCell ref="K2218:K2230"/>
    <mergeCell ref="L2218:L2230"/>
    <mergeCell ref="K2234:K2246"/>
    <mergeCell ref="L2234:L2246"/>
    <mergeCell ref="K2250:K2262"/>
    <mergeCell ref="L2250:L2262"/>
    <mergeCell ref="K2176:K2186"/>
    <mergeCell ref="L2176:L2186"/>
    <mergeCell ref="K2190:K2200"/>
    <mergeCell ref="L2190:L2200"/>
    <mergeCell ref="K2204:K2214"/>
    <mergeCell ref="L2204:L2214"/>
    <mergeCell ref="K2134:K2144"/>
    <mergeCell ref="L2134:L2144"/>
    <mergeCell ref="K2148:K2158"/>
    <mergeCell ref="L2148:L2158"/>
    <mergeCell ref="K2162:K2172"/>
    <mergeCell ref="L2162:L2172"/>
    <mergeCell ref="K2078:K2088"/>
    <mergeCell ref="L2078:L2088"/>
    <mergeCell ref="K2092:K2112"/>
    <mergeCell ref="L2092:L2112"/>
    <mergeCell ref="K2116:K2130"/>
    <mergeCell ref="L2116:L2130"/>
    <mergeCell ref="K2029:K2047"/>
    <mergeCell ref="L2029:L2047"/>
    <mergeCell ref="K2051:K2060"/>
    <mergeCell ref="L2051:L2060"/>
    <mergeCell ref="K2064:K2074"/>
    <mergeCell ref="L2064:L2074"/>
    <mergeCell ref="K1970:K1984"/>
    <mergeCell ref="L1970:L1984"/>
    <mergeCell ref="K1988:K2004"/>
    <mergeCell ref="L1988:L2004"/>
    <mergeCell ref="K2008:K2025"/>
    <mergeCell ref="L2008:L2025"/>
    <mergeCell ref="K1915:K1931"/>
    <mergeCell ref="L1915:L1931"/>
    <mergeCell ref="K1935:K1950"/>
    <mergeCell ref="L1935:L1950"/>
    <mergeCell ref="K1954:K1966"/>
    <mergeCell ref="L1954:L1966"/>
    <mergeCell ref="K1873:K1883"/>
    <mergeCell ref="L1873:L1883"/>
    <mergeCell ref="K1887:K1897"/>
    <mergeCell ref="L1887:L1897"/>
    <mergeCell ref="K1901:K1911"/>
    <mergeCell ref="L1901:L1911"/>
    <mergeCell ref="K1816:K1831"/>
    <mergeCell ref="L1816:L1831"/>
    <mergeCell ref="K1835:K1850"/>
    <mergeCell ref="L1835:L1850"/>
    <mergeCell ref="K1854:K1869"/>
    <mergeCell ref="L1854:L1869"/>
    <mergeCell ref="K1774:K1784"/>
    <mergeCell ref="L1774:L1784"/>
    <mergeCell ref="K1788:K1798"/>
    <mergeCell ref="L1788:L1798"/>
    <mergeCell ref="K1802:K1812"/>
    <mergeCell ref="L1802:L1812"/>
    <mergeCell ref="K1729:K1740"/>
    <mergeCell ref="L1729:L1740"/>
    <mergeCell ref="K1744:K1755"/>
    <mergeCell ref="L1744:L1755"/>
    <mergeCell ref="K1759:K1770"/>
    <mergeCell ref="L1759:L1770"/>
    <mergeCell ref="K1686:K1697"/>
    <mergeCell ref="L1686:L1697"/>
    <mergeCell ref="K1701:K1711"/>
    <mergeCell ref="L1701:L1711"/>
    <mergeCell ref="K1715:K1725"/>
    <mergeCell ref="L1715:L1725"/>
    <mergeCell ref="K1641:K1652"/>
    <mergeCell ref="L1641:L1652"/>
    <mergeCell ref="K1656:K1667"/>
    <mergeCell ref="L1656:L1667"/>
    <mergeCell ref="K1671:K1682"/>
    <mergeCell ref="L1671:L1682"/>
    <mergeCell ref="K1598:K1608"/>
    <mergeCell ref="L1598:L1608"/>
    <mergeCell ref="K1612:K1622"/>
    <mergeCell ref="L1612:L1622"/>
    <mergeCell ref="K1626:K1637"/>
    <mergeCell ref="L1626:L1637"/>
    <mergeCell ref="K1555:K1566"/>
    <mergeCell ref="L1555:L1566"/>
    <mergeCell ref="K1570:K1580"/>
    <mergeCell ref="L1570:L1580"/>
    <mergeCell ref="K1584:K1594"/>
    <mergeCell ref="L1584:L1594"/>
    <mergeCell ref="K1510:K1521"/>
    <mergeCell ref="L1510:L1521"/>
    <mergeCell ref="K1525:K1536"/>
    <mergeCell ref="L1525:L1536"/>
    <mergeCell ref="K1540:K1551"/>
    <mergeCell ref="L1540:L1551"/>
    <mergeCell ref="K1465:K1476"/>
    <mergeCell ref="L1465:L1476"/>
    <mergeCell ref="K1480:K1491"/>
    <mergeCell ref="L1480:L1491"/>
    <mergeCell ref="K1495:K1506"/>
    <mergeCell ref="L1495:L1506"/>
    <mergeCell ref="K1415:K1432"/>
    <mergeCell ref="L1415:L1432"/>
    <mergeCell ref="K1436:K1446"/>
    <mergeCell ref="L1436:L1446"/>
    <mergeCell ref="K1450:K1461"/>
    <mergeCell ref="L1450:L1461"/>
    <mergeCell ref="K1373:K1383"/>
    <mergeCell ref="L1373:L1383"/>
    <mergeCell ref="K1387:K1397"/>
    <mergeCell ref="L1387:L1397"/>
    <mergeCell ref="K1401:K1411"/>
    <mergeCell ref="L1401:L1411"/>
    <mergeCell ref="K1331:K1341"/>
    <mergeCell ref="L1331:L1341"/>
    <mergeCell ref="K1345:K1355"/>
    <mergeCell ref="L1345:L1355"/>
    <mergeCell ref="K1359:K1369"/>
    <mergeCell ref="L1359:L1369"/>
    <mergeCell ref="K1289:K1299"/>
    <mergeCell ref="L1289:L1299"/>
    <mergeCell ref="K1303:K1313"/>
    <mergeCell ref="L1303:L1313"/>
    <mergeCell ref="K1317:K1327"/>
    <mergeCell ref="L1317:L1327"/>
    <mergeCell ref="K1247:K1257"/>
    <mergeCell ref="L1247:L1257"/>
    <mergeCell ref="K1261:K1271"/>
    <mergeCell ref="L1261:L1271"/>
    <mergeCell ref="K1275:K1285"/>
    <mergeCell ref="L1275:L1285"/>
    <mergeCell ref="K1205:K1215"/>
    <mergeCell ref="L1205:L1215"/>
    <mergeCell ref="K1219:K1229"/>
    <mergeCell ref="L1219:L1229"/>
    <mergeCell ref="K1233:K1243"/>
    <mergeCell ref="L1233:L1243"/>
    <mergeCell ref="K1161:K1173"/>
    <mergeCell ref="L1161:L1173"/>
    <mergeCell ref="K1177:K1187"/>
    <mergeCell ref="L1177:L1187"/>
    <mergeCell ref="K1191:K1201"/>
    <mergeCell ref="L1191:L1201"/>
    <mergeCell ref="K1119:K1129"/>
    <mergeCell ref="L1119:L1129"/>
    <mergeCell ref="K1133:K1143"/>
    <mergeCell ref="L1133:L1143"/>
    <mergeCell ref="K1147:K1157"/>
    <mergeCell ref="L1147:L1157"/>
    <mergeCell ref="K1077:K1087"/>
    <mergeCell ref="L1077:L1087"/>
    <mergeCell ref="K1091:K1101"/>
    <mergeCell ref="L1091:L1101"/>
    <mergeCell ref="K1105:K1115"/>
    <mergeCell ref="L1105:L1115"/>
    <mergeCell ref="K1035:K1045"/>
    <mergeCell ref="L1035:L1045"/>
    <mergeCell ref="K1049:K1059"/>
    <mergeCell ref="L1049:L1059"/>
    <mergeCell ref="K1063:K1073"/>
    <mergeCell ref="L1063:L1073"/>
    <mergeCell ref="K993:K1003"/>
    <mergeCell ref="L993:L1003"/>
    <mergeCell ref="K1007:K1017"/>
    <mergeCell ref="L1007:L1017"/>
    <mergeCell ref="K1021:K1031"/>
    <mergeCell ref="L1021:L1031"/>
    <mergeCell ref="K950:K961"/>
    <mergeCell ref="L950:L961"/>
    <mergeCell ref="K965:K975"/>
    <mergeCell ref="L965:L975"/>
    <mergeCell ref="K979:K989"/>
    <mergeCell ref="L979:L989"/>
    <mergeCell ref="K905:K916"/>
    <mergeCell ref="L905:L916"/>
    <mergeCell ref="K920:K931"/>
    <mergeCell ref="L920:L931"/>
    <mergeCell ref="K935:K946"/>
    <mergeCell ref="L935:L946"/>
    <mergeCell ref="K863:K873"/>
    <mergeCell ref="L863:L873"/>
    <mergeCell ref="K877:K887"/>
    <mergeCell ref="L877:L887"/>
    <mergeCell ref="K891:K901"/>
    <mergeCell ref="L891:L901"/>
    <mergeCell ref="K821:K831"/>
    <mergeCell ref="L821:L831"/>
    <mergeCell ref="K835:K845"/>
    <mergeCell ref="L835:L845"/>
    <mergeCell ref="K849:K859"/>
    <mergeCell ref="L849:L859"/>
    <mergeCell ref="K779:K789"/>
    <mergeCell ref="L779:L789"/>
    <mergeCell ref="K793:K803"/>
    <mergeCell ref="L793:L803"/>
    <mergeCell ref="K807:K817"/>
    <mergeCell ref="L807:L817"/>
    <mergeCell ref="K737:K747"/>
    <mergeCell ref="L737:L747"/>
    <mergeCell ref="K751:K761"/>
    <mergeCell ref="L751:L761"/>
    <mergeCell ref="K765:K775"/>
    <mergeCell ref="L765:L775"/>
    <mergeCell ref="K695:K705"/>
    <mergeCell ref="L695:L705"/>
    <mergeCell ref="K709:K719"/>
    <mergeCell ref="L709:L719"/>
    <mergeCell ref="K723:K733"/>
    <mergeCell ref="L723:L733"/>
    <mergeCell ref="K653:K663"/>
    <mergeCell ref="L653:L663"/>
    <mergeCell ref="K667:K677"/>
    <mergeCell ref="L667:L677"/>
    <mergeCell ref="K681:K691"/>
    <mergeCell ref="L681:L691"/>
    <mergeCell ref="K610:K621"/>
    <mergeCell ref="L610:L621"/>
    <mergeCell ref="K625:K635"/>
    <mergeCell ref="L625:L635"/>
    <mergeCell ref="K639:K649"/>
    <mergeCell ref="L639:L649"/>
    <mergeCell ref="K567:K577"/>
    <mergeCell ref="L567:L577"/>
    <mergeCell ref="K581:K591"/>
    <mergeCell ref="L581:L591"/>
    <mergeCell ref="K595:K606"/>
    <mergeCell ref="L595:L606"/>
    <mergeCell ref="K525:K535"/>
    <mergeCell ref="L525:L535"/>
    <mergeCell ref="K539:K549"/>
    <mergeCell ref="L539:L549"/>
    <mergeCell ref="K553:K563"/>
    <mergeCell ref="L553:L563"/>
    <mergeCell ref="K483:K493"/>
    <mergeCell ref="L483:L493"/>
    <mergeCell ref="K497:K507"/>
    <mergeCell ref="L497:L507"/>
    <mergeCell ref="K511:K521"/>
    <mergeCell ref="L511:L521"/>
    <mergeCell ref="K441:K451"/>
    <mergeCell ref="L441:L451"/>
    <mergeCell ref="K455:K465"/>
    <mergeCell ref="L455:L465"/>
    <mergeCell ref="K469:K479"/>
    <mergeCell ref="L469:L479"/>
    <mergeCell ref="K399:K409"/>
    <mergeCell ref="L399:L409"/>
    <mergeCell ref="K413:K423"/>
    <mergeCell ref="L413:L423"/>
    <mergeCell ref="K427:K437"/>
    <mergeCell ref="L427:L437"/>
    <mergeCell ref="K357:K367"/>
    <mergeCell ref="L357:L367"/>
    <mergeCell ref="K371:K381"/>
    <mergeCell ref="L371:L381"/>
    <mergeCell ref="K385:K395"/>
    <mergeCell ref="L385:L395"/>
    <mergeCell ref="K315:K325"/>
    <mergeCell ref="L315:L325"/>
    <mergeCell ref="K329:K339"/>
    <mergeCell ref="L329:L339"/>
    <mergeCell ref="K343:K353"/>
    <mergeCell ref="L343:L353"/>
    <mergeCell ref="K273:K283"/>
    <mergeCell ref="L273:L283"/>
    <mergeCell ref="K287:K297"/>
    <mergeCell ref="L287:L297"/>
    <mergeCell ref="K301:K311"/>
    <mergeCell ref="L301:L311"/>
    <mergeCell ref="K231:K241"/>
    <mergeCell ref="L231:L241"/>
    <mergeCell ref="K245:K255"/>
    <mergeCell ref="L245:L255"/>
    <mergeCell ref="K259:K269"/>
    <mergeCell ref="L259:L269"/>
    <mergeCell ref="K189:K199"/>
    <mergeCell ref="L189:L199"/>
    <mergeCell ref="K203:K213"/>
    <mergeCell ref="L203:L213"/>
    <mergeCell ref="K217:K227"/>
    <mergeCell ref="L217:L227"/>
    <mergeCell ref="K147:K157"/>
    <mergeCell ref="L147:L157"/>
    <mergeCell ref="K161:K171"/>
    <mergeCell ref="L161:L171"/>
    <mergeCell ref="K175:K185"/>
    <mergeCell ref="L175:L185"/>
    <mergeCell ref="K105:K115"/>
    <mergeCell ref="L105:L115"/>
    <mergeCell ref="K119:K129"/>
    <mergeCell ref="L119:L129"/>
    <mergeCell ref="K133:K143"/>
    <mergeCell ref="L133:L143"/>
    <mergeCell ref="K77:K87"/>
    <mergeCell ref="L77:L87"/>
    <mergeCell ref="K91:K101"/>
    <mergeCell ref="L91:L101"/>
    <mergeCell ref="K21:K31"/>
    <mergeCell ref="L21:L31"/>
    <mergeCell ref="K35:K45"/>
    <mergeCell ref="L35:L45"/>
    <mergeCell ref="K49:K59"/>
    <mergeCell ref="L49:L59"/>
    <mergeCell ref="B1:F2"/>
    <mergeCell ref="G1:H2"/>
    <mergeCell ref="I1:J2"/>
    <mergeCell ref="K1:L2"/>
    <mergeCell ref="K3:L3"/>
    <mergeCell ref="K7:K17"/>
    <mergeCell ref="L7:L17"/>
    <mergeCell ref="K63:K73"/>
    <mergeCell ref="L63:L73"/>
  </mergeCell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D0054-DD2F-407F-AF51-47CEECA94784}">
  <dimension ref="A1:J3622"/>
  <sheetViews>
    <sheetView zoomScale="90" zoomScaleNormal="90" workbookViewId="0">
      <selection activeCell="E1311" sqref="E1311"/>
    </sheetView>
  </sheetViews>
  <sheetFormatPr defaultRowHeight="15" x14ac:dyDescent="0.25"/>
  <cols>
    <col min="1" max="1" width="12.85546875" bestFit="1" customWidth="1"/>
    <col min="2" max="2" width="18.42578125" customWidth="1"/>
    <col min="3" max="3" width="69.5703125" customWidth="1"/>
    <col min="4" max="4" width="8.7109375" customWidth="1"/>
    <col min="5" max="5" width="16.5703125" customWidth="1"/>
    <col min="6" max="6" width="12.7109375" customWidth="1"/>
    <col min="7" max="7" width="15.7109375" bestFit="1" customWidth="1"/>
    <col min="8" max="8" width="65.7109375" style="206" customWidth="1"/>
    <col min="9" max="9" width="45.7109375" style="206" customWidth="1"/>
  </cols>
  <sheetData>
    <row r="1" spans="1:9" x14ac:dyDescent="0.25">
      <c r="A1" s="355"/>
      <c r="B1" s="356"/>
      <c r="C1" s="357"/>
      <c r="D1" s="332" t="s">
        <v>1764</v>
      </c>
      <c r="E1" s="333"/>
      <c r="F1" s="361">
        <v>44958</v>
      </c>
      <c r="G1" s="362"/>
      <c r="H1" s="365" t="s">
        <v>1765</v>
      </c>
      <c r="I1" s="366"/>
    </row>
    <row r="2" spans="1:9" ht="54.75" customHeight="1" x14ac:dyDescent="0.25">
      <c r="A2" s="358"/>
      <c r="B2" s="359"/>
      <c r="C2" s="360"/>
      <c r="D2" s="334"/>
      <c r="E2" s="335"/>
      <c r="F2" s="363"/>
      <c r="G2" s="364"/>
      <c r="H2" s="367"/>
      <c r="I2" s="368"/>
    </row>
    <row r="3" spans="1:9" ht="75.75" customHeight="1" thickBot="1" x14ac:dyDescent="0.3">
      <c r="A3" s="166" t="s">
        <v>0</v>
      </c>
      <c r="B3" s="167" t="s">
        <v>1</v>
      </c>
      <c r="C3" s="168"/>
      <c r="D3" s="169"/>
      <c r="E3" s="170" t="s">
        <v>2383</v>
      </c>
      <c r="F3" s="171" t="s">
        <v>3</v>
      </c>
      <c r="G3" s="170" t="s">
        <v>1768</v>
      </c>
      <c r="H3" s="369" t="s">
        <v>2384</v>
      </c>
      <c r="I3" s="370"/>
    </row>
    <row r="4" spans="1:9" ht="15.75" thickBot="1" x14ac:dyDescent="0.3">
      <c r="B4" s="91"/>
      <c r="C4" s="172"/>
      <c r="D4" s="172"/>
      <c r="E4" s="173"/>
      <c r="F4" s="174"/>
      <c r="G4" s="173"/>
      <c r="H4" s="175"/>
      <c r="I4" s="175"/>
    </row>
    <row r="5" spans="1:9" s="164" customFormat="1" ht="12.75" x14ac:dyDescent="0.2">
      <c r="A5" s="176" t="s">
        <v>2081</v>
      </c>
      <c r="B5" s="177" t="s">
        <v>146</v>
      </c>
      <c r="C5" s="178"/>
      <c r="D5" s="179" t="s">
        <v>2</v>
      </c>
      <c r="E5" s="179" t="s">
        <v>2385</v>
      </c>
      <c r="F5" s="180">
        <v>1</v>
      </c>
      <c r="G5" s="181">
        <f>IF(SUM(G7:G16)="","",IF(E5="NOTURNO",(SUM(G7:G16))*1.25,SUM(G7:G16)))</f>
        <v>162.55000000000001</v>
      </c>
      <c r="H5" s="182" t="s">
        <v>1771</v>
      </c>
      <c r="I5" s="183" t="s">
        <v>1772</v>
      </c>
    </row>
    <row r="6" spans="1:9" s="164" customFormat="1" ht="12.75" x14ac:dyDescent="0.2">
      <c r="A6" s="184" t="s">
        <v>1774</v>
      </c>
      <c r="B6" s="185" t="s">
        <v>2386</v>
      </c>
      <c r="C6" s="186" t="s">
        <v>2387</v>
      </c>
      <c r="D6" s="187" t="s">
        <v>2</v>
      </c>
      <c r="E6" s="188" t="s">
        <v>2388</v>
      </c>
      <c r="F6" s="189" t="s">
        <v>3</v>
      </c>
      <c r="G6" s="190"/>
      <c r="H6" s="191"/>
      <c r="I6" s="192"/>
    </row>
    <row r="7" spans="1:9" s="164" customFormat="1" ht="25.5" x14ac:dyDescent="0.2">
      <c r="A7" s="193" t="s">
        <v>2389</v>
      </c>
      <c r="B7" s="194" t="s">
        <v>1713</v>
      </c>
      <c r="C7" s="195" t="s">
        <v>2390</v>
      </c>
      <c r="D7" s="195" t="s">
        <v>812</v>
      </c>
      <c r="E7" s="196">
        <v>134.52000000000001</v>
      </c>
      <c r="F7" s="197">
        <v>1</v>
      </c>
      <c r="G7" s="198">
        <f t="shared" ref="G7:G18" si="0">IF(E7="","",F7*E7)</f>
        <v>134.52000000000001</v>
      </c>
      <c r="H7" s="371" t="s">
        <v>2391</v>
      </c>
      <c r="I7" s="373" t="s">
        <v>2392</v>
      </c>
    </row>
    <row r="8" spans="1:9" s="164" customFormat="1" ht="25.5" x14ac:dyDescent="0.2">
      <c r="A8" s="193" t="s">
        <v>2393</v>
      </c>
      <c r="B8" s="194" t="s">
        <v>1718</v>
      </c>
      <c r="C8" s="195" t="s">
        <v>2394</v>
      </c>
      <c r="D8" s="195" t="s">
        <v>807</v>
      </c>
      <c r="E8" s="196">
        <v>1.2</v>
      </c>
      <c r="F8" s="197">
        <v>1</v>
      </c>
      <c r="G8" s="198">
        <f t="shared" si="0"/>
        <v>1.2</v>
      </c>
      <c r="H8" s="371"/>
      <c r="I8" s="373"/>
    </row>
    <row r="9" spans="1:9" s="164" customFormat="1" ht="25.5" x14ac:dyDescent="0.2">
      <c r="A9" s="193" t="s">
        <v>2395</v>
      </c>
      <c r="B9" s="194" t="s">
        <v>1718</v>
      </c>
      <c r="C9" s="195" t="s">
        <v>2396</v>
      </c>
      <c r="D9" s="195" t="s">
        <v>807</v>
      </c>
      <c r="E9" s="196">
        <v>0.85</v>
      </c>
      <c r="F9" s="197">
        <v>1</v>
      </c>
      <c r="G9" s="198">
        <f t="shared" si="0"/>
        <v>0.85</v>
      </c>
      <c r="H9" s="371"/>
      <c r="I9" s="373"/>
    </row>
    <row r="10" spans="1:9" s="164" customFormat="1" ht="12.75" x14ac:dyDescent="0.2">
      <c r="A10" s="193" t="s">
        <v>2397</v>
      </c>
      <c r="B10" s="194" t="s">
        <v>1718</v>
      </c>
      <c r="C10" s="195" t="s">
        <v>2398</v>
      </c>
      <c r="D10" s="195" t="s">
        <v>812</v>
      </c>
      <c r="E10" s="196">
        <v>3.78</v>
      </c>
      <c r="F10" s="197">
        <v>1</v>
      </c>
      <c r="G10" s="198">
        <f t="shared" si="0"/>
        <v>3.78</v>
      </c>
      <c r="H10" s="371"/>
      <c r="I10" s="373"/>
    </row>
    <row r="11" spans="1:9" s="164" customFormat="1" ht="12.75" x14ac:dyDescent="0.2">
      <c r="A11" s="193" t="s">
        <v>2399</v>
      </c>
      <c r="B11" s="194" t="s">
        <v>1718</v>
      </c>
      <c r="C11" s="195" t="s">
        <v>2400</v>
      </c>
      <c r="D11" s="195" t="s">
        <v>811</v>
      </c>
      <c r="E11" s="196">
        <v>1.36</v>
      </c>
      <c r="F11" s="197">
        <v>3</v>
      </c>
      <c r="G11" s="198">
        <f t="shared" si="0"/>
        <v>4.08</v>
      </c>
      <c r="H11" s="371"/>
      <c r="I11" s="373"/>
    </row>
    <row r="12" spans="1:9" s="164" customFormat="1" ht="12.75" x14ac:dyDescent="0.2">
      <c r="A12" s="193" t="s">
        <v>2401</v>
      </c>
      <c r="B12" s="194" t="s">
        <v>1713</v>
      </c>
      <c r="C12" s="195" t="s">
        <v>2402</v>
      </c>
      <c r="D12" s="195" t="s">
        <v>2403</v>
      </c>
      <c r="E12" s="196">
        <v>1.51</v>
      </c>
      <c r="F12" s="197">
        <v>12</v>
      </c>
      <c r="G12" s="198">
        <f t="shared" si="0"/>
        <v>18.12</v>
      </c>
      <c r="H12" s="371"/>
      <c r="I12" s="373"/>
    </row>
    <row r="13" spans="1:9" s="164" customFormat="1" ht="12.75" x14ac:dyDescent="0.2">
      <c r="A13" s="193"/>
      <c r="B13" s="194"/>
      <c r="C13" s="195"/>
      <c r="D13" s="195"/>
      <c r="E13" s="196"/>
      <c r="F13" s="197"/>
      <c r="G13" s="198" t="str">
        <f t="shared" si="0"/>
        <v/>
      </c>
      <c r="H13" s="371"/>
      <c r="I13" s="373"/>
    </row>
    <row r="14" spans="1:9" s="164" customFormat="1" ht="12.75" x14ac:dyDescent="0.2">
      <c r="A14" s="193"/>
      <c r="B14" s="194"/>
      <c r="C14" s="195"/>
      <c r="D14" s="195"/>
      <c r="E14" s="196"/>
      <c r="F14" s="197"/>
      <c r="G14" s="198" t="str">
        <f t="shared" si="0"/>
        <v/>
      </c>
      <c r="H14" s="371"/>
      <c r="I14" s="373"/>
    </row>
    <row r="15" spans="1:9" s="164" customFormat="1" ht="12.75" x14ac:dyDescent="0.2">
      <c r="A15" s="193"/>
      <c r="B15" s="194"/>
      <c r="C15" s="195"/>
      <c r="D15" s="195"/>
      <c r="E15" s="196"/>
      <c r="F15" s="199"/>
      <c r="G15" s="198" t="str">
        <f t="shared" si="0"/>
        <v/>
      </c>
      <c r="H15" s="371"/>
      <c r="I15" s="373"/>
    </row>
    <row r="16" spans="1:9" s="164" customFormat="1" ht="12.75" x14ac:dyDescent="0.2">
      <c r="A16" s="193"/>
      <c r="B16" s="194"/>
      <c r="C16" s="195"/>
      <c r="D16" s="195"/>
      <c r="E16" s="196"/>
      <c r="F16" s="199"/>
      <c r="G16" s="198" t="str">
        <f t="shared" si="0"/>
        <v/>
      </c>
      <c r="H16" s="371"/>
      <c r="I16" s="373"/>
    </row>
    <row r="17" spans="1:9" s="164" customFormat="1" ht="13.5" thickBot="1" x14ac:dyDescent="0.25">
      <c r="A17" s="200"/>
      <c r="B17" s="201"/>
      <c r="C17" s="202"/>
      <c r="D17" s="202"/>
      <c r="E17" s="203"/>
      <c r="F17" s="204"/>
      <c r="G17" s="205" t="str">
        <f t="shared" si="0"/>
        <v/>
      </c>
      <c r="H17" s="372"/>
      <c r="I17" s="374"/>
    </row>
    <row r="18" spans="1:9" s="164" customFormat="1" ht="13.5" thickBot="1" x14ac:dyDescent="0.25">
      <c r="B18" s="206"/>
      <c r="E18" s="207"/>
      <c r="F18" s="208"/>
      <c r="G18" s="209" t="str">
        <f t="shared" si="0"/>
        <v/>
      </c>
      <c r="H18" s="175"/>
      <c r="I18" s="175"/>
    </row>
    <row r="19" spans="1:9" s="164" customFormat="1" ht="12.75" x14ac:dyDescent="0.2">
      <c r="A19" s="210" t="s">
        <v>2082</v>
      </c>
      <c r="B19" s="177" t="s">
        <v>147</v>
      </c>
      <c r="C19" s="178"/>
      <c r="D19" s="179" t="s">
        <v>2</v>
      </c>
      <c r="E19" s="179" t="s">
        <v>132</v>
      </c>
      <c r="F19" s="180">
        <v>1</v>
      </c>
      <c r="G19" s="181">
        <f>IF(SUM(G21:G30)="","",IF(E19="NOTURNO",(SUM(G21:G30))*1.25,SUM(G21:G30)))</f>
        <v>203.1875</v>
      </c>
      <c r="H19" s="182" t="s">
        <v>1771</v>
      </c>
      <c r="I19" s="183" t="s">
        <v>1772</v>
      </c>
    </row>
    <row r="20" spans="1:9" s="164" customFormat="1" ht="12.75" x14ac:dyDescent="0.2">
      <c r="A20" s="211" t="s">
        <v>1774</v>
      </c>
      <c r="B20" s="185" t="s">
        <v>2386</v>
      </c>
      <c r="C20" s="186" t="s">
        <v>2387</v>
      </c>
      <c r="D20" s="187" t="s">
        <v>2</v>
      </c>
      <c r="E20" s="188" t="s">
        <v>2388</v>
      </c>
      <c r="F20" s="189" t="s">
        <v>3</v>
      </c>
      <c r="G20" s="190"/>
      <c r="H20" s="191"/>
      <c r="I20" s="192"/>
    </row>
    <row r="21" spans="1:9" s="164" customFormat="1" ht="25.5" x14ac:dyDescent="0.2">
      <c r="A21" s="212" t="s">
        <v>2389</v>
      </c>
      <c r="B21" s="194" t="s">
        <v>1713</v>
      </c>
      <c r="C21" s="195" t="s">
        <v>2390</v>
      </c>
      <c r="D21" s="195" t="s">
        <v>812</v>
      </c>
      <c r="E21" s="196">
        <v>134.52000000000001</v>
      </c>
      <c r="F21" s="197">
        <v>1</v>
      </c>
      <c r="G21" s="198">
        <f t="shared" ref="G21:G32" si="1">IF(E21="","",F21*E21)</f>
        <v>134.52000000000001</v>
      </c>
      <c r="H21" s="371" t="s">
        <v>2391</v>
      </c>
      <c r="I21" s="373" t="s">
        <v>2392</v>
      </c>
    </row>
    <row r="22" spans="1:9" s="164" customFormat="1" ht="25.5" x14ac:dyDescent="0.2">
      <c r="A22" s="212" t="s">
        <v>2393</v>
      </c>
      <c r="B22" s="164" t="s">
        <v>1718</v>
      </c>
      <c r="C22" s="195" t="s">
        <v>2394</v>
      </c>
      <c r="D22" s="195" t="s">
        <v>807</v>
      </c>
      <c r="E22" s="196">
        <v>1.2</v>
      </c>
      <c r="F22" s="197">
        <v>1</v>
      </c>
      <c r="G22" s="198">
        <f t="shared" si="1"/>
        <v>1.2</v>
      </c>
      <c r="H22" s="371"/>
      <c r="I22" s="373"/>
    </row>
    <row r="23" spans="1:9" s="164" customFormat="1" ht="25.5" x14ac:dyDescent="0.2">
      <c r="A23" s="212" t="s">
        <v>2395</v>
      </c>
      <c r="B23" s="194" t="s">
        <v>1718</v>
      </c>
      <c r="C23" s="195" t="s">
        <v>2396</v>
      </c>
      <c r="D23" s="195" t="s">
        <v>807</v>
      </c>
      <c r="E23" s="196">
        <v>0.85</v>
      </c>
      <c r="F23" s="197">
        <v>1</v>
      </c>
      <c r="G23" s="198">
        <f t="shared" si="1"/>
        <v>0.85</v>
      </c>
      <c r="H23" s="371"/>
      <c r="I23" s="373"/>
    </row>
    <row r="24" spans="1:9" s="164" customFormat="1" ht="12.75" x14ac:dyDescent="0.2">
      <c r="A24" s="212" t="s">
        <v>2397</v>
      </c>
      <c r="B24" s="194" t="s">
        <v>1718</v>
      </c>
      <c r="C24" s="195" t="s">
        <v>2398</v>
      </c>
      <c r="D24" s="195" t="s">
        <v>812</v>
      </c>
      <c r="E24" s="196">
        <v>3.78</v>
      </c>
      <c r="F24" s="197">
        <v>1</v>
      </c>
      <c r="G24" s="198">
        <f t="shared" si="1"/>
        <v>3.78</v>
      </c>
      <c r="H24" s="371"/>
      <c r="I24" s="373"/>
    </row>
    <row r="25" spans="1:9" s="164" customFormat="1" ht="12.75" x14ac:dyDescent="0.2">
      <c r="A25" s="212" t="s">
        <v>2399</v>
      </c>
      <c r="B25" s="194" t="s">
        <v>1718</v>
      </c>
      <c r="C25" s="195" t="s">
        <v>2400</v>
      </c>
      <c r="D25" s="195" t="s">
        <v>811</v>
      </c>
      <c r="E25" s="196">
        <v>1.36</v>
      </c>
      <c r="F25" s="197">
        <v>3</v>
      </c>
      <c r="G25" s="198">
        <f t="shared" si="1"/>
        <v>4.08</v>
      </c>
      <c r="H25" s="371"/>
      <c r="I25" s="373"/>
    </row>
    <row r="26" spans="1:9" s="164" customFormat="1" ht="12.75" x14ac:dyDescent="0.2">
      <c r="A26" s="212" t="s">
        <v>2401</v>
      </c>
      <c r="B26" s="194" t="s">
        <v>1713</v>
      </c>
      <c r="C26" s="195" t="s">
        <v>2402</v>
      </c>
      <c r="D26" s="195" t="s">
        <v>2403</v>
      </c>
      <c r="E26" s="196">
        <v>1.51</v>
      </c>
      <c r="F26" s="197">
        <v>12</v>
      </c>
      <c r="G26" s="198">
        <f t="shared" si="1"/>
        <v>18.12</v>
      </c>
      <c r="H26" s="371"/>
      <c r="I26" s="373"/>
    </row>
    <row r="27" spans="1:9" s="164" customFormat="1" ht="12.75" x14ac:dyDescent="0.2">
      <c r="A27" s="212"/>
      <c r="B27" s="194"/>
      <c r="C27" s="195"/>
      <c r="D27" s="195"/>
      <c r="E27" s="196"/>
      <c r="F27" s="197"/>
      <c r="G27" s="198" t="str">
        <f t="shared" si="1"/>
        <v/>
      </c>
      <c r="H27" s="371"/>
      <c r="I27" s="373"/>
    </row>
    <row r="28" spans="1:9" s="164" customFormat="1" ht="12.75" x14ac:dyDescent="0.2">
      <c r="A28" s="212"/>
      <c r="B28" s="194"/>
      <c r="C28" s="195"/>
      <c r="D28" s="195"/>
      <c r="E28" s="196"/>
      <c r="F28" s="197"/>
      <c r="G28" s="198" t="str">
        <f t="shared" si="1"/>
        <v/>
      </c>
      <c r="H28" s="371"/>
      <c r="I28" s="373"/>
    </row>
    <row r="29" spans="1:9" s="164" customFormat="1" ht="12.75" x14ac:dyDescent="0.2">
      <c r="A29" s="212"/>
      <c r="B29" s="194"/>
      <c r="C29" s="195"/>
      <c r="D29" s="195"/>
      <c r="E29" s="196"/>
      <c r="F29" s="199"/>
      <c r="G29" s="198" t="str">
        <f t="shared" si="1"/>
        <v/>
      </c>
      <c r="H29" s="371"/>
      <c r="I29" s="373"/>
    </row>
    <row r="30" spans="1:9" s="164" customFormat="1" ht="12.75" x14ac:dyDescent="0.2">
      <c r="A30" s="212"/>
      <c r="B30" s="194"/>
      <c r="C30" s="195"/>
      <c r="D30" s="195"/>
      <c r="E30" s="196"/>
      <c r="F30" s="199"/>
      <c r="G30" s="198" t="str">
        <f t="shared" si="1"/>
        <v/>
      </c>
      <c r="H30" s="371"/>
      <c r="I30" s="373"/>
    </row>
    <row r="31" spans="1:9" s="164" customFormat="1" ht="13.5" thickBot="1" x14ac:dyDescent="0.25">
      <c r="A31" s="213"/>
      <c r="B31" s="201"/>
      <c r="C31" s="202"/>
      <c r="D31" s="202"/>
      <c r="E31" s="203"/>
      <c r="F31" s="204"/>
      <c r="G31" s="205" t="str">
        <f t="shared" si="1"/>
        <v/>
      </c>
      <c r="H31" s="372"/>
      <c r="I31" s="374"/>
    </row>
    <row r="32" spans="1:9" s="164" customFormat="1" ht="13.5" thickBot="1" x14ac:dyDescent="0.25">
      <c r="B32" s="206"/>
      <c r="E32" s="207"/>
      <c r="F32" s="208"/>
      <c r="G32" s="209" t="str">
        <f t="shared" si="1"/>
        <v/>
      </c>
      <c r="H32" s="175"/>
      <c r="I32" s="175"/>
    </row>
    <row r="33" spans="1:9" s="164" customFormat="1" ht="12.75" x14ac:dyDescent="0.2">
      <c r="A33" s="210" t="s">
        <v>2083</v>
      </c>
      <c r="B33" s="177" t="s">
        <v>148</v>
      </c>
      <c r="C33" s="178"/>
      <c r="D33" s="179" t="s">
        <v>2</v>
      </c>
      <c r="E33" s="179" t="s">
        <v>2385</v>
      </c>
      <c r="F33" s="180">
        <v>1</v>
      </c>
      <c r="G33" s="181">
        <f>IF(SUM(G35:G44)="","",IF(E33="NOTURNO",(SUM(G35:G44))*1.25,SUM(G35:G44)))</f>
        <v>183.45</v>
      </c>
      <c r="H33" s="182" t="s">
        <v>1771</v>
      </c>
      <c r="I33" s="183" t="s">
        <v>1772</v>
      </c>
    </row>
    <row r="34" spans="1:9" s="164" customFormat="1" ht="12.75" x14ac:dyDescent="0.2">
      <c r="A34" s="211" t="s">
        <v>1774</v>
      </c>
      <c r="B34" s="185" t="s">
        <v>2386</v>
      </c>
      <c r="C34" s="186" t="s">
        <v>2387</v>
      </c>
      <c r="D34" s="187" t="s">
        <v>2</v>
      </c>
      <c r="E34" s="188" t="s">
        <v>2388</v>
      </c>
      <c r="F34" s="189" t="s">
        <v>3</v>
      </c>
      <c r="G34" s="190"/>
      <c r="H34" s="191"/>
      <c r="I34" s="192"/>
    </row>
    <row r="35" spans="1:9" s="164" customFormat="1" ht="25.5" x14ac:dyDescent="0.2">
      <c r="A35" s="214" t="s">
        <v>2404</v>
      </c>
      <c r="B35" s="194" t="s">
        <v>1713</v>
      </c>
      <c r="C35" s="195" t="s">
        <v>2405</v>
      </c>
      <c r="D35" s="195" t="s">
        <v>812</v>
      </c>
      <c r="E35" s="196">
        <v>151.34</v>
      </c>
      <c r="F35" s="197">
        <v>1</v>
      </c>
      <c r="G35" s="198">
        <f t="shared" ref="G35:G45" si="2">IF(E35="","",F35*E35)</f>
        <v>151.34</v>
      </c>
      <c r="H35" s="371" t="s">
        <v>2391</v>
      </c>
      <c r="I35" s="373" t="s">
        <v>2392</v>
      </c>
    </row>
    <row r="36" spans="1:9" s="164" customFormat="1" ht="25.5" x14ac:dyDescent="0.2">
      <c r="A36" s="214" t="s">
        <v>2393</v>
      </c>
      <c r="B36" s="194" t="s">
        <v>1718</v>
      </c>
      <c r="C36" s="195" t="s">
        <v>2394</v>
      </c>
      <c r="D36" s="195" t="s">
        <v>807</v>
      </c>
      <c r="E36" s="196">
        <v>1.2</v>
      </c>
      <c r="F36" s="197">
        <v>1</v>
      </c>
      <c r="G36" s="198">
        <f t="shared" si="2"/>
        <v>1.2</v>
      </c>
      <c r="H36" s="371"/>
      <c r="I36" s="373"/>
    </row>
    <row r="37" spans="1:9" s="164" customFormat="1" ht="25.5" x14ac:dyDescent="0.2">
      <c r="A37" s="214" t="s">
        <v>2395</v>
      </c>
      <c r="B37" s="194" t="s">
        <v>1718</v>
      </c>
      <c r="C37" s="195" t="s">
        <v>2396</v>
      </c>
      <c r="D37" s="195" t="s">
        <v>807</v>
      </c>
      <c r="E37" s="196">
        <v>0.85</v>
      </c>
      <c r="F37" s="197">
        <v>1</v>
      </c>
      <c r="G37" s="198">
        <f t="shared" si="2"/>
        <v>0.85</v>
      </c>
      <c r="H37" s="371"/>
      <c r="I37" s="373"/>
    </row>
    <row r="38" spans="1:9" s="164" customFormat="1" ht="12.75" x14ac:dyDescent="0.2">
      <c r="A38" s="214" t="s">
        <v>2397</v>
      </c>
      <c r="B38" s="194" t="s">
        <v>1718</v>
      </c>
      <c r="C38" s="195" t="s">
        <v>2398</v>
      </c>
      <c r="D38" s="195" t="s">
        <v>812</v>
      </c>
      <c r="E38" s="196">
        <v>3.78</v>
      </c>
      <c r="F38" s="197">
        <v>1</v>
      </c>
      <c r="G38" s="198">
        <f t="shared" si="2"/>
        <v>3.78</v>
      </c>
      <c r="H38" s="371"/>
      <c r="I38" s="373"/>
    </row>
    <row r="39" spans="1:9" s="164" customFormat="1" ht="12.75" x14ac:dyDescent="0.2">
      <c r="A39" s="214" t="s">
        <v>2399</v>
      </c>
      <c r="B39" s="194" t="s">
        <v>1718</v>
      </c>
      <c r="C39" s="195" t="s">
        <v>2400</v>
      </c>
      <c r="D39" s="195" t="s">
        <v>811</v>
      </c>
      <c r="E39" s="196">
        <v>1.36</v>
      </c>
      <c r="F39" s="197">
        <v>6</v>
      </c>
      <c r="G39" s="198">
        <f t="shared" si="2"/>
        <v>8.16</v>
      </c>
      <c r="H39" s="371"/>
      <c r="I39" s="373"/>
    </row>
    <row r="40" spans="1:9" s="164" customFormat="1" ht="12.75" x14ac:dyDescent="0.2">
      <c r="A40" s="214" t="s">
        <v>2401</v>
      </c>
      <c r="B40" s="194" t="s">
        <v>1713</v>
      </c>
      <c r="C40" s="195" t="s">
        <v>2402</v>
      </c>
      <c r="D40" s="195" t="s">
        <v>2403</v>
      </c>
      <c r="E40" s="196">
        <v>1.51</v>
      </c>
      <c r="F40" s="197">
        <v>12</v>
      </c>
      <c r="G40" s="198">
        <f t="shared" si="2"/>
        <v>18.12</v>
      </c>
      <c r="H40" s="371"/>
      <c r="I40" s="373"/>
    </row>
    <row r="41" spans="1:9" s="164" customFormat="1" ht="12.75" x14ac:dyDescent="0.2">
      <c r="A41" s="212"/>
      <c r="B41" s="194"/>
      <c r="C41" s="195"/>
      <c r="D41" s="195"/>
      <c r="E41" s="196"/>
      <c r="F41" s="197"/>
      <c r="G41" s="198" t="str">
        <f t="shared" si="2"/>
        <v/>
      </c>
      <c r="H41" s="371"/>
      <c r="I41" s="373"/>
    </row>
    <row r="42" spans="1:9" s="164" customFormat="1" ht="12.75" x14ac:dyDescent="0.2">
      <c r="A42" s="212"/>
      <c r="B42" s="194"/>
      <c r="C42" s="195"/>
      <c r="D42" s="195"/>
      <c r="E42" s="196"/>
      <c r="F42" s="197"/>
      <c r="G42" s="198" t="str">
        <f t="shared" si="2"/>
        <v/>
      </c>
      <c r="H42" s="371"/>
      <c r="I42" s="373"/>
    </row>
    <row r="43" spans="1:9" s="164" customFormat="1" ht="12.75" x14ac:dyDescent="0.2">
      <c r="A43" s="212"/>
      <c r="B43" s="194"/>
      <c r="C43" s="195"/>
      <c r="D43" s="195"/>
      <c r="E43" s="196"/>
      <c r="F43" s="199"/>
      <c r="G43" s="198" t="str">
        <f t="shared" si="2"/>
        <v/>
      </c>
      <c r="H43" s="371"/>
      <c r="I43" s="373"/>
    </row>
    <row r="44" spans="1:9" s="164" customFormat="1" ht="12.75" x14ac:dyDescent="0.2">
      <c r="A44" s="212"/>
      <c r="B44" s="194"/>
      <c r="C44" s="195"/>
      <c r="D44" s="195"/>
      <c r="E44" s="196"/>
      <c r="F44" s="199"/>
      <c r="G44" s="198" t="str">
        <f t="shared" si="2"/>
        <v/>
      </c>
      <c r="H44" s="371"/>
      <c r="I44" s="373"/>
    </row>
    <row r="45" spans="1:9" s="164" customFormat="1" ht="13.5" thickBot="1" x14ac:dyDescent="0.25">
      <c r="A45" s="213"/>
      <c r="B45" s="201"/>
      <c r="C45" s="202"/>
      <c r="D45" s="202"/>
      <c r="E45" s="203"/>
      <c r="F45" s="204"/>
      <c r="G45" s="205" t="str">
        <f t="shared" si="2"/>
        <v/>
      </c>
      <c r="H45" s="372"/>
      <c r="I45" s="374"/>
    </row>
    <row r="46" spans="1:9" s="164" customFormat="1" ht="13.5" thickBot="1" x14ac:dyDescent="0.25">
      <c r="B46" s="215"/>
      <c r="C46" s="216"/>
      <c r="D46" s="216"/>
      <c r="E46" s="217"/>
      <c r="F46" s="218"/>
      <c r="G46" s="217"/>
      <c r="H46" s="175"/>
      <c r="I46" s="175"/>
    </row>
    <row r="47" spans="1:9" s="164" customFormat="1" ht="12.75" x14ac:dyDescent="0.2">
      <c r="A47" s="210" t="s">
        <v>2084</v>
      </c>
      <c r="B47" s="177" t="s">
        <v>149</v>
      </c>
      <c r="C47" s="178"/>
      <c r="D47" s="179" t="s">
        <v>2</v>
      </c>
      <c r="E47" s="179" t="s">
        <v>132</v>
      </c>
      <c r="F47" s="180">
        <v>1</v>
      </c>
      <c r="G47" s="181">
        <f>IF(SUM(G49:G58)="","",IF(E47="NOTURNO",(SUM(G49:G58))*1.25,SUM(G49:G58)))</f>
        <v>229.3125</v>
      </c>
      <c r="H47" s="182" t="s">
        <v>1771</v>
      </c>
      <c r="I47" s="183" t="s">
        <v>1772</v>
      </c>
    </row>
    <row r="48" spans="1:9" s="164" customFormat="1" ht="12.75" x14ac:dyDescent="0.2">
      <c r="A48" s="211" t="s">
        <v>1774</v>
      </c>
      <c r="B48" s="185" t="s">
        <v>2386</v>
      </c>
      <c r="C48" s="186" t="s">
        <v>2387</v>
      </c>
      <c r="D48" s="187" t="s">
        <v>2</v>
      </c>
      <c r="E48" s="188" t="s">
        <v>2388</v>
      </c>
      <c r="F48" s="189" t="s">
        <v>3</v>
      </c>
      <c r="G48" s="190"/>
      <c r="H48" s="191"/>
      <c r="I48" s="192"/>
    </row>
    <row r="49" spans="1:9" s="164" customFormat="1" ht="25.5" x14ac:dyDescent="0.2">
      <c r="A49" s="214" t="s">
        <v>2404</v>
      </c>
      <c r="B49" s="194" t="s">
        <v>1713</v>
      </c>
      <c r="C49" s="195" t="s">
        <v>2405</v>
      </c>
      <c r="D49" s="195" t="s">
        <v>812</v>
      </c>
      <c r="E49" s="196">
        <v>151.34</v>
      </c>
      <c r="F49" s="197">
        <v>1</v>
      </c>
      <c r="G49" s="198">
        <f t="shared" ref="G49:G60" si="3">IF(E49="","",F49*E49)</f>
        <v>151.34</v>
      </c>
      <c r="H49" s="371" t="s">
        <v>2391</v>
      </c>
      <c r="I49" s="373" t="s">
        <v>2392</v>
      </c>
    </row>
    <row r="50" spans="1:9" s="164" customFormat="1" ht="25.5" x14ac:dyDescent="0.2">
      <c r="A50" s="214" t="s">
        <v>2393</v>
      </c>
      <c r="B50" s="194" t="s">
        <v>1718</v>
      </c>
      <c r="C50" s="195" t="s">
        <v>2394</v>
      </c>
      <c r="D50" s="195" t="s">
        <v>807</v>
      </c>
      <c r="E50" s="196">
        <v>1.2</v>
      </c>
      <c r="F50" s="197">
        <v>1</v>
      </c>
      <c r="G50" s="198">
        <f t="shared" si="3"/>
        <v>1.2</v>
      </c>
      <c r="H50" s="371"/>
      <c r="I50" s="373"/>
    </row>
    <row r="51" spans="1:9" s="164" customFormat="1" ht="25.5" x14ac:dyDescent="0.2">
      <c r="A51" s="214" t="s">
        <v>2395</v>
      </c>
      <c r="B51" s="194" t="s">
        <v>1718</v>
      </c>
      <c r="C51" s="195" t="s">
        <v>2396</v>
      </c>
      <c r="D51" s="195" t="s">
        <v>807</v>
      </c>
      <c r="E51" s="196">
        <v>0.85</v>
      </c>
      <c r="F51" s="197">
        <v>1</v>
      </c>
      <c r="G51" s="198">
        <f t="shared" si="3"/>
        <v>0.85</v>
      </c>
      <c r="H51" s="371"/>
      <c r="I51" s="373"/>
    </row>
    <row r="52" spans="1:9" s="164" customFormat="1" ht="12.75" x14ac:dyDescent="0.2">
      <c r="A52" s="214" t="s">
        <v>2397</v>
      </c>
      <c r="B52" s="194" t="s">
        <v>1718</v>
      </c>
      <c r="C52" s="195" t="s">
        <v>2398</v>
      </c>
      <c r="D52" s="195" t="s">
        <v>812</v>
      </c>
      <c r="E52" s="196">
        <v>3.78</v>
      </c>
      <c r="F52" s="197">
        <v>1</v>
      </c>
      <c r="G52" s="198">
        <f t="shared" si="3"/>
        <v>3.78</v>
      </c>
      <c r="H52" s="371"/>
      <c r="I52" s="373"/>
    </row>
    <row r="53" spans="1:9" s="164" customFormat="1" ht="12.75" x14ac:dyDescent="0.2">
      <c r="A53" s="214" t="s">
        <v>2399</v>
      </c>
      <c r="B53" s="194" t="s">
        <v>1718</v>
      </c>
      <c r="C53" s="195" t="s">
        <v>2400</v>
      </c>
      <c r="D53" s="195" t="s">
        <v>811</v>
      </c>
      <c r="E53" s="196">
        <v>1.36</v>
      </c>
      <c r="F53" s="197">
        <v>6</v>
      </c>
      <c r="G53" s="198">
        <f t="shared" si="3"/>
        <v>8.16</v>
      </c>
      <c r="H53" s="371"/>
      <c r="I53" s="373"/>
    </row>
    <row r="54" spans="1:9" s="164" customFormat="1" ht="12.75" x14ac:dyDescent="0.2">
      <c r="A54" s="214" t="s">
        <v>2401</v>
      </c>
      <c r="B54" s="194" t="s">
        <v>1713</v>
      </c>
      <c r="C54" s="195" t="s">
        <v>2402</v>
      </c>
      <c r="D54" s="195" t="s">
        <v>2403</v>
      </c>
      <c r="E54" s="196">
        <v>1.51</v>
      </c>
      <c r="F54" s="197">
        <v>12</v>
      </c>
      <c r="G54" s="198">
        <f t="shared" si="3"/>
        <v>18.12</v>
      </c>
      <c r="H54" s="371"/>
      <c r="I54" s="373"/>
    </row>
    <row r="55" spans="1:9" s="164" customFormat="1" ht="12.75" x14ac:dyDescent="0.2">
      <c r="A55" s="212"/>
      <c r="B55" s="194"/>
      <c r="C55" s="195"/>
      <c r="D55" s="195"/>
      <c r="E55" s="196"/>
      <c r="F55" s="197"/>
      <c r="G55" s="198" t="str">
        <f t="shared" si="3"/>
        <v/>
      </c>
      <c r="H55" s="371"/>
      <c r="I55" s="373"/>
    </row>
    <row r="56" spans="1:9" s="164" customFormat="1" ht="12.75" x14ac:dyDescent="0.2">
      <c r="A56" s="212"/>
      <c r="B56" s="194"/>
      <c r="C56" s="195"/>
      <c r="D56" s="195"/>
      <c r="E56" s="196"/>
      <c r="F56" s="197"/>
      <c r="G56" s="198" t="str">
        <f t="shared" si="3"/>
        <v/>
      </c>
      <c r="H56" s="371"/>
      <c r="I56" s="373"/>
    </row>
    <row r="57" spans="1:9" s="164" customFormat="1" ht="12.75" x14ac:dyDescent="0.2">
      <c r="A57" s="212"/>
      <c r="B57" s="194"/>
      <c r="C57" s="195"/>
      <c r="D57" s="195"/>
      <c r="E57" s="196"/>
      <c r="F57" s="199"/>
      <c r="G57" s="198" t="str">
        <f t="shared" si="3"/>
        <v/>
      </c>
      <c r="H57" s="371"/>
      <c r="I57" s="373"/>
    </row>
    <row r="58" spans="1:9" s="164" customFormat="1" ht="12.75" x14ac:dyDescent="0.2">
      <c r="A58" s="212"/>
      <c r="B58" s="194"/>
      <c r="C58" s="195"/>
      <c r="D58" s="195"/>
      <c r="E58" s="196"/>
      <c r="F58" s="199"/>
      <c r="G58" s="198" t="str">
        <f t="shared" si="3"/>
        <v/>
      </c>
      <c r="H58" s="371"/>
      <c r="I58" s="373"/>
    </row>
    <row r="59" spans="1:9" s="164" customFormat="1" ht="13.5" thickBot="1" x14ac:dyDescent="0.25">
      <c r="A59" s="213"/>
      <c r="B59" s="201"/>
      <c r="C59" s="202"/>
      <c r="D59" s="202"/>
      <c r="E59" s="203"/>
      <c r="F59" s="204"/>
      <c r="G59" s="205" t="str">
        <f t="shared" si="3"/>
        <v/>
      </c>
      <c r="H59" s="372"/>
      <c r="I59" s="374"/>
    </row>
    <row r="60" spans="1:9" s="164" customFormat="1" ht="13.5" thickBot="1" x14ac:dyDescent="0.25">
      <c r="B60" s="206"/>
      <c r="E60" s="207"/>
      <c r="F60" s="208"/>
      <c r="G60" s="209" t="str">
        <f t="shared" si="3"/>
        <v/>
      </c>
      <c r="H60" s="175"/>
      <c r="I60" s="175"/>
    </row>
    <row r="61" spans="1:9" s="164" customFormat="1" ht="12.75" x14ac:dyDescent="0.2">
      <c r="A61" s="210" t="s">
        <v>2085</v>
      </c>
      <c r="B61" s="177" t="s">
        <v>150</v>
      </c>
      <c r="C61" s="178"/>
      <c r="D61" s="179" t="s">
        <v>2</v>
      </c>
      <c r="E61" s="179" t="s">
        <v>2385</v>
      </c>
      <c r="F61" s="180">
        <v>1</v>
      </c>
      <c r="G61" s="181">
        <f>IF(SUM(G63:G72)="","",IF(E61="NOTURNO",(SUM(G63:G72))*1.25,SUM(G63:G72)))</f>
        <v>204.35999999999999</v>
      </c>
      <c r="H61" s="182" t="s">
        <v>1771</v>
      </c>
      <c r="I61" s="183" t="s">
        <v>1772</v>
      </c>
    </row>
    <row r="62" spans="1:9" s="164" customFormat="1" ht="12.75" x14ac:dyDescent="0.2">
      <c r="A62" s="211" t="s">
        <v>1774</v>
      </c>
      <c r="B62" s="185" t="s">
        <v>2386</v>
      </c>
      <c r="C62" s="186" t="s">
        <v>2387</v>
      </c>
      <c r="D62" s="187" t="s">
        <v>2</v>
      </c>
      <c r="E62" s="188" t="s">
        <v>2388</v>
      </c>
      <c r="F62" s="189" t="s">
        <v>3</v>
      </c>
      <c r="G62" s="190"/>
      <c r="H62" s="191"/>
      <c r="I62" s="192"/>
    </row>
    <row r="63" spans="1:9" s="164" customFormat="1" ht="25.5" x14ac:dyDescent="0.2">
      <c r="A63" s="214" t="s">
        <v>2406</v>
      </c>
      <c r="B63" s="194" t="s">
        <v>1713</v>
      </c>
      <c r="C63" s="195" t="s">
        <v>2407</v>
      </c>
      <c r="D63" s="195" t="s">
        <v>812</v>
      </c>
      <c r="E63" s="196">
        <v>168.17</v>
      </c>
      <c r="F63" s="197">
        <v>1</v>
      </c>
      <c r="G63" s="198">
        <f t="shared" ref="G63:G74" si="4">IF(E63="","",F63*E63)</f>
        <v>168.17</v>
      </c>
      <c r="H63" s="371" t="s">
        <v>2391</v>
      </c>
      <c r="I63" s="373" t="s">
        <v>2392</v>
      </c>
    </row>
    <row r="64" spans="1:9" s="164" customFormat="1" ht="25.5" x14ac:dyDescent="0.2">
      <c r="A64" s="214" t="s">
        <v>2393</v>
      </c>
      <c r="B64" s="164" t="s">
        <v>1718</v>
      </c>
      <c r="C64" s="195" t="s">
        <v>2394</v>
      </c>
      <c r="D64" s="195" t="s">
        <v>807</v>
      </c>
      <c r="E64" s="196">
        <v>1.2</v>
      </c>
      <c r="F64" s="197">
        <v>1</v>
      </c>
      <c r="G64" s="198">
        <f t="shared" si="4"/>
        <v>1.2</v>
      </c>
      <c r="H64" s="371"/>
      <c r="I64" s="373"/>
    </row>
    <row r="65" spans="1:9" s="164" customFormat="1" ht="25.5" x14ac:dyDescent="0.2">
      <c r="A65" s="214" t="s">
        <v>2395</v>
      </c>
      <c r="B65" s="194" t="s">
        <v>1718</v>
      </c>
      <c r="C65" s="195" t="s">
        <v>2396</v>
      </c>
      <c r="D65" s="195" t="s">
        <v>807</v>
      </c>
      <c r="E65" s="196">
        <v>0.85</v>
      </c>
      <c r="F65" s="197">
        <v>1</v>
      </c>
      <c r="G65" s="198">
        <f t="shared" si="4"/>
        <v>0.85</v>
      </c>
      <c r="H65" s="371"/>
      <c r="I65" s="373"/>
    </row>
    <row r="66" spans="1:9" s="164" customFormat="1" ht="12.75" x14ac:dyDescent="0.2">
      <c r="A66" s="214" t="s">
        <v>2397</v>
      </c>
      <c r="B66" s="194" t="s">
        <v>1718</v>
      </c>
      <c r="C66" s="195" t="s">
        <v>2398</v>
      </c>
      <c r="D66" s="195" t="s">
        <v>812</v>
      </c>
      <c r="E66" s="196">
        <v>3.78</v>
      </c>
      <c r="F66" s="197">
        <v>1</v>
      </c>
      <c r="G66" s="198">
        <f t="shared" si="4"/>
        <v>3.78</v>
      </c>
      <c r="H66" s="371"/>
      <c r="I66" s="373"/>
    </row>
    <row r="67" spans="1:9" s="164" customFormat="1" ht="12.75" x14ac:dyDescent="0.2">
      <c r="A67" s="214" t="s">
        <v>2399</v>
      </c>
      <c r="B67" s="194" t="s">
        <v>1718</v>
      </c>
      <c r="C67" s="195" t="s">
        <v>2400</v>
      </c>
      <c r="D67" s="195" t="s">
        <v>811</v>
      </c>
      <c r="E67" s="196">
        <v>1.36</v>
      </c>
      <c r="F67" s="197">
        <v>9</v>
      </c>
      <c r="G67" s="198">
        <f t="shared" si="4"/>
        <v>12.24</v>
      </c>
      <c r="H67" s="371"/>
      <c r="I67" s="373"/>
    </row>
    <row r="68" spans="1:9" s="164" customFormat="1" ht="12.75" x14ac:dyDescent="0.2">
      <c r="A68" s="214" t="s">
        <v>2401</v>
      </c>
      <c r="B68" s="194" t="s">
        <v>1713</v>
      </c>
      <c r="C68" s="195" t="s">
        <v>2402</v>
      </c>
      <c r="D68" s="195" t="s">
        <v>2403</v>
      </c>
      <c r="E68" s="196">
        <v>1.51</v>
      </c>
      <c r="F68" s="197">
        <v>12</v>
      </c>
      <c r="G68" s="198">
        <f t="shared" si="4"/>
        <v>18.12</v>
      </c>
      <c r="H68" s="371"/>
      <c r="I68" s="373"/>
    </row>
    <row r="69" spans="1:9" s="164" customFormat="1" ht="12.75" x14ac:dyDescent="0.2">
      <c r="A69" s="212"/>
      <c r="B69" s="194"/>
      <c r="C69" s="195"/>
      <c r="D69" s="195"/>
      <c r="E69" s="196"/>
      <c r="F69" s="197"/>
      <c r="G69" s="198" t="str">
        <f t="shared" si="4"/>
        <v/>
      </c>
      <c r="H69" s="371"/>
      <c r="I69" s="373"/>
    </row>
    <row r="70" spans="1:9" s="164" customFormat="1" ht="12.75" x14ac:dyDescent="0.2">
      <c r="A70" s="212"/>
      <c r="B70" s="194"/>
      <c r="C70" s="195"/>
      <c r="D70" s="195"/>
      <c r="E70" s="196"/>
      <c r="F70" s="197"/>
      <c r="G70" s="198" t="str">
        <f t="shared" si="4"/>
        <v/>
      </c>
      <c r="H70" s="371"/>
      <c r="I70" s="373"/>
    </row>
    <row r="71" spans="1:9" s="164" customFormat="1" ht="12.75" x14ac:dyDescent="0.2">
      <c r="A71" s="212"/>
      <c r="B71" s="194"/>
      <c r="C71" s="195"/>
      <c r="D71" s="195"/>
      <c r="E71" s="196"/>
      <c r="F71" s="199"/>
      <c r="G71" s="198" t="str">
        <f t="shared" si="4"/>
        <v/>
      </c>
      <c r="H71" s="371"/>
      <c r="I71" s="373"/>
    </row>
    <row r="72" spans="1:9" s="164" customFormat="1" ht="12.75" x14ac:dyDescent="0.2">
      <c r="A72" s="212"/>
      <c r="B72" s="194"/>
      <c r="C72" s="195"/>
      <c r="D72" s="195"/>
      <c r="E72" s="196"/>
      <c r="F72" s="199"/>
      <c r="G72" s="198" t="str">
        <f t="shared" si="4"/>
        <v/>
      </c>
      <c r="H72" s="371"/>
      <c r="I72" s="373"/>
    </row>
    <row r="73" spans="1:9" s="164" customFormat="1" ht="13.5" thickBot="1" x14ac:dyDescent="0.25">
      <c r="A73" s="213"/>
      <c r="B73" s="201"/>
      <c r="C73" s="202"/>
      <c r="D73" s="202"/>
      <c r="E73" s="203"/>
      <c r="F73" s="204"/>
      <c r="G73" s="205" t="str">
        <f t="shared" si="4"/>
        <v/>
      </c>
      <c r="H73" s="372"/>
      <c r="I73" s="374"/>
    </row>
    <row r="74" spans="1:9" s="164" customFormat="1" ht="13.5" thickBot="1" x14ac:dyDescent="0.25">
      <c r="B74" s="206"/>
      <c r="E74" s="207"/>
      <c r="F74" s="208"/>
      <c r="G74" s="209" t="str">
        <f t="shared" si="4"/>
        <v/>
      </c>
      <c r="H74" s="175"/>
      <c r="I74" s="175"/>
    </row>
    <row r="75" spans="1:9" s="164" customFormat="1" ht="12.75" x14ac:dyDescent="0.2">
      <c r="A75" s="210" t="s">
        <v>2086</v>
      </c>
      <c r="B75" s="177" t="s">
        <v>151</v>
      </c>
      <c r="C75" s="178"/>
      <c r="D75" s="179" t="s">
        <v>2</v>
      </c>
      <c r="E75" s="179" t="s">
        <v>132</v>
      </c>
      <c r="F75" s="180">
        <v>1</v>
      </c>
      <c r="G75" s="181">
        <f>IF(SUM(G77:G86)="","",IF(E75="NOTURNO",(SUM(G77:G86))*1.25,SUM(G77:G86)))</f>
        <v>255.45</v>
      </c>
      <c r="H75" s="182" t="s">
        <v>1771</v>
      </c>
      <c r="I75" s="183" t="s">
        <v>1772</v>
      </c>
    </row>
    <row r="76" spans="1:9" s="164" customFormat="1" ht="12.75" x14ac:dyDescent="0.2">
      <c r="A76" s="211" t="s">
        <v>1774</v>
      </c>
      <c r="B76" s="185" t="s">
        <v>2386</v>
      </c>
      <c r="C76" s="186" t="s">
        <v>2387</v>
      </c>
      <c r="D76" s="187" t="s">
        <v>2</v>
      </c>
      <c r="E76" s="188" t="s">
        <v>2388</v>
      </c>
      <c r="F76" s="189" t="s">
        <v>3</v>
      </c>
      <c r="G76" s="190"/>
      <c r="H76" s="191"/>
      <c r="I76" s="192"/>
    </row>
    <row r="77" spans="1:9" s="164" customFormat="1" ht="25.5" x14ac:dyDescent="0.2">
      <c r="A77" s="214" t="s">
        <v>2406</v>
      </c>
      <c r="B77" s="194" t="s">
        <v>1713</v>
      </c>
      <c r="C77" s="195" t="s">
        <v>2407</v>
      </c>
      <c r="D77" s="195" t="s">
        <v>812</v>
      </c>
      <c r="E77" s="196">
        <v>168.17</v>
      </c>
      <c r="F77" s="197">
        <v>1</v>
      </c>
      <c r="G77" s="198">
        <f t="shared" ref="G77:G87" si="5">IF(E77="","",F77*E77)</f>
        <v>168.17</v>
      </c>
      <c r="H77" s="371" t="s">
        <v>2391</v>
      </c>
      <c r="I77" s="373" t="s">
        <v>2392</v>
      </c>
    </row>
    <row r="78" spans="1:9" s="164" customFormat="1" ht="25.5" x14ac:dyDescent="0.2">
      <c r="A78" s="214" t="s">
        <v>2393</v>
      </c>
      <c r="B78" s="194" t="s">
        <v>1718</v>
      </c>
      <c r="C78" s="195" t="s">
        <v>2394</v>
      </c>
      <c r="D78" s="195" t="s">
        <v>807</v>
      </c>
      <c r="E78" s="196">
        <v>1.2</v>
      </c>
      <c r="F78" s="197">
        <v>1</v>
      </c>
      <c r="G78" s="198">
        <f t="shared" si="5"/>
        <v>1.2</v>
      </c>
      <c r="H78" s="371"/>
      <c r="I78" s="373"/>
    </row>
    <row r="79" spans="1:9" s="164" customFormat="1" ht="25.5" x14ac:dyDescent="0.2">
      <c r="A79" s="214" t="s">
        <v>2395</v>
      </c>
      <c r="B79" s="194" t="s">
        <v>1718</v>
      </c>
      <c r="C79" s="195" t="s">
        <v>2396</v>
      </c>
      <c r="D79" s="195" t="s">
        <v>807</v>
      </c>
      <c r="E79" s="196">
        <v>0.85</v>
      </c>
      <c r="F79" s="197">
        <v>1</v>
      </c>
      <c r="G79" s="198">
        <f t="shared" si="5"/>
        <v>0.85</v>
      </c>
      <c r="H79" s="371"/>
      <c r="I79" s="373"/>
    </row>
    <row r="80" spans="1:9" s="164" customFormat="1" ht="12.75" x14ac:dyDescent="0.2">
      <c r="A80" s="214" t="s">
        <v>2397</v>
      </c>
      <c r="B80" s="194" t="s">
        <v>1718</v>
      </c>
      <c r="C80" s="195" t="s">
        <v>2398</v>
      </c>
      <c r="D80" s="195" t="s">
        <v>812</v>
      </c>
      <c r="E80" s="196">
        <v>3.78</v>
      </c>
      <c r="F80" s="197">
        <v>1</v>
      </c>
      <c r="G80" s="198">
        <f t="shared" si="5"/>
        <v>3.78</v>
      </c>
      <c r="H80" s="371"/>
      <c r="I80" s="373"/>
    </row>
    <row r="81" spans="1:9" s="164" customFormat="1" ht="12.75" x14ac:dyDescent="0.2">
      <c r="A81" s="214" t="s">
        <v>2399</v>
      </c>
      <c r="B81" s="194" t="s">
        <v>1718</v>
      </c>
      <c r="C81" s="195" t="s">
        <v>2400</v>
      </c>
      <c r="D81" s="195" t="s">
        <v>811</v>
      </c>
      <c r="E81" s="196">
        <v>1.36</v>
      </c>
      <c r="F81" s="197">
        <v>9</v>
      </c>
      <c r="G81" s="198">
        <f t="shared" si="5"/>
        <v>12.24</v>
      </c>
      <c r="H81" s="371"/>
      <c r="I81" s="373"/>
    </row>
    <row r="82" spans="1:9" s="164" customFormat="1" ht="12.75" x14ac:dyDescent="0.2">
      <c r="A82" s="214" t="s">
        <v>2401</v>
      </c>
      <c r="B82" s="194" t="s">
        <v>1713</v>
      </c>
      <c r="C82" s="195" t="s">
        <v>2402</v>
      </c>
      <c r="D82" s="195" t="s">
        <v>2403</v>
      </c>
      <c r="E82" s="196">
        <v>1.51</v>
      </c>
      <c r="F82" s="197">
        <v>12</v>
      </c>
      <c r="G82" s="198">
        <f t="shared" si="5"/>
        <v>18.12</v>
      </c>
      <c r="H82" s="371"/>
      <c r="I82" s="373"/>
    </row>
    <row r="83" spans="1:9" s="164" customFormat="1" ht="12.75" x14ac:dyDescent="0.2">
      <c r="A83" s="212"/>
      <c r="B83" s="194"/>
      <c r="C83" s="195"/>
      <c r="D83" s="195"/>
      <c r="E83" s="196"/>
      <c r="F83" s="197"/>
      <c r="G83" s="198" t="str">
        <f t="shared" si="5"/>
        <v/>
      </c>
      <c r="H83" s="371"/>
      <c r="I83" s="373"/>
    </row>
    <row r="84" spans="1:9" s="164" customFormat="1" ht="12.75" x14ac:dyDescent="0.2">
      <c r="A84" s="212"/>
      <c r="B84" s="194"/>
      <c r="C84" s="195"/>
      <c r="D84" s="195"/>
      <c r="E84" s="196"/>
      <c r="F84" s="197"/>
      <c r="G84" s="198" t="str">
        <f t="shared" si="5"/>
        <v/>
      </c>
      <c r="H84" s="371"/>
      <c r="I84" s="373"/>
    </row>
    <row r="85" spans="1:9" s="164" customFormat="1" ht="12.75" x14ac:dyDescent="0.2">
      <c r="A85" s="212"/>
      <c r="B85" s="194"/>
      <c r="C85" s="195"/>
      <c r="D85" s="195"/>
      <c r="E85" s="196"/>
      <c r="F85" s="199"/>
      <c r="G85" s="198" t="str">
        <f t="shared" si="5"/>
        <v/>
      </c>
      <c r="H85" s="371"/>
      <c r="I85" s="373"/>
    </row>
    <row r="86" spans="1:9" s="164" customFormat="1" ht="12.75" x14ac:dyDescent="0.2">
      <c r="A86" s="212"/>
      <c r="B86" s="194"/>
      <c r="C86" s="195"/>
      <c r="D86" s="195"/>
      <c r="E86" s="196"/>
      <c r="F86" s="199"/>
      <c r="G86" s="198" t="str">
        <f t="shared" si="5"/>
        <v/>
      </c>
      <c r="H86" s="371"/>
      <c r="I86" s="373"/>
    </row>
    <row r="87" spans="1:9" s="164" customFormat="1" ht="13.5" thickBot="1" x14ac:dyDescent="0.25">
      <c r="A87" s="213"/>
      <c r="B87" s="201"/>
      <c r="C87" s="202"/>
      <c r="D87" s="202"/>
      <c r="E87" s="203"/>
      <c r="F87" s="204"/>
      <c r="G87" s="205" t="str">
        <f t="shared" si="5"/>
        <v/>
      </c>
      <c r="H87" s="372"/>
      <c r="I87" s="374"/>
    </row>
    <row r="88" spans="1:9" s="164" customFormat="1" ht="13.5" thickBot="1" x14ac:dyDescent="0.25">
      <c r="B88" s="215"/>
      <c r="C88" s="216"/>
      <c r="D88" s="216"/>
      <c r="E88" s="217"/>
      <c r="F88" s="218"/>
      <c r="G88" s="217"/>
      <c r="H88" s="175"/>
      <c r="I88" s="175"/>
    </row>
    <row r="89" spans="1:9" s="164" customFormat="1" ht="12.75" x14ac:dyDescent="0.2">
      <c r="A89" s="210" t="s">
        <v>2087</v>
      </c>
      <c r="B89" s="177" t="s">
        <v>152</v>
      </c>
      <c r="C89" s="178"/>
      <c r="D89" s="179" t="s">
        <v>2</v>
      </c>
      <c r="E89" s="179" t="s">
        <v>2385</v>
      </c>
      <c r="F89" s="180">
        <v>1</v>
      </c>
      <c r="G89" s="181">
        <f>IF(SUM(G91:G100)="","",IF(E89="NOTURNO",(SUM(G91:G100))*1.25,SUM(G91:G100)))</f>
        <v>246.13</v>
      </c>
      <c r="H89" s="182" t="s">
        <v>1771</v>
      </c>
      <c r="I89" s="183" t="s">
        <v>1772</v>
      </c>
    </row>
    <row r="90" spans="1:9" s="164" customFormat="1" ht="12.75" x14ac:dyDescent="0.2">
      <c r="A90" s="211" t="s">
        <v>1774</v>
      </c>
      <c r="B90" s="185" t="s">
        <v>2386</v>
      </c>
      <c r="C90" s="186" t="s">
        <v>2387</v>
      </c>
      <c r="D90" s="187" t="s">
        <v>2</v>
      </c>
      <c r="E90" s="188" t="s">
        <v>2388</v>
      </c>
      <c r="F90" s="189" t="s">
        <v>3</v>
      </c>
      <c r="G90" s="190"/>
      <c r="H90" s="191"/>
      <c r="I90" s="192"/>
    </row>
    <row r="91" spans="1:9" s="164" customFormat="1" ht="25.5" x14ac:dyDescent="0.2">
      <c r="A91" s="214" t="s">
        <v>2408</v>
      </c>
      <c r="B91" s="194" t="s">
        <v>1713</v>
      </c>
      <c r="C91" s="195" t="s">
        <v>2409</v>
      </c>
      <c r="D91" s="195" t="s">
        <v>812</v>
      </c>
      <c r="E91" s="196">
        <v>201.78</v>
      </c>
      <c r="F91" s="197">
        <v>1</v>
      </c>
      <c r="G91" s="198">
        <f t="shared" ref="G91:G102" si="6">IF(E91="","",F91*E91)</f>
        <v>201.78</v>
      </c>
      <c r="H91" s="371" t="s">
        <v>2391</v>
      </c>
      <c r="I91" s="373" t="s">
        <v>2392</v>
      </c>
    </row>
    <row r="92" spans="1:9" s="164" customFormat="1" ht="25.5" x14ac:dyDescent="0.2">
      <c r="A92" s="214" t="s">
        <v>2393</v>
      </c>
      <c r="B92" s="194" t="s">
        <v>1718</v>
      </c>
      <c r="C92" s="195" t="s">
        <v>2394</v>
      </c>
      <c r="D92" s="195" t="s">
        <v>807</v>
      </c>
      <c r="E92" s="196">
        <v>1.2</v>
      </c>
      <c r="F92" s="197">
        <v>1</v>
      </c>
      <c r="G92" s="198">
        <f t="shared" si="6"/>
        <v>1.2</v>
      </c>
      <c r="H92" s="371"/>
      <c r="I92" s="373"/>
    </row>
    <row r="93" spans="1:9" s="164" customFormat="1" ht="25.5" x14ac:dyDescent="0.2">
      <c r="A93" s="214" t="s">
        <v>2395</v>
      </c>
      <c r="B93" s="194" t="s">
        <v>1718</v>
      </c>
      <c r="C93" s="195" t="s">
        <v>2396</v>
      </c>
      <c r="D93" s="195" t="s">
        <v>807</v>
      </c>
      <c r="E93" s="196">
        <v>0.85</v>
      </c>
      <c r="F93" s="197">
        <v>1</v>
      </c>
      <c r="G93" s="198">
        <f t="shared" si="6"/>
        <v>0.85</v>
      </c>
      <c r="H93" s="371"/>
      <c r="I93" s="373"/>
    </row>
    <row r="94" spans="1:9" s="164" customFormat="1" ht="12.75" x14ac:dyDescent="0.2">
      <c r="A94" s="214" t="s">
        <v>2397</v>
      </c>
      <c r="B94" s="194" t="s">
        <v>1718</v>
      </c>
      <c r="C94" s="195" t="s">
        <v>2398</v>
      </c>
      <c r="D94" s="195" t="s">
        <v>812</v>
      </c>
      <c r="E94" s="196">
        <v>3.78</v>
      </c>
      <c r="F94" s="197">
        <v>1</v>
      </c>
      <c r="G94" s="198">
        <f t="shared" si="6"/>
        <v>3.78</v>
      </c>
      <c r="H94" s="371"/>
      <c r="I94" s="373"/>
    </row>
    <row r="95" spans="1:9" s="164" customFormat="1" ht="12.75" x14ac:dyDescent="0.2">
      <c r="A95" s="214" t="s">
        <v>2399</v>
      </c>
      <c r="B95" s="194" t="s">
        <v>1718</v>
      </c>
      <c r="C95" s="195" t="s">
        <v>2400</v>
      </c>
      <c r="D95" s="195" t="s">
        <v>811</v>
      </c>
      <c r="E95" s="196">
        <v>1.36</v>
      </c>
      <c r="F95" s="197">
        <v>15</v>
      </c>
      <c r="G95" s="198">
        <f t="shared" si="6"/>
        <v>20.400000000000002</v>
      </c>
      <c r="H95" s="371"/>
      <c r="I95" s="373"/>
    </row>
    <row r="96" spans="1:9" s="164" customFormat="1" ht="12.75" x14ac:dyDescent="0.2">
      <c r="A96" s="214" t="s">
        <v>2401</v>
      </c>
      <c r="B96" s="194" t="s">
        <v>1713</v>
      </c>
      <c r="C96" s="195" t="s">
        <v>2402</v>
      </c>
      <c r="D96" s="195" t="s">
        <v>2403</v>
      </c>
      <c r="E96" s="196">
        <v>1.51</v>
      </c>
      <c r="F96" s="197">
        <v>12</v>
      </c>
      <c r="G96" s="198">
        <f t="shared" si="6"/>
        <v>18.12</v>
      </c>
      <c r="H96" s="371"/>
      <c r="I96" s="373"/>
    </row>
    <row r="97" spans="1:9" s="164" customFormat="1" ht="12.75" x14ac:dyDescent="0.2">
      <c r="A97" s="212"/>
      <c r="B97" s="194"/>
      <c r="C97" s="195"/>
      <c r="D97" s="195"/>
      <c r="E97" s="196"/>
      <c r="F97" s="197"/>
      <c r="G97" s="198" t="str">
        <f t="shared" si="6"/>
        <v/>
      </c>
      <c r="H97" s="371"/>
      <c r="I97" s="373"/>
    </row>
    <row r="98" spans="1:9" s="164" customFormat="1" ht="12.75" x14ac:dyDescent="0.2">
      <c r="A98" s="212"/>
      <c r="B98" s="194"/>
      <c r="C98" s="195"/>
      <c r="D98" s="195"/>
      <c r="E98" s="196"/>
      <c r="F98" s="197"/>
      <c r="G98" s="198" t="str">
        <f t="shared" si="6"/>
        <v/>
      </c>
      <c r="H98" s="371"/>
      <c r="I98" s="373"/>
    </row>
    <row r="99" spans="1:9" s="164" customFormat="1" ht="12.75" x14ac:dyDescent="0.2">
      <c r="A99" s="212"/>
      <c r="B99" s="194"/>
      <c r="C99" s="195"/>
      <c r="D99" s="195"/>
      <c r="E99" s="196"/>
      <c r="F99" s="199"/>
      <c r="G99" s="198" t="str">
        <f t="shared" si="6"/>
        <v/>
      </c>
      <c r="H99" s="371"/>
      <c r="I99" s="373"/>
    </row>
    <row r="100" spans="1:9" s="164" customFormat="1" ht="12.75" x14ac:dyDescent="0.2">
      <c r="A100" s="212"/>
      <c r="B100" s="194"/>
      <c r="C100" s="195"/>
      <c r="D100" s="195"/>
      <c r="E100" s="196"/>
      <c r="F100" s="199"/>
      <c r="G100" s="198" t="str">
        <f t="shared" si="6"/>
        <v/>
      </c>
      <c r="H100" s="371"/>
      <c r="I100" s="373"/>
    </row>
    <row r="101" spans="1:9" s="164" customFormat="1" ht="13.5" thickBot="1" x14ac:dyDescent="0.25">
      <c r="A101" s="213"/>
      <c r="B101" s="201"/>
      <c r="C101" s="202"/>
      <c r="D101" s="202"/>
      <c r="E101" s="203"/>
      <c r="F101" s="204"/>
      <c r="G101" s="205" t="str">
        <f t="shared" si="6"/>
        <v/>
      </c>
      <c r="H101" s="372"/>
      <c r="I101" s="374"/>
    </row>
    <row r="102" spans="1:9" s="164" customFormat="1" ht="13.5" thickBot="1" x14ac:dyDescent="0.25">
      <c r="B102" s="206"/>
      <c r="E102" s="207"/>
      <c r="F102" s="208"/>
      <c r="G102" s="209" t="str">
        <f t="shared" si="6"/>
        <v/>
      </c>
      <c r="H102" s="175"/>
      <c r="I102" s="175"/>
    </row>
    <row r="103" spans="1:9" s="164" customFormat="1" ht="12.75" x14ac:dyDescent="0.2">
      <c r="A103" s="210" t="s">
        <v>2088</v>
      </c>
      <c r="B103" s="177" t="s">
        <v>153</v>
      </c>
      <c r="C103" s="178"/>
      <c r="D103" s="179" t="s">
        <v>2</v>
      </c>
      <c r="E103" s="179" t="s">
        <v>132</v>
      </c>
      <c r="F103" s="180">
        <v>1</v>
      </c>
      <c r="G103" s="181">
        <f>IF(SUM(G105:G114)="","",IF(E103="NOTURNO",(SUM(G105:G114))*1.25,SUM(G105:G114)))</f>
        <v>307.66250000000002</v>
      </c>
      <c r="H103" s="182" t="s">
        <v>1771</v>
      </c>
      <c r="I103" s="183" t="s">
        <v>1772</v>
      </c>
    </row>
    <row r="104" spans="1:9" s="164" customFormat="1" ht="12.75" x14ac:dyDescent="0.2">
      <c r="A104" s="211" t="s">
        <v>1774</v>
      </c>
      <c r="B104" s="185" t="s">
        <v>2386</v>
      </c>
      <c r="C104" s="186" t="s">
        <v>2387</v>
      </c>
      <c r="D104" s="187" t="s">
        <v>2</v>
      </c>
      <c r="E104" s="188" t="s">
        <v>2388</v>
      </c>
      <c r="F104" s="189" t="s">
        <v>3</v>
      </c>
      <c r="G104" s="190"/>
      <c r="H104" s="191"/>
      <c r="I104" s="192"/>
    </row>
    <row r="105" spans="1:9" s="164" customFormat="1" ht="25.5" x14ac:dyDescent="0.2">
      <c r="A105" s="212" t="s">
        <v>2408</v>
      </c>
      <c r="B105" s="194" t="s">
        <v>1713</v>
      </c>
      <c r="C105" s="195" t="s">
        <v>2409</v>
      </c>
      <c r="D105" s="195" t="s">
        <v>812</v>
      </c>
      <c r="E105" s="196">
        <v>201.78</v>
      </c>
      <c r="F105" s="197">
        <v>1</v>
      </c>
      <c r="G105" s="198">
        <f t="shared" ref="G105:G116" si="7">IF(E105="","",F105*E105)</f>
        <v>201.78</v>
      </c>
      <c r="H105" s="371" t="s">
        <v>2391</v>
      </c>
      <c r="I105" s="373" t="s">
        <v>2392</v>
      </c>
    </row>
    <row r="106" spans="1:9" s="164" customFormat="1" ht="25.5" x14ac:dyDescent="0.2">
      <c r="A106" s="212" t="s">
        <v>2393</v>
      </c>
      <c r="B106" s="164" t="s">
        <v>1718</v>
      </c>
      <c r="C106" s="195" t="s">
        <v>2394</v>
      </c>
      <c r="D106" s="195" t="s">
        <v>807</v>
      </c>
      <c r="E106" s="196">
        <v>1.2</v>
      </c>
      <c r="F106" s="197">
        <v>1</v>
      </c>
      <c r="G106" s="198">
        <f t="shared" si="7"/>
        <v>1.2</v>
      </c>
      <c r="H106" s="371"/>
      <c r="I106" s="373"/>
    </row>
    <row r="107" spans="1:9" s="164" customFormat="1" ht="25.5" x14ac:dyDescent="0.2">
      <c r="A107" s="212" t="s">
        <v>2395</v>
      </c>
      <c r="B107" s="194" t="s">
        <v>1718</v>
      </c>
      <c r="C107" s="195" t="s">
        <v>2396</v>
      </c>
      <c r="D107" s="195" t="s">
        <v>807</v>
      </c>
      <c r="E107" s="196">
        <v>0.85</v>
      </c>
      <c r="F107" s="197">
        <v>1</v>
      </c>
      <c r="G107" s="198">
        <f t="shared" si="7"/>
        <v>0.85</v>
      </c>
      <c r="H107" s="371"/>
      <c r="I107" s="373"/>
    </row>
    <row r="108" spans="1:9" s="164" customFormat="1" ht="12.75" x14ac:dyDescent="0.2">
      <c r="A108" s="212" t="s">
        <v>2397</v>
      </c>
      <c r="B108" s="194" t="s">
        <v>1718</v>
      </c>
      <c r="C108" s="195" t="s">
        <v>2398</v>
      </c>
      <c r="D108" s="195" t="s">
        <v>812</v>
      </c>
      <c r="E108" s="196">
        <v>3.78</v>
      </c>
      <c r="F108" s="197">
        <v>1</v>
      </c>
      <c r="G108" s="198">
        <f t="shared" si="7"/>
        <v>3.78</v>
      </c>
      <c r="H108" s="371"/>
      <c r="I108" s="373"/>
    </row>
    <row r="109" spans="1:9" s="164" customFormat="1" ht="12.75" x14ac:dyDescent="0.2">
      <c r="A109" s="212" t="s">
        <v>2399</v>
      </c>
      <c r="B109" s="194" t="s">
        <v>1718</v>
      </c>
      <c r="C109" s="195" t="s">
        <v>2400</v>
      </c>
      <c r="D109" s="195" t="s">
        <v>811</v>
      </c>
      <c r="E109" s="196">
        <v>1.36</v>
      </c>
      <c r="F109" s="197">
        <v>15</v>
      </c>
      <c r="G109" s="198">
        <f t="shared" si="7"/>
        <v>20.400000000000002</v>
      </c>
      <c r="H109" s="371"/>
      <c r="I109" s="373"/>
    </row>
    <row r="110" spans="1:9" s="164" customFormat="1" ht="12.75" x14ac:dyDescent="0.2">
      <c r="A110" s="212" t="s">
        <v>2401</v>
      </c>
      <c r="B110" s="194" t="s">
        <v>1713</v>
      </c>
      <c r="C110" s="195" t="s">
        <v>2402</v>
      </c>
      <c r="D110" s="195" t="s">
        <v>2403</v>
      </c>
      <c r="E110" s="196">
        <v>1.51</v>
      </c>
      <c r="F110" s="197">
        <v>12</v>
      </c>
      <c r="G110" s="198">
        <f t="shared" si="7"/>
        <v>18.12</v>
      </c>
      <c r="H110" s="371"/>
      <c r="I110" s="373"/>
    </row>
    <row r="111" spans="1:9" s="164" customFormat="1" ht="12.75" x14ac:dyDescent="0.2">
      <c r="A111" s="212"/>
      <c r="B111" s="194"/>
      <c r="C111" s="195"/>
      <c r="D111" s="195"/>
      <c r="E111" s="196"/>
      <c r="F111" s="197"/>
      <c r="G111" s="198" t="str">
        <f t="shared" si="7"/>
        <v/>
      </c>
      <c r="H111" s="371"/>
      <c r="I111" s="373"/>
    </row>
    <row r="112" spans="1:9" s="164" customFormat="1" ht="12.75" x14ac:dyDescent="0.2">
      <c r="A112" s="212"/>
      <c r="B112" s="194"/>
      <c r="C112" s="195"/>
      <c r="D112" s="195"/>
      <c r="E112" s="196"/>
      <c r="F112" s="197"/>
      <c r="G112" s="198" t="str">
        <f t="shared" si="7"/>
        <v/>
      </c>
      <c r="H112" s="371"/>
      <c r="I112" s="373"/>
    </row>
    <row r="113" spans="1:9" s="164" customFormat="1" ht="12.75" x14ac:dyDescent="0.2">
      <c r="A113" s="212"/>
      <c r="B113" s="194"/>
      <c r="C113" s="195"/>
      <c r="D113" s="195"/>
      <c r="E113" s="196"/>
      <c r="F113" s="199"/>
      <c r="G113" s="198" t="str">
        <f t="shared" si="7"/>
        <v/>
      </c>
      <c r="H113" s="371"/>
      <c r="I113" s="373"/>
    </row>
    <row r="114" spans="1:9" s="164" customFormat="1" ht="12.75" x14ac:dyDescent="0.2">
      <c r="A114" s="212"/>
      <c r="B114" s="194"/>
      <c r="C114" s="195"/>
      <c r="D114" s="195"/>
      <c r="E114" s="196"/>
      <c r="F114" s="199"/>
      <c r="G114" s="198" t="str">
        <f t="shared" si="7"/>
        <v/>
      </c>
      <c r="H114" s="371"/>
      <c r="I114" s="373"/>
    </row>
    <row r="115" spans="1:9" s="164" customFormat="1" ht="13.5" thickBot="1" x14ac:dyDescent="0.25">
      <c r="A115" s="213"/>
      <c r="B115" s="201"/>
      <c r="C115" s="202"/>
      <c r="D115" s="202"/>
      <c r="E115" s="203"/>
      <c r="F115" s="204"/>
      <c r="G115" s="205" t="str">
        <f t="shared" si="7"/>
        <v/>
      </c>
      <c r="H115" s="372"/>
      <c r="I115" s="374"/>
    </row>
    <row r="116" spans="1:9" s="164" customFormat="1" ht="13.5" thickBot="1" x14ac:dyDescent="0.25">
      <c r="B116" s="206"/>
      <c r="E116" s="207"/>
      <c r="F116" s="208"/>
      <c r="G116" s="209" t="str">
        <f t="shared" si="7"/>
        <v/>
      </c>
      <c r="H116" s="175"/>
      <c r="I116" s="175"/>
    </row>
    <row r="117" spans="1:9" s="164" customFormat="1" ht="12.75" x14ac:dyDescent="0.2">
      <c r="A117" s="210" t="s">
        <v>2089</v>
      </c>
      <c r="B117" s="177" t="s">
        <v>154</v>
      </c>
      <c r="C117" s="178"/>
      <c r="D117" s="179" t="s">
        <v>2</v>
      </c>
      <c r="E117" s="179" t="s">
        <v>2385</v>
      </c>
      <c r="F117" s="180">
        <v>1</v>
      </c>
      <c r="G117" s="181">
        <f>IF(SUM(G119:G128)="","",IF(E117="NOTURNO",(SUM(G119:G128))*1.25,SUM(G119:G128)))</f>
        <v>320.19</v>
      </c>
      <c r="H117" s="182" t="s">
        <v>1771</v>
      </c>
      <c r="I117" s="183" t="s">
        <v>1772</v>
      </c>
    </row>
    <row r="118" spans="1:9" s="164" customFormat="1" ht="12.75" x14ac:dyDescent="0.2">
      <c r="A118" s="211" t="s">
        <v>1774</v>
      </c>
      <c r="B118" s="185" t="s">
        <v>2386</v>
      </c>
      <c r="C118" s="186" t="s">
        <v>2387</v>
      </c>
      <c r="D118" s="187" t="s">
        <v>2</v>
      </c>
      <c r="E118" s="188" t="s">
        <v>2388</v>
      </c>
      <c r="F118" s="189" t="s">
        <v>3</v>
      </c>
      <c r="G118" s="190"/>
      <c r="H118" s="191"/>
      <c r="I118" s="192"/>
    </row>
    <row r="119" spans="1:9" s="164" customFormat="1" ht="25.5" x14ac:dyDescent="0.2">
      <c r="A119" s="212" t="s">
        <v>2410</v>
      </c>
      <c r="B119" s="194" t="s">
        <v>1713</v>
      </c>
      <c r="C119" s="195" t="s">
        <v>2411</v>
      </c>
      <c r="D119" s="195" t="s">
        <v>812</v>
      </c>
      <c r="E119" s="196">
        <v>269.04000000000002</v>
      </c>
      <c r="F119" s="197">
        <v>1</v>
      </c>
      <c r="G119" s="198">
        <f t="shared" ref="G119:G129" si="8">IF(E119="","",F119*E119)</f>
        <v>269.04000000000002</v>
      </c>
      <c r="H119" s="371" t="s">
        <v>2391</v>
      </c>
      <c r="I119" s="373" t="s">
        <v>2392</v>
      </c>
    </row>
    <row r="120" spans="1:9" s="164" customFormat="1" ht="25.5" x14ac:dyDescent="0.2">
      <c r="A120" s="212" t="s">
        <v>2393</v>
      </c>
      <c r="B120" s="194" t="s">
        <v>1718</v>
      </c>
      <c r="C120" s="195" t="s">
        <v>2394</v>
      </c>
      <c r="D120" s="195" t="s">
        <v>807</v>
      </c>
      <c r="E120" s="196">
        <v>1.2</v>
      </c>
      <c r="F120" s="197">
        <v>1</v>
      </c>
      <c r="G120" s="198">
        <f t="shared" si="8"/>
        <v>1.2</v>
      </c>
      <c r="H120" s="371"/>
      <c r="I120" s="373"/>
    </row>
    <row r="121" spans="1:9" s="164" customFormat="1" ht="25.5" x14ac:dyDescent="0.2">
      <c r="A121" s="212" t="s">
        <v>2395</v>
      </c>
      <c r="B121" s="194" t="s">
        <v>1718</v>
      </c>
      <c r="C121" s="195" t="s">
        <v>2396</v>
      </c>
      <c r="D121" s="195" t="s">
        <v>807</v>
      </c>
      <c r="E121" s="196">
        <v>0.85</v>
      </c>
      <c r="F121" s="197">
        <v>1</v>
      </c>
      <c r="G121" s="198">
        <f t="shared" si="8"/>
        <v>0.85</v>
      </c>
      <c r="H121" s="371"/>
      <c r="I121" s="373"/>
    </row>
    <row r="122" spans="1:9" s="164" customFormat="1" ht="12.75" x14ac:dyDescent="0.2">
      <c r="A122" s="212" t="s">
        <v>2397</v>
      </c>
      <c r="B122" s="194" t="s">
        <v>1718</v>
      </c>
      <c r="C122" s="195" t="s">
        <v>2398</v>
      </c>
      <c r="D122" s="195" t="s">
        <v>812</v>
      </c>
      <c r="E122" s="196">
        <v>3.78</v>
      </c>
      <c r="F122" s="197">
        <v>1</v>
      </c>
      <c r="G122" s="198">
        <f t="shared" si="8"/>
        <v>3.78</v>
      </c>
      <c r="H122" s="371"/>
      <c r="I122" s="373"/>
    </row>
    <row r="123" spans="1:9" s="164" customFormat="1" ht="12.75" x14ac:dyDescent="0.2">
      <c r="A123" s="212" t="s">
        <v>2399</v>
      </c>
      <c r="B123" s="194" t="s">
        <v>1718</v>
      </c>
      <c r="C123" s="195" t="s">
        <v>2400</v>
      </c>
      <c r="D123" s="195" t="s">
        <v>811</v>
      </c>
      <c r="E123" s="196">
        <v>1.36</v>
      </c>
      <c r="F123" s="197">
        <v>20</v>
      </c>
      <c r="G123" s="198">
        <f t="shared" si="8"/>
        <v>27.200000000000003</v>
      </c>
      <c r="H123" s="371"/>
      <c r="I123" s="373"/>
    </row>
    <row r="124" spans="1:9" s="164" customFormat="1" ht="12.75" x14ac:dyDescent="0.2">
      <c r="A124" s="212" t="s">
        <v>2401</v>
      </c>
      <c r="B124" s="194" t="s">
        <v>1713</v>
      </c>
      <c r="C124" s="195" t="s">
        <v>2402</v>
      </c>
      <c r="D124" s="195" t="s">
        <v>2403</v>
      </c>
      <c r="E124" s="196">
        <v>1.51</v>
      </c>
      <c r="F124" s="197">
        <v>12</v>
      </c>
      <c r="G124" s="198">
        <f t="shared" si="8"/>
        <v>18.12</v>
      </c>
      <c r="H124" s="371"/>
      <c r="I124" s="373"/>
    </row>
    <row r="125" spans="1:9" s="164" customFormat="1" ht="12.75" x14ac:dyDescent="0.2">
      <c r="A125" s="212"/>
      <c r="B125" s="194"/>
      <c r="C125" s="195"/>
      <c r="D125" s="195"/>
      <c r="E125" s="196"/>
      <c r="F125" s="197"/>
      <c r="G125" s="198" t="str">
        <f t="shared" si="8"/>
        <v/>
      </c>
      <c r="H125" s="371"/>
      <c r="I125" s="373"/>
    </row>
    <row r="126" spans="1:9" s="164" customFormat="1" ht="12.75" x14ac:dyDescent="0.2">
      <c r="A126" s="212"/>
      <c r="B126" s="194"/>
      <c r="C126" s="195"/>
      <c r="D126" s="195"/>
      <c r="E126" s="196"/>
      <c r="F126" s="197"/>
      <c r="G126" s="198" t="str">
        <f t="shared" si="8"/>
        <v/>
      </c>
      <c r="H126" s="371"/>
      <c r="I126" s="373"/>
    </row>
    <row r="127" spans="1:9" s="164" customFormat="1" ht="12.75" x14ac:dyDescent="0.2">
      <c r="A127" s="212"/>
      <c r="B127" s="194"/>
      <c r="C127" s="195"/>
      <c r="D127" s="195"/>
      <c r="E127" s="196"/>
      <c r="F127" s="199"/>
      <c r="G127" s="198" t="str">
        <f t="shared" si="8"/>
        <v/>
      </c>
      <c r="H127" s="371"/>
      <c r="I127" s="373"/>
    </row>
    <row r="128" spans="1:9" s="164" customFormat="1" ht="12.75" x14ac:dyDescent="0.2">
      <c r="A128" s="212"/>
      <c r="B128" s="194"/>
      <c r="C128" s="195"/>
      <c r="D128" s="195"/>
      <c r="E128" s="196"/>
      <c r="F128" s="199"/>
      <c r="G128" s="198" t="str">
        <f t="shared" si="8"/>
        <v/>
      </c>
      <c r="H128" s="371"/>
      <c r="I128" s="373"/>
    </row>
    <row r="129" spans="1:9" s="164" customFormat="1" ht="13.5" thickBot="1" x14ac:dyDescent="0.25">
      <c r="A129" s="213"/>
      <c r="B129" s="201"/>
      <c r="C129" s="202"/>
      <c r="D129" s="202"/>
      <c r="E129" s="203"/>
      <c r="F129" s="204"/>
      <c r="G129" s="205" t="str">
        <f t="shared" si="8"/>
        <v/>
      </c>
      <c r="H129" s="372"/>
      <c r="I129" s="374"/>
    </row>
    <row r="130" spans="1:9" s="164" customFormat="1" ht="13.5" thickBot="1" x14ac:dyDescent="0.25">
      <c r="B130" s="215"/>
      <c r="C130" s="216"/>
      <c r="D130" s="216"/>
      <c r="E130" s="217"/>
      <c r="F130" s="218"/>
      <c r="G130" s="217"/>
      <c r="H130" s="175"/>
      <c r="I130" s="175"/>
    </row>
    <row r="131" spans="1:9" s="164" customFormat="1" ht="12.75" x14ac:dyDescent="0.2">
      <c r="A131" s="210" t="s">
        <v>2090</v>
      </c>
      <c r="B131" s="177" t="s">
        <v>155</v>
      </c>
      <c r="C131" s="178"/>
      <c r="D131" s="179" t="s">
        <v>2</v>
      </c>
      <c r="E131" s="179" t="s">
        <v>132</v>
      </c>
      <c r="F131" s="180">
        <v>1</v>
      </c>
      <c r="G131" s="181">
        <f>IF(SUM(G133:G142)="","",IF(E131="NOTURNO",(SUM(G133:G142))*1.25,SUM(G133:G142)))</f>
        <v>400.23750000000001</v>
      </c>
      <c r="H131" s="182" t="s">
        <v>1771</v>
      </c>
      <c r="I131" s="183" t="s">
        <v>1772</v>
      </c>
    </row>
    <row r="132" spans="1:9" s="164" customFormat="1" ht="12.75" x14ac:dyDescent="0.2">
      <c r="A132" s="211" t="s">
        <v>1774</v>
      </c>
      <c r="B132" s="185" t="s">
        <v>2386</v>
      </c>
      <c r="C132" s="186" t="s">
        <v>2387</v>
      </c>
      <c r="D132" s="187" t="s">
        <v>2</v>
      </c>
      <c r="E132" s="188" t="s">
        <v>2388</v>
      </c>
      <c r="F132" s="189" t="s">
        <v>3</v>
      </c>
      <c r="G132" s="190"/>
      <c r="H132" s="191"/>
      <c r="I132" s="192"/>
    </row>
    <row r="133" spans="1:9" s="164" customFormat="1" ht="25.5" x14ac:dyDescent="0.2">
      <c r="A133" s="212" t="s">
        <v>2410</v>
      </c>
      <c r="B133" s="194" t="s">
        <v>1713</v>
      </c>
      <c r="C133" s="195" t="s">
        <v>2411</v>
      </c>
      <c r="D133" s="195" t="s">
        <v>812</v>
      </c>
      <c r="E133" s="196">
        <v>269.04000000000002</v>
      </c>
      <c r="F133" s="197">
        <v>1</v>
      </c>
      <c r="G133" s="198">
        <f t="shared" ref="G133:G144" si="9">IF(E133="","",F133*E133)</f>
        <v>269.04000000000002</v>
      </c>
      <c r="H133" s="371" t="s">
        <v>2391</v>
      </c>
      <c r="I133" s="373" t="s">
        <v>2392</v>
      </c>
    </row>
    <row r="134" spans="1:9" s="164" customFormat="1" ht="25.5" x14ac:dyDescent="0.2">
      <c r="A134" s="212" t="s">
        <v>2393</v>
      </c>
      <c r="B134" s="194" t="s">
        <v>1718</v>
      </c>
      <c r="C134" s="195" t="s">
        <v>2394</v>
      </c>
      <c r="D134" s="195" t="s">
        <v>807</v>
      </c>
      <c r="E134" s="196">
        <v>1.2</v>
      </c>
      <c r="F134" s="197">
        <v>1</v>
      </c>
      <c r="G134" s="198">
        <f t="shared" si="9"/>
        <v>1.2</v>
      </c>
      <c r="H134" s="371"/>
      <c r="I134" s="373"/>
    </row>
    <row r="135" spans="1:9" s="164" customFormat="1" ht="25.5" x14ac:dyDescent="0.2">
      <c r="A135" s="212" t="s">
        <v>2395</v>
      </c>
      <c r="B135" s="194" t="s">
        <v>1718</v>
      </c>
      <c r="C135" s="195" t="s">
        <v>2396</v>
      </c>
      <c r="D135" s="195" t="s">
        <v>807</v>
      </c>
      <c r="E135" s="196">
        <v>0.85</v>
      </c>
      <c r="F135" s="197">
        <v>1</v>
      </c>
      <c r="G135" s="198">
        <f t="shared" si="9"/>
        <v>0.85</v>
      </c>
      <c r="H135" s="371"/>
      <c r="I135" s="373"/>
    </row>
    <row r="136" spans="1:9" s="164" customFormat="1" ht="12.75" x14ac:dyDescent="0.2">
      <c r="A136" s="212" t="s">
        <v>2397</v>
      </c>
      <c r="B136" s="194" t="s">
        <v>1718</v>
      </c>
      <c r="C136" s="195" t="s">
        <v>2398</v>
      </c>
      <c r="D136" s="195" t="s">
        <v>812</v>
      </c>
      <c r="E136" s="196">
        <v>3.78</v>
      </c>
      <c r="F136" s="197">
        <v>1</v>
      </c>
      <c r="G136" s="198">
        <f t="shared" si="9"/>
        <v>3.78</v>
      </c>
      <c r="H136" s="371"/>
      <c r="I136" s="373"/>
    </row>
    <row r="137" spans="1:9" s="164" customFormat="1" ht="12.75" x14ac:dyDescent="0.2">
      <c r="A137" s="212" t="s">
        <v>2399</v>
      </c>
      <c r="B137" s="194" t="s">
        <v>1718</v>
      </c>
      <c r="C137" s="195" t="s">
        <v>2400</v>
      </c>
      <c r="D137" s="195" t="s">
        <v>811</v>
      </c>
      <c r="E137" s="196">
        <v>1.36</v>
      </c>
      <c r="F137" s="197">
        <v>20</v>
      </c>
      <c r="G137" s="198">
        <f t="shared" si="9"/>
        <v>27.200000000000003</v>
      </c>
      <c r="H137" s="371"/>
      <c r="I137" s="373"/>
    </row>
    <row r="138" spans="1:9" s="164" customFormat="1" ht="12.75" x14ac:dyDescent="0.2">
      <c r="A138" s="212" t="s">
        <v>2401</v>
      </c>
      <c r="B138" s="194" t="s">
        <v>1713</v>
      </c>
      <c r="C138" s="195" t="s">
        <v>2402</v>
      </c>
      <c r="D138" s="195" t="s">
        <v>2403</v>
      </c>
      <c r="E138" s="196">
        <v>1.51</v>
      </c>
      <c r="F138" s="197">
        <v>12</v>
      </c>
      <c r="G138" s="198">
        <f t="shared" si="9"/>
        <v>18.12</v>
      </c>
      <c r="H138" s="371"/>
      <c r="I138" s="373"/>
    </row>
    <row r="139" spans="1:9" s="164" customFormat="1" ht="12.75" x14ac:dyDescent="0.2">
      <c r="A139" s="212"/>
      <c r="B139" s="194"/>
      <c r="C139" s="195"/>
      <c r="D139" s="195"/>
      <c r="E139" s="196"/>
      <c r="F139" s="197"/>
      <c r="G139" s="198" t="str">
        <f t="shared" si="9"/>
        <v/>
      </c>
      <c r="H139" s="371"/>
      <c r="I139" s="373"/>
    </row>
    <row r="140" spans="1:9" s="164" customFormat="1" ht="12.75" x14ac:dyDescent="0.2">
      <c r="A140" s="212"/>
      <c r="B140" s="194"/>
      <c r="C140" s="195"/>
      <c r="D140" s="195"/>
      <c r="E140" s="196"/>
      <c r="F140" s="197"/>
      <c r="G140" s="198" t="str">
        <f t="shared" si="9"/>
        <v/>
      </c>
      <c r="H140" s="371"/>
      <c r="I140" s="373"/>
    </row>
    <row r="141" spans="1:9" s="164" customFormat="1" ht="12.75" x14ac:dyDescent="0.2">
      <c r="A141" s="212"/>
      <c r="B141" s="194"/>
      <c r="C141" s="195"/>
      <c r="D141" s="195"/>
      <c r="E141" s="196"/>
      <c r="F141" s="199"/>
      <c r="G141" s="198" t="str">
        <f t="shared" si="9"/>
        <v/>
      </c>
      <c r="H141" s="371"/>
      <c r="I141" s="373"/>
    </row>
    <row r="142" spans="1:9" s="164" customFormat="1" ht="12.75" x14ac:dyDescent="0.2">
      <c r="A142" s="212"/>
      <c r="B142" s="194"/>
      <c r="C142" s="195"/>
      <c r="D142" s="195"/>
      <c r="E142" s="196"/>
      <c r="F142" s="199"/>
      <c r="G142" s="198" t="str">
        <f t="shared" si="9"/>
        <v/>
      </c>
      <c r="H142" s="371"/>
      <c r="I142" s="373"/>
    </row>
    <row r="143" spans="1:9" s="164" customFormat="1" ht="13.5" thickBot="1" x14ac:dyDescent="0.25">
      <c r="A143" s="213"/>
      <c r="B143" s="201"/>
      <c r="C143" s="202"/>
      <c r="D143" s="202"/>
      <c r="E143" s="203"/>
      <c r="F143" s="204"/>
      <c r="G143" s="205" t="str">
        <f t="shared" si="9"/>
        <v/>
      </c>
      <c r="H143" s="372"/>
      <c r="I143" s="374"/>
    </row>
    <row r="144" spans="1:9" s="164" customFormat="1" ht="13.5" thickBot="1" x14ac:dyDescent="0.25">
      <c r="B144" s="206"/>
      <c r="E144" s="207"/>
      <c r="F144" s="208"/>
      <c r="G144" s="209" t="str">
        <f t="shared" si="9"/>
        <v/>
      </c>
      <c r="H144" s="175"/>
      <c r="I144" s="175"/>
    </row>
    <row r="145" spans="1:9" s="164" customFormat="1" ht="12.75" x14ac:dyDescent="0.2">
      <c r="A145" s="210" t="s">
        <v>2091</v>
      </c>
      <c r="B145" s="177" t="s">
        <v>156</v>
      </c>
      <c r="C145" s="178"/>
      <c r="D145" s="179" t="s">
        <v>2</v>
      </c>
      <c r="E145" s="179" t="s">
        <v>2385</v>
      </c>
      <c r="F145" s="180">
        <v>1</v>
      </c>
      <c r="G145" s="181">
        <f>IF(SUM(G147:G156)="","",IF(E145="NOTURNO",(SUM(G147:G156))*1.25,SUM(G147:G156)))</f>
        <v>211.07999999999998</v>
      </c>
      <c r="H145" s="182" t="s">
        <v>1771</v>
      </c>
      <c r="I145" s="183" t="s">
        <v>1772</v>
      </c>
    </row>
    <row r="146" spans="1:9" s="164" customFormat="1" ht="12.75" x14ac:dyDescent="0.2">
      <c r="A146" s="211" t="s">
        <v>1774</v>
      </c>
      <c r="B146" s="185" t="s">
        <v>2386</v>
      </c>
      <c r="C146" s="186" t="s">
        <v>2387</v>
      </c>
      <c r="D146" s="187" t="s">
        <v>2</v>
      </c>
      <c r="E146" s="188" t="s">
        <v>2388</v>
      </c>
      <c r="F146" s="189" t="s">
        <v>3</v>
      </c>
      <c r="G146" s="190"/>
      <c r="H146" s="191"/>
      <c r="I146" s="192"/>
    </row>
    <row r="147" spans="1:9" s="164" customFormat="1" ht="12.75" x14ac:dyDescent="0.2">
      <c r="A147" s="214">
        <v>40012005</v>
      </c>
      <c r="B147" s="194" t="s">
        <v>2198</v>
      </c>
      <c r="C147" s="195" t="s">
        <v>2412</v>
      </c>
      <c r="D147" s="195" t="s">
        <v>812</v>
      </c>
      <c r="E147" s="196">
        <v>116.67</v>
      </c>
      <c r="F147" s="197">
        <v>1</v>
      </c>
      <c r="G147" s="198">
        <v>116.67</v>
      </c>
      <c r="H147" s="371" t="s">
        <v>2413</v>
      </c>
      <c r="I147" s="373" t="s">
        <v>2414</v>
      </c>
    </row>
    <row r="148" spans="1:9" s="164" customFormat="1" ht="12.75" x14ac:dyDescent="0.2">
      <c r="A148" s="214">
        <v>40013003</v>
      </c>
      <c r="B148" s="164" t="s">
        <v>2198</v>
      </c>
      <c r="C148" s="195" t="s">
        <v>2415</v>
      </c>
      <c r="D148" s="195" t="s">
        <v>807</v>
      </c>
      <c r="E148" s="196">
        <v>58.21</v>
      </c>
      <c r="F148" s="197">
        <v>1</v>
      </c>
      <c r="G148" s="198">
        <v>58.21</v>
      </c>
      <c r="H148" s="371"/>
      <c r="I148" s="373"/>
    </row>
    <row r="149" spans="1:9" s="164" customFormat="1" ht="25.5" x14ac:dyDescent="0.2">
      <c r="A149" s="219" t="s">
        <v>2393</v>
      </c>
      <c r="B149" s="220" t="s">
        <v>1718</v>
      </c>
      <c r="C149" s="221" t="s">
        <v>2394</v>
      </c>
      <c r="D149" s="221" t="s">
        <v>807</v>
      </c>
      <c r="E149" s="222">
        <v>1.2</v>
      </c>
      <c r="F149" s="223">
        <v>1</v>
      </c>
      <c r="G149" s="224">
        <v>1.07</v>
      </c>
      <c r="H149" s="371"/>
      <c r="I149" s="373"/>
    </row>
    <row r="150" spans="1:9" s="164" customFormat="1" ht="25.5" x14ac:dyDescent="0.2">
      <c r="A150" s="219" t="s">
        <v>2395</v>
      </c>
      <c r="B150" s="220" t="s">
        <v>1718</v>
      </c>
      <c r="C150" s="221" t="s">
        <v>2396</v>
      </c>
      <c r="D150" s="221" t="s">
        <v>812</v>
      </c>
      <c r="E150" s="222">
        <v>0.85</v>
      </c>
      <c r="F150" s="223">
        <v>1</v>
      </c>
      <c r="G150" s="224">
        <v>0.78</v>
      </c>
      <c r="H150" s="371"/>
      <c r="I150" s="373"/>
    </row>
    <row r="151" spans="1:9" s="164" customFormat="1" ht="12.75" x14ac:dyDescent="0.2">
      <c r="A151" s="219" t="s">
        <v>2397</v>
      </c>
      <c r="B151" s="220" t="s">
        <v>1718</v>
      </c>
      <c r="C151" s="221" t="s">
        <v>2398</v>
      </c>
      <c r="D151" s="221" t="s">
        <v>812</v>
      </c>
      <c r="E151" s="222">
        <v>3.78</v>
      </c>
      <c r="F151" s="223">
        <v>1</v>
      </c>
      <c r="G151" s="224">
        <v>4.1500000000000004</v>
      </c>
      <c r="H151" s="371"/>
      <c r="I151" s="373"/>
    </row>
    <row r="152" spans="1:9" s="164" customFormat="1" ht="12.75" x14ac:dyDescent="0.2">
      <c r="A152" s="219" t="s">
        <v>2401</v>
      </c>
      <c r="B152" s="220" t="s">
        <v>1713</v>
      </c>
      <c r="C152" s="221" t="s">
        <v>2402</v>
      </c>
      <c r="D152" s="221" t="s">
        <v>2403</v>
      </c>
      <c r="E152" s="222">
        <v>1.51</v>
      </c>
      <c r="F152" s="223">
        <v>12</v>
      </c>
      <c r="G152" s="224">
        <v>30.2</v>
      </c>
      <c r="H152" s="371"/>
      <c r="I152" s="373"/>
    </row>
    <row r="153" spans="1:9" s="164" customFormat="1" ht="12.75" x14ac:dyDescent="0.2">
      <c r="A153" s="219"/>
      <c r="B153" s="220"/>
      <c r="C153" s="221"/>
      <c r="D153" s="221"/>
      <c r="E153" s="222"/>
      <c r="F153" s="223"/>
      <c r="G153" s="224" t="str">
        <f t="shared" ref="G153:G158" si="10">IF(E153="","",F153*E153)</f>
        <v/>
      </c>
      <c r="H153" s="371"/>
      <c r="I153" s="373"/>
    </row>
    <row r="154" spans="1:9" s="164" customFormat="1" ht="12.75" x14ac:dyDescent="0.2">
      <c r="A154" s="219"/>
      <c r="B154" s="220"/>
      <c r="C154" s="221"/>
      <c r="D154" s="221"/>
      <c r="E154" s="222"/>
      <c r="F154" s="223"/>
      <c r="G154" s="224" t="str">
        <f t="shared" si="10"/>
        <v/>
      </c>
      <c r="H154" s="371"/>
      <c r="I154" s="373"/>
    </row>
    <row r="155" spans="1:9" s="164" customFormat="1" ht="12.75" x14ac:dyDescent="0.2">
      <c r="A155" s="212"/>
      <c r="B155" s="194"/>
      <c r="C155" s="195"/>
      <c r="D155" s="195"/>
      <c r="E155" s="196"/>
      <c r="F155" s="199"/>
      <c r="G155" s="198" t="str">
        <f t="shared" si="10"/>
        <v/>
      </c>
      <c r="H155" s="371"/>
      <c r="I155" s="373"/>
    </row>
    <row r="156" spans="1:9" s="164" customFormat="1" ht="12.75" x14ac:dyDescent="0.2">
      <c r="A156" s="212"/>
      <c r="B156" s="194"/>
      <c r="C156" s="195"/>
      <c r="D156" s="195"/>
      <c r="E156" s="196"/>
      <c r="F156" s="199"/>
      <c r="G156" s="198" t="str">
        <f t="shared" si="10"/>
        <v/>
      </c>
      <c r="H156" s="371"/>
      <c r="I156" s="373"/>
    </row>
    <row r="157" spans="1:9" s="164" customFormat="1" ht="13.5" thickBot="1" x14ac:dyDescent="0.25">
      <c r="A157" s="213"/>
      <c r="B157" s="201"/>
      <c r="C157" s="202"/>
      <c r="D157" s="202"/>
      <c r="E157" s="203"/>
      <c r="F157" s="204"/>
      <c r="G157" s="205" t="str">
        <f t="shared" si="10"/>
        <v/>
      </c>
      <c r="H157" s="372"/>
      <c r="I157" s="374"/>
    </row>
    <row r="158" spans="1:9" s="164" customFormat="1" ht="13.5" thickBot="1" x14ac:dyDescent="0.25">
      <c r="B158" s="206"/>
      <c r="E158" s="207"/>
      <c r="F158" s="208"/>
      <c r="G158" s="209" t="str">
        <f t="shared" si="10"/>
        <v/>
      </c>
      <c r="H158" s="175"/>
      <c r="I158" s="175"/>
    </row>
    <row r="159" spans="1:9" s="164" customFormat="1" ht="12.75" x14ac:dyDescent="0.2">
      <c r="A159" s="210" t="s">
        <v>2092</v>
      </c>
      <c r="B159" s="177" t="s">
        <v>157</v>
      </c>
      <c r="C159" s="178"/>
      <c r="D159" s="179" t="s">
        <v>2</v>
      </c>
      <c r="E159" s="179" t="s">
        <v>132</v>
      </c>
      <c r="F159" s="180">
        <v>1</v>
      </c>
      <c r="G159" s="181">
        <f>IF(SUM(G161:G170)="","",IF(E159="NOTURNO",(SUM(G161:G170))*1.25,SUM(G161:G170)))</f>
        <v>263.84999999999997</v>
      </c>
      <c r="H159" s="182" t="s">
        <v>1771</v>
      </c>
      <c r="I159" s="183" t="s">
        <v>1772</v>
      </c>
    </row>
    <row r="160" spans="1:9" s="164" customFormat="1" ht="12.75" x14ac:dyDescent="0.2">
      <c r="A160" s="211" t="s">
        <v>1774</v>
      </c>
      <c r="B160" s="185" t="s">
        <v>2386</v>
      </c>
      <c r="C160" s="186" t="s">
        <v>2387</v>
      </c>
      <c r="D160" s="187" t="s">
        <v>2</v>
      </c>
      <c r="E160" s="188" t="s">
        <v>2388</v>
      </c>
      <c r="F160" s="189" t="s">
        <v>3</v>
      </c>
      <c r="G160" s="190"/>
      <c r="H160" s="191"/>
      <c r="I160" s="192"/>
    </row>
    <row r="161" spans="1:9" s="164" customFormat="1" ht="12.75" x14ac:dyDescent="0.2">
      <c r="A161" s="212" t="s">
        <v>2416</v>
      </c>
      <c r="B161" s="194" t="s">
        <v>2198</v>
      </c>
      <c r="C161" s="195" t="s">
        <v>2412</v>
      </c>
      <c r="D161" s="195" t="s">
        <v>812</v>
      </c>
      <c r="E161" s="196">
        <v>116.67</v>
      </c>
      <c r="F161" s="197">
        <v>1</v>
      </c>
      <c r="G161" s="198">
        <v>116.67</v>
      </c>
      <c r="H161" s="371" t="s">
        <v>2417</v>
      </c>
      <c r="I161" s="373" t="s">
        <v>2414</v>
      </c>
    </row>
    <row r="162" spans="1:9" s="164" customFormat="1" ht="12.75" x14ac:dyDescent="0.2">
      <c r="A162" s="212" t="s">
        <v>2418</v>
      </c>
      <c r="B162" s="194" t="s">
        <v>2198</v>
      </c>
      <c r="C162" s="195" t="s">
        <v>2415</v>
      </c>
      <c r="D162" s="195" t="s">
        <v>807</v>
      </c>
      <c r="E162" s="196">
        <v>58.21</v>
      </c>
      <c r="F162" s="197">
        <v>1</v>
      </c>
      <c r="G162" s="198">
        <v>58.21</v>
      </c>
      <c r="H162" s="371"/>
      <c r="I162" s="373"/>
    </row>
    <row r="163" spans="1:9" s="164" customFormat="1" ht="25.5" x14ac:dyDescent="0.2">
      <c r="A163" s="212" t="s">
        <v>2393</v>
      </c>
      <c r="B163" s="194" t="s">
        <v>1718</v>
      </c>
      <c r="C163" s="195" t="s">
        <v>2394</v>
      </c>
      <c r="D163" s="195" t="s">
        <v>807</v>
      </c>
      <c r="E163" s="196">
        <v>1.2</v>
      </c>
      <c r="F163" s="197">
        <v>1</v>
      </c>
      <c r="G163" s="198">
        <v>1.07</v>
      </c>
      <c r="H163" s="371"/>
      <c r="I163" s="373"/>
    </row>
    <row r="164" spans="1:9" s="164" customFormat="1" ht="25.5" x14ac:dyDescent="0.2">
      <c r="A164" s="212" t="s">
        <v>2395</v>
      </c>
      <c r="B164" s="194" t="s">
        <v>1718</v>
      </c>
      <c r="C164" s="195" t="s">
        <v>2396</v>
      </c>
      <c r="D164" s="195" t="s">
        <v>812</v>
      </c>
      <c r="E164" s="196">
        <v>0.85</v>
      </c>
      <c r="F164" s="197">
        <v>1</v>
      </c>
      <c r="G164" s="198">
        <v>0.78</v>
      </c>
      <c r="H164" s="371"/>
      <c r="I164" s="373"/>
    </row>
    <row r="165" spans="1:9" s="164" customFormat="1" ht="12.75" x14ac:dyDescent="0.2">
      <c r="A165" s="212" t="s">
        <v>2397</v>
      </c>
      <c r="B165" s="194" t="s">
        <v>1718</v>
      </c>
      <c r="C165" s="195" t="s">
        <v>2398</v>
      </c>
      <c r="D165" s="195" t="s">
        <v>812</v>
      </c>
      <c r="E165" s="196">
        <v>3.78</v>
      </c>
      <c r="F165" s="197">
        <v>1</v>
      </c>
      <c r="G165" s="198">
        <v>4.1500000000000004</v>
      </c>
      <c r="H165" s="371"/>
      <c r="I165" s="373"/>
    </row>
    <row r="166" spans="1:9" s="164" customFormat="1" ht="12.75" x14ac:dyDescent="0.2">
      <c r="A166" s="212" t="s">
        <v>2401</v>
      </c>
      <c r="B166" s="194" t="s">
        <v>1713</v>
      </c>
      <c r="C166" s="195" t="s">
        <v>2402</v>
      </c>
      <c r="D166" s="195" t="s">
        <v>2403</v>
      </c>
      <c r="E166" s="196">
        <v>1.51</v>
      </c>
      <c r="F166" s="197">
        <v>12</v>
      </c>
      <c r="G166" s="198">
        <v>30.2</v>
      </c>
      <c r="H166" s="371"/>
      <c r="I166" s="373"/>
    </row>
    <row r="167" spans="1:9" s="164" customFormat="1" ht="12.75" x14ac:dyDescent="0.2">
      <c r="A167" s="212"/>
      <c r="B167" s="194"/>
      <c r="C167" s="195"/>
      <c r="D167" s="195"/>
      <c r="E167" s="196"/>
      <c r="F167" s="197"/>
      <c r="G167" s="198" t="str">
        <f>IF(E167="","",F167*E167)</f>
        <v/>
      </c>
      <c r="H167" s="371"/>
      <c r="I167" s="373"/>
    </row>
    <row r="168" spans="1:9" s="164" customFormat="1" ht="12.75" x14ac:dyDescent="0.2">
      <c r="A168" s="212"/>
      <c r="B168" s="194"/>
      <c r="C168" s="195"/>
      <c r="D168" s="195"/>
      <c r="E168" s="196"/>
      <c r="F168" s="197"/>
      <c r="G168" s="198" t="str">
        <f>IF(E168="","",F168*E168)</f>
        <v/>
      </c>
      <c r="H168" s="371"/>
      <c r="I168" s="373"/>
    </row>
    <row r="169" spans="1:9" s="164" customFormat="1" ht="12.75" x14ac:dyDescent="0.2">
      <c r="A169" s="212"/>
      <c r="B169" s="194"/>
      <c r="C169" s="195"/>
      <c r="D169" s="195"/>
      <c r="E169" s="196"/>
      <c r="F169" s="199"/>
      <c r="G169" s="198" t="str">
        <f>IF(E169="","",F169*E169)</f>
        <v/>
      </c>
      <c r="H169" s="371"/>
      <c r="I169" s="373"/>
    </row>
    <row r="170" spans="1:9" s="164" customFormat="1" ht="12.75" x14ac:dyDescent="0.2">
      <c r="A170" s="212"/>
      <c r="B170" s="194"/>
      <c r="C170" s="195"/>
      <c r="D170" s="195"/>
      <c r="E170" s="196"/>
      <c r="F170" s="199"/>
      <c r="G170" s="198" t="str">
        <f>IF(E170="","",F170*E170)</f>
        <v/>
      </c>
      <c r="H170" s="371"/>
      <c r="I170" s="373"/>
    </row>
    <row r="171" spans="1:9" s="164" customFormat="1" ht="13.5" thickBot="1" x14ac:dyDescent="0.25">
      <c r="A171" s="213"/>
      <c r="B171" s="201"/>
      <c r="C171" s="202"/>
      <c r="D171" s="202"/>
      <c r="E171" s="203"/>
      <c r="F171" s="204"/>
      <c r="G171" s="205" t="str">
        <f>IF(E171="","",F171*E171)</f>
        <v/>
      </c>
      <c r="H171" s="372"/>
      <c r="I171" s="374"/>
    </row>
    <row r="172" spans="1:9" s="164" customFormat="1" ht="13.5" thickBot="1" x14ac:dyDescent="0.25">
      <c r="B172" s="215"/>
      <c r="C172" s="216"/>
      <c r="D172" s="216"/>
      <c r="E172" s="217"/>
      <c r="F172" s="218"/>
      <c r="G172" s="217"/>
      <c r="H172" s="175"/>
      <c r="I172" s="175"/>
    </row>
    <row r="173" spans="1:9" s="164" customFormat="1" ht="12.75" x14ac:dyDescent="0.2">
      <c r="A173" s="210" t="s">
        <v>2093</v>
      </c>
      <c r="B173" s="177" t="s">
        <v>158</v>
      </c>
      <c r="C173" s="178"/>
      <c r="D173" s="179" t="s">
        <v>2</v>
      </c>
      <c r="E173" s="179" t="s">
        <v>2385</v>
      </c>
      <c r="F173" s="180">
        <v>1</v>
      </c>
      <c r="G173" s="181">
        <f>IF(SUM(G175:G184)="","",IF(E173="NOTURNO",(SUM(G175:G184))*1.25,SUM(G175:G184)))</f>
        <v>60.53</v>
      </c>
      <c r="H173" s="182" t="s">
        <v>1771</v>
      </c>
      <c r="I173" s="183" t="s">
        <v>1772</v>
      </c>
    </row>
    <row r="174" spans="1:9" s="164" customFormat="1" ht="12.75" x14ac:dyDescent="0.2">
      <c r="A174" s="211" t="s">
        <v>1774</v>
      </c>
      <c r="B174" s="185" t="s">
        <v>2386</v>
      </c>
      <c r="C174" s="186" t="s">
        <v>2387</v>
      </c>
      <c r="D174" s="187" t="s">
        <v>2</v>
      </c>
      <c r="E174" s="188" t="s">
        <v>2388</v>
      </c>
      <c r="F174" s="189" t="s">
        <v>3</v>
      </c>
      <c r="G174" s="190"/>
      <c r="H174" s="191"/>
      <c r="I174" s="192"/>
    </row>
    <row r="175" spans="1:9" s="164" customFormat="1" ht="12.75" x14ac:dyDescent="0.2">
      <c r="A175" s="214">
        <v>190630</v>
      </c>
      <c r="B175" s="194" t="s">
        <v>1713</v>
      </c>
      <c r="C175" s="195" t="s">
        <v>2419</v>
      </c>
      <c r="D175" s="195" t="s">
        <v>812</v>
      </c>
      <c r="E175" s="196">
        <v>40.36</v>
      </c>
      <c r="F175" s="197">
        <v>1</v>
      </c>
      <c r="G175" s="198">
        <f t="shared" ref="G175:G186" si="11">IF(E175="","",F175*E175)</f>
        <v>40.36</v>
      </c>
      <c r="H175" s="375" t="s">
        <v>2420</v>
      </c>
      <c r="I175" s="373" t="s">
        <v>2421</v>
      </c>
    </row>
    <row r="176" spans="1:9" s="164" customFormat="1" ht="25.5" x14ac:dyDescent="0.2">
      <c r="A176" s="212" t="s">
        <v>2393</v>
      </c>
      <c r="B176" s="194" t="s">
        <v>1718</v>
      </c>
      <c r="C176" s="195" t="s">
        <v>2394</v>
      </c>
      <c r="D176" s="195" t="s">
        <v>134</v>
      </c>
      <c r="E176" s="196">
        <v>1.2</v>
      </c>
      <c r="F176" s="197">
        <v>1</v>
      </c>
      <c r="G176" s="198">
        <f t="shared" si="11"/>
        <v>1.2</v>
      </c>
      <c r="H176" s="371"/>
      <c r="I176" s="373"/>
    </row>
    <row r="177" spans="1:9" s="164" customFormat="1" ht="25.5" x14ac:dyDescent="0.2">
      <c r="A177" s="212" t="s">
        <v>2395</v>
      </c>
      <c r="B177" s="194" t="s">
        <v>1718</v>
      </c>
      <c r="C177" s="195" t="s">
        <v>2396</v>
      </c>
      <c r="D177" s="195" t="s">
        <v>134</v>
      </c>
      <c r="E177" s="196">
        <v>0.85</v>
      </c>
      <c r="F177" s="197">
        <v>1</v>
      </c>
      <c r="G177" s="198">
        <f t="shared" si="11"/>
        <v>0.85</v>
      </c>
      <c r="H177" s="371"/>
      <c r="I177" s="373"/>
    </row>
    <row r="178" spans="1:9" s="164" customFormat="1" ht="12.75" x14ac:dyDescent="0.2">
      <c r="A178" s="212" t="s">
        <v>2401</v>
      </c>
      <c r="B178" s="194" t="s">
        <v>1713</v>
      </c>
      <c r="C178" s="195" t="s">
        <v>2402</v>
      </c>
      <c r="D178" s="195" t="s">
        <v>2422</v>
      </c>
      <c r="E178" s="196">
        <v>1.51</v>
      </c>
      <c r="F178" s="197">
        <v>12</v>
      </c>
      <c r="G178" s="198">
        <f t="shared" si="11"/>
        <v>18.12</v>
      </c>
      <c r="H178" s="371"/>
      <c r="I178" s="373"/>
    </row>
    <row r="179" spans="1:9" s="164" customFormat="1" ht="12.75" x14ac:dyDescent="0.2">
      <c r="A179" s="212"/>
      <c r="B179" s="194"/>
      <c r="C179" s="195"/>
      <c r="D179" s="195"/>
      <c r="E179" s="196"/>
      <c r="F179" s="197"/>
      <c r="G179" s="198" t="str">
        <f t="shared" si="11"/>
        <v/>
      </c>
      <c r="H179" s="371"/>
      <c r="I179" s="373"/>
    </row>
    <row r="180" spans="1:9" s="164" customFormat="1" ht="12.75" x14ac:dyDescent="0.2">
      <c r="A180" s="212"/>
      <c r="B180" s="194"/>
      <c r="C180" s="195"/>
      <c r="D180" s="195"/>
      <c r="E180" s="196"/>
      <c r="F180" s="197"/>
      <c r="G180" s="198" t="str">
        <f t="shared" si="11"/>
        <v/>
      </c>
      <c r="H180" s="371"/>
      <c r="I180" s="373"/>
    </row>
    <row r="181" spans="1:9" s="164" customFormat="1" ht="12.75" x14ac:dyDescent="0.2">
      <c r="A181" s="212"/>
      <c r="B181" s="194"/>
      <c r="C181" s="195"/>
      <c r="D181" s="195"/>
      <c r="E181" s="196"/>
      <c r="F181" s="197"/>
      <c r="G181" s="198" t="str">
        <f t="shared" si="11"/>
        <v/>
      </c>
      <c r="H181" s="371"/>
      <c r="I181" s="373"/>
    </row>
    <row r="182" spans="1:9" s="164" customFormat="1" ht="12.75" x14ac:dyDescent="0.2">
      <c r="A182" s="212"/>
      <c r="B182" s="194"/>
      <c r="C182" s="195"/>
      <c r="D182" s="195"/>
      <c r="E182" s="196"/>
      <c r="F182" s="197"/>
      <c r="G182" s="198" t="str">
        <f t="shared" si="11"/>
        <v/>
      </c>
      <c r="H182" s="371"/>
      <c r="I182" s="373"/>
    </row>
    <row r="183" spans="1:9" s="164" customFormat="1" ht="12.75" x14ac:dyDescent="0.2">
      <c r="A183" s="212"/>
      <c r="B183" s="194"/>
      <c r="C183" s="195"/>
      <c r="D183" s="195"/>
      <c r="E183" s="196"/>
      <c r="F183" s="199"/>
      <c r="G183" s="198" t="str">
        <f t="shared" si="11"/>
        <v/>
      </c>
      <c r="H183" s="371"/>
      <c r="I183" s="373"/>
    </row>
    <row r="184" spans="1:9" s="164" customFormat="1" ht="12.75" x14ac:dyDescent="0.2">
      <c r="A184" s="212"/>
      <c r="B184" s="194"/>
      <c r="C184" s="195"/>
      <c r="D184" s="195"/>
      <c r="E184" s="196"/>
      <c r="F184" s="199"/>
      <c r="G184" s="198" t="str">
        <f t="shared" si="11"/>
        <v/>
      </c>
      <c r="H184" s="371"/>
      <c r="I184" s="373"/>
    </row>
    <row r="185" spans="1:9" s="164" customFormat="1" ht="13.5" thickBot="1" x14ac:dyDescent="0.25">
      <c r="A185" s="213"/>
      <c r="B185" s="201"/>
      <c r="C185" s="202"/>
      <c r="D185" s="202"/>
      <c r="E185" s="203"/>
      <c r="F185" s="204"/>
      <c r="G185" s="205" t="str">
        <f t="shared" si="11"/>
        <v/>
      </c>
      <c r="H185" s="372"/>
      <c r="I185" s="374"/>
    </row>
    <row r="186" spans="1:9" s="164" customFormat="1" ht="13.5" thickBot="1" x14ac:dyDescent="0.25">
      <c r="B186" s="206"/>
      <c r="E186" s="207"/>
      <c r="F186" s="208"/>
      <c r="G186" s="209" t="str">
        <f t="shared" si="11"/>
        <v/>
      </c>
      <c r="H186" s="175"/>
      <c r="I186" s="175"/>
    </row>
    <row r="187" spans="1:9" s="164" customFormat="1" ht="12.75" x14ac:dyDescent="0.2">
      <c r="A187" s="210" t="s">
        <v>2094</v>
      </c>
      <c r="B187" s="177" t="s">
        <v>159</v>
      </c>
      <c r="C187" s="178"/>
      <c r="D187" s="179" t="s">
        <v>2</v>
      </c>
      <c r="E187" s="179" t="s">
        <v>132</v>
      </c>
      <c r="F187" s="180">
        <v>1</v>
      </c>
      <c r="G187" s="181">
        <f>IF(SUM(G189:G198)="","",IF(E187="NOTURNO",(SUM(G189:G198))*1.25,SUM(G189:G198)))</f>
        <v>75.662499999999994</v>
      </c>
      <c r="H187" s="182" t="s">
        <v>1771</v>
      </c>
      <c r="I187" s="183" t="s">
        <v>1772</v>
      </c>
    </row>
    <row r="188" spans="1:9" s="164" customFormat="1" ht="12.75" x14ac:dyDescent="0.2">
      <c r="A188" s="211" t="s">
        <v>1774</v>
      </c>
      <c r="B188" s="185" t="s">
        <v>2386</v>
      </c>
      <c r="C188" s="186" t="s">
        <v>2387</v>
      </c>
      <c r="D188" s="187" t="s">
        <v>2</v>
      </c>
      <c r="E188" s="188" t="s">
        <v>2388</v>
      </c>
      <c r="F188" s="189" t="s">
        <v>3</v>
      </c>
      <c r="G188" s="190"/>
      <c r="H188" s="191"/>
      <c r="I188" s="192"/>
    </row>
    <row r="189" spans="1:9" s="164" customFormat="1" ht="12.75" x14ac:dyDescent="0.2">
      <c r="A189" s="212">
        <v>190630</v>
      </c>
      <c r="B189" s="194" t="s">
        <v>1713</v>
      </c>
      <c r="C189" s="195" t="s">
        <v>2419</v>
      </c>
      <c r="D189" s="195" t="s">
        <v>812</v>
      </c>
      <c r="E189" s="196">
        <v>40.36</v>
      </c>
      <c r="F189" s="197">
        <v>1</v>
      </c>
      <c r="G189" s="198">
        <f t="shared" ref="G189:G200" si="12">IF(E189="","",F189*E189)</f>
        <v>40.36</v>
      </c>
      <c r="H189" s="375" t="s">
        <v>2420</v>
      </c>
      <c r="I189" s="373" t="s">
        <v>2421</v>
      </c>
    </row>
    <row r="190" spans="1:9" s="164" customFormat="1" ht="25.5" x14ac:dyDescent="0.2">
      <c r="A190" s="212" t="s">
        <v>2393</v>
      </c>
      <c r="B190" s="164" t="s">
        <v>1718</v>
      </c>
      <c r="C190" s="195" t="s">
        <v>2394</v>
      </c>
      <c r="D190" s="195" t="s">
        <v>134</v>
      </c>
      <c r="E190" s="196">
        <v>1.2</v>
      </c>
      <c r="F190" s="197">
        <v>1</v>
      </c>
      <c r="G190" s="198">
        <f t="shared" si="12"/>
        <v>1.2</v>
      </c>
      <c r="H190" s="371"/>
      <c r="I190" s="373"/>
    </row>
    <row r="191" spans="1:9" s="164" customFormat="1" ht="25.5" x14ac:dyDescent="0.2">
      <c r="A191" s="212" t="s">
        <v>2395</v>
      </c>
      <c r="B191" s="194" t="s">
        <v>1718</v>
      </c>
      <c r="C191" s="195" t="s">
        <v>2396</v>
      </c>
      <c r="D191" s="195" t="s">
        <v>134</v>
      </c>
      <c r="E191" s="196">
        <v>0.85</v>
      </c>
      <c r="F191" s="197">
        <v>1</v>
      </c>
      <c r="G191" s="198">
        <f t="shared" si="12"/>
        <v>0.85</v>
      </c>
      <c r="H191" s="371"/>
      <c r="I191" s="373"/>
    </row>
    <row r="192" spans="1:9" s="164" customFormat="1" ht="12.75" x14ac:dyDescent="0.2">
      <c r="A192" s="212" t="s">
        <v>2401</v>
      </c>
      <c r="B192" s="194" t="s">
        <v>1713</v>
      </c>
      <c r="C192" s="195" t="s">
        <v>2402</v>
      </c>
      <c r="D192" s="195" t="s">
        <v>2422</v>
      </c>
      <c r="E192" s="196">
        <v>1.51</v>
      </c>
      <c r="F192" s="197">
        <v>12</v>
      </c>
      <c r="G192" s="198">
        <f t="shared" si="12"/>
        <v>18.12</v>
      </c>
      <c r="H192" s="371"/>
      <c r="I192" s="373"/>
    </row>
    <row r="193" spans="1:9" s="164" customFormat="1" ht="12.75" x14ac:dyDescent="0.2">
      <c r="A193" s="212"/>
      <c r="B193" s="194"/>
      <c r="C193" s="195"/>
      <c r="D193" s="195"/>
      <c r="E193" s="196"/>
      <c r="F193" s="197"/>
      <c r="G193" s="198" t="str">
        <f t="shared" si="12"/>
        <v/>
      </c>
      <c r="H193" s="371"/>
      <c r="I193" s="373"/>
    </row>
    <row r="194" spans="1:9" s="164" customFormat="1" ht="12.75" x14ac:dyDescent="0.2">
      <c r="A194" s="212"/>
      <c r="B194" s="194"/>
      <c r="C194" s="195"/>
      <c r="D194" s="195"/>
      <c r="E194" s="196"/>
      <c r="F194" s="197"/>
      <c r="G194" s="198" t="str">
        <f t="shared" si="12"/>
        <v/>
      </c>
      <c r="H194" s="371"/>
      <c r="I194" s="373"/>
    </row>
    <row r="195" spans="1:9" s="164" customFormat="1" ht="12.75" x14ac:dyDescent="0.2">
      <c r="A195" s="212"/>
      <c r="B195" s="194"/>
      <c r="C195" s="195"/>
      <c r="D195" s="195"/>
      <c r="E195" s="196"/>
      <c r="F195" s="197"/>
      <c r="G195" s="198" t="str">
        <f t="shared" si="12"/>
        <v/>
      </c>
      <c r="H195" s="371"/>
      <c r="I195" s="373"/>
    </row>
    <row r="196" spans="1:9" s="164" customFormat="1" ht="12.75" x14ac:dyDescent="0.2">
      <c r="A196" s="212"/>
      <c r="B196" s="194"/>
      <c r="C196" s="195"/>
      <c r="D196" s="195"/>
      <c r="E196" s="196"/>
      <c r="F196" s="197"/>
      <c r="G196" s="198" t="str">
        <f t="shared" si="12"/>
        <v/>
      </c>
      <c r="H196" s="371"/>
      <c r="I196" s="373"/>
    </row>
    <row r="197" spans="1:9" s="164" customFormat="1" ht="12.75" x14ac:dyDescent="0.2">
      <c r="A197" s="212"/>
      <c r="B197" s="194"/>
      <c r="C197" s="195"/>
      <c r="D197" s="195"/>
      <c r="E197" s="196"/>
      <c r="F197" s="199"/>
      <c r="G197" s="198" t="str">
        <f t="shared" si="12"/>
        <v/>
      </c>
      <c r="H197" s="371"/>
      <c r="I197" s="373"/>
    </row>
    <row r="198" spans="1:9" s="164" customFormat="1" ht="12.75" x14ac:dyDescent="0.2">
      <c r="A198" s="212"/>
      <c r="B198" s="194"/>
      <c r="C198" s="195"/>
      <c r="D198" s="195"/>
      <c r="E198" s="196"/>
      <c r="F198" s="199"/>
      <c r="G198" s="198" t="str">
        <f t="shared" si="12"/>
        <v/>
      </c>
      <c r="H198" s="371"/>
      <c r="I198" s="373"/>
    </row>
    <row r="199" spans="1:9" s="164" customFormat="1" ht="13.5" thickBot="1" x14ac:dyDescent="0.25">
      <c r="A199" s="213"/>
      <c r="B199" s="201"/>
      <c r="C199" s="202"/>
      <c r="D199" s="202"/>
      <c r="E199" s="203"/>
      <c r="F199" s="204"/>
      <c r="G199" s="205" t="str">
        <f t="shared" si="12"/>
        <v/>
      </c>
      <c r="H199" s="372"/>
      <c r="I199" s="374"/>
    </row>
    <row r="200" spans="1:9" s="164" customFormat="1" ht="13.5" thickBot="1" x14ac:dyDescent="0.25">
      <c r="B200" s="206"/>
      <c r="E200" s="207"/>
      <c r="F200" s="208"/>
      <c r="G200" s="209" t="str">
        <f t="shared" si="12"/>
        <v/>
      </c>
      <c r="H200" s="175"/>
      <c r="I200" s="175"/>
    </row>
    <row r="201" spans="1:9" s="164" customFormat="1" ht="12.75" x14ac:dyDescent="0.2">
      <c r="A201" s="210" t="s">
        <v>2095</v>
      </c>
      <c r="B201" s="177" t="s">
        <v>160</v>
      </c>
      <c r="C201" s="178"/>
      <c r="D201" s="179" t="s">
        <v>2</v>
      </c>
      <c r="E201" s="179" t="s">
        <v>2385</v>
      </c>
      <c r="F201" s="180">
        <v>1</v>
      </c>
      <c r="G201" s="181">
        <f>IF(SUM(G203:G212)="","",IF(E201="NOTURNO",(SUM(G203:G212))*1.25,SUM(G203:G212)))</f>
        <v>375.98</v>
      </c>
      <c r="H201" s="182" t="s">
        <v>1771</v>
      </c>
      <c r="I201" s="183" t="s">
        <v>1772</v>
      </c>
    </row>
    <row r="202" spans="1:9" s="164" customFormat="1" ht="12.75" x14ac:dyDescent="0.2">
      <c r="A202" s="211" t="s">
        <v>1774</v>
      </c>
      <c r="B202" s="185" t="s">
        <v>2386</v>
      </c>
      <c r="C202" s="186" t="s">
        <v>2387</v>
      </c>
      <c r="D202" s="187" t="s">
        <v>2</v>
      </c>
      <c r="E202" s="188" t="s">
        <v>2388</v>
      </c>
      <c r="F202" s="189" t="s">
        <v>3</v>
      </c>
      <c r="G202" s="190"/>
      <c r="H202" s="191"/>
      <c r="I202" s="192"/>
    </row>
    <row r="203" spans="1:9" s="164" customFormat="1" ht="12.75" x14ac:dyDescent="0.2">
      <c r="A203" s="212" t="s">
        <v>2423</v>
      </c>
      <c r="B203" s="194" t="s">
        <v>2198</v>
      </c>
      <c r="C203" s="195" t="s">
        <v>2424</v>
      </c>
      <c r="D203" s="195" t="s">
        <v>812</v>
      </c>
      <c r="E203" s="196">
        <v>97.04</v>
      </c>
      <c r="F203" s="197">
        <v>1</v>
      </c>
      <c r="G203" s="198">
        <f t="shared" ref="G203:G213" si="13">IF(E203="","",F203*E203)</f>
        <v>97.04</v>
      </c>
      <c r="H203" s="371" t="s">
        <v>2425</v>
      </c>
      <c r="I203" s="373" t="s">
        <v>2426</v>
      </c>
    </row>
    <row r="204" spans="1:9" s="164" customFormat="1" ht="12.75" x14ac:dyDescent="0.2">
      <c r="A204" s="212" t="s">
        <v>2427</v>
      </c>
      <c r="B204" s="194" t="s">
        <v>2198</v>
      </c>
      <c r="C204" s="195" t="s">
        <v>2428</v>
      </c>
      <c r="D204" s="195" t="s">
        <v>812</v>
      </c>
      <c r="E204" s="196">
        <v>258.77</v>
      </c>
      <c r="F204" s="197">
        <v>1</v>
      </c>
      <c r="G204" s="198">
        <f t="shared" si="13"/>
        <v>258.77</v>
      </c>
      <c r="H204" s="371"/>
      <c r="I204" s="373"/>
    </row>
    <row r="205" spans="1:9" s="164" customFormat="1" ht="25.5" x14ac:dyDescent="0.2">
      <c r="A205" s="212" t="s">
        <v>2393</v>
      </c>
      <c r="B205" s="194" t="s">
        <v>1718</v>
      </c>
      <c r="C205" s="195" t="s">
        <v>2394</v>
      </c>
      <c r="D205" s="195" t="s">
        <v>134</v>
      </c>
      <c r="E205" s="196">
        <v>1.2</v>
      </c>
      <c r="F205" s="197">
        <v>1</v>
      </c>
      <c r="G205" s="198">
        <f t="shared" si="13"/>
        <v>1.2</v>
      </c>
      <c r="H205" s="371"/>
      <c r="I205" s="373"/>
    </row>
    <row r="206" spans="1:9" s="164" customFormat="1" ht="25.5" x14ac:dyDescent="0.2">
      <c r="A206" s="212" t="s">
        <v>2395</v>
      </c>
      <c r="B206" s="194" t="s">
        <v>1718</v>
      </c>
      <c r="C206" s="195" t="s">
        <v>2396</v>
      </c>
      <c r="D206" s="195" t="s">
        <v>134</v>
      </c>
      <c r="E206" s="196">
        <v>0.85</v>
      </c>
      <c r="F206" s="197">
        <v>1</v>
      </c>
      <c r="G206" s="198">
        <f t="shared" si="13"/>
        <v>0.85</v>
      </c>
      <c r="H206" s="371"/>
      <c r="I206" s="373"/>
    </row>
    <row r="207" spans="1:9" s="164" customFormat="1" ht="12.75" x14ac:dyDescent="0.2">
      <c r="A207" s="212" t="s">
        <v>2401</v>
      </c>
      <c r="B207" s="194" t="s">
        <v>1713</v>
      </c>
      <c r="C207" s="195" t="s">
        <v>2402</v>
      </c>
      <c r="D207" s="195" t="s">
        <v>2422</v>
      </c>
      <c r="E207" s="196">
        <v>1.51</v>
      </c>
      <c r="F207" s="197">
        <v>12</v>
      </c>
      <c r="G207" s="198">
        <f t="shared" si="13"/>
        <v>18.12</v>
      </c>
      <c r="H207" s="371"/>
      <c r="I207" s="373"/>
    </row>
    <row r="208" spans="1:9" s="164" customFormat="1" ht="12.75" x14ac:dyDescent="0.2">
      <c r="A208" s="212"/>
      <c r="B208" s="194"/>
      <c r="C208" s="195"/>
      <c r="D208" s="195"/>
      <c r="E208" s="196"/>
      <c r="F208" s="197"/>
      <c r="G208" s="198" t="str">
        <f t="shared" si="13"/>
        <v/>
      </c>
      <c r="H208" s="371"/>
      <c r="I208" s="373"/>
    </row>
    <row r="209" spans="1:9" s="164" customFormat="1" ht="12.75" x14ac:dyDescent="0.2">
      <c r="A209" s="212"/>
      <c r="B209" s="194"/>
      <c r="C209" s="195"/>
      <c r="D209" s="195"/>
      <c r="E209" s="196"/>
      <c r="F209" s="197"/>
      <c r="G209" s="198" t="str">
        <f t="shared" si="13"/>
        <v/>
      </c>
      <c r="H209" s="371"/>
      <c r="I209" s="373"/>
    </row>
    <row r="210" spans="1:9" s="164" customFormat="1" ht="12.75" x14ac:dyDescent="0.2">
      <c r="A210" s="212"/>
      <c r="B210" s="194"/>
      <c r="C210" s="195"/>
      <c r="D210" s="195"/>
      <c r="E210" s="196"/>
      <c r="F210" s="197"/>
      <c r="G210" s="198" t="str">
        <f t="shared" si="13"/>
        <v/>
      </c>
      <c r="H210" s="371"/>
      <c r="I210" s="373"/>
    </row>
    <row r="211" spans="1:9" s="164" customFormat="1" ht="12.75" x14ac:dyDescent="0.2">
      <c r="A211" s="212"/>
      <c r="B211" s="194"/>
      <c r="C211" s="195"/>
      <c r="D211" s="195"/>
      <c r="E211" s="196"/>
      <c r="F211" s="199"/>
      <c r="G211" s="198" t="str">
        <f t="shared" si="13"/>
        <v/>
      </c>
      <c r="H211" s="371"/>
      <c r="I211" s="373"/>
    </row>
    <row r="212" spans="1:9" s="164" customFormat="1" ht="12.75" x14ac:dyDescent="0.2">
      <c r="A212" s="212"/>
      <c r="B212" s="194"/>
      <c r="C212" s="195"/>
      <c r="D212" s="195"/>
      <c r="E212" s="196"/>
      <c r="F212" s="199"/>
      <c r="G212" s="198" t="str">
        <f t="shared" si="13"/>
        <v/>
      </c>
      <c r="H212" s="371"/>
      <c r="I212" s="373"/>
    </row>
    <row r="213" spans="1:9" s="164" customFormat="1" ht="13.5" thickBot="1" x14ac:dyDescent="0.25">
      <c r="A213" s="213"/>
      <c r="B213" s="201"/>
      <c r="C213" s="202"/>
      <c r="D213" s="202"/>
      <c r="E213" s="203"/>
      <c r="F213" s="204"/>
      <c r="G213" s="205" t="str">
        <f t="shared" si="13"/>
        <v/>
      </c>
      <c r="H213" s="372"/>
      <c r="I213" s="374"/>
    </row>
    <row r="214" spans="1:9" s="164" customFormat="1" ht="13.5" thickBot="1" x14ac:dyDescent="0.25">
      <c r="B214" s="215"/>
      <c r="C214" s="216"/>
      <c r="D214" s="216"/>
      <c r="E214" s="217"/>
      <c r="F214" s="218"/>
      <c r="G214" s="217"/>
      <c r="H214" s="175"/>
      <c r="I214" s="175"/>
    </row>
    <row r="215" spans="1:9" s="164" customFormat="1" ht="12.75" x14ac:dyDescent="0.2">
      <c r="A215" s="210" t="s">
        <v>2096</v>
      </c>
      <c r="B215" s="177" t="s">
        <v>161</v>
      </c>
      <c r="C215" s="178"/>
      <c r="D215" s="179" t="s">
        <v>2</v>
      </c>
      <c r="E215" s="179" t="s">
        <v>132</v>
      </c>
      <c r="F215" s="180">
        <v>1</v>
      </c>
      <c r="G215" s="181">
        <f>IF(SUM(G217:G226)="","",IF(E215="NOTURNO",(SUM(G217:G226))*1.25,SUM(G217:G226)))</f>
        <v>469.97500000000002</v>
      </c>
      <c r="H215" s="182" t="s">
        <v>1771</v>
      </c>
      <c r="I215" s="183" t="s">
        <v>1772</v>
      </c>
    </row>
    <row r="216" spans="1:9" s="164" customFormat="1" ht="12.75" x14ac:dyDescent="0.2">
      <c r="A216" s="211" t="s">
        <v>1774</v>
      </c>
      <c r="B216" s="185" t="s">
        <v>2386</v>
      </c>
      <c r="C216" s="186" t="s">
        <v>2387</v>
      </c>
      <c r="D216" s="187" t="s">
        <v>2</v>
      </c>
      <c r="E216" s="188" t="s">
        <v>2388</v>
      </c>
      <c r="F216" s="189" t="s">
        <v>3</v>
      </c>
      <c r="G216" s="190"/>
      <c r="H216" s="191"/>
      <c r="I216" s="192"/>
    </row>
    <row r="217" spans="1:9" s="164" customFormat="1" ht="12.75" x14ac:dyDescent="0.2">
      <c r="A217" s="212" t="s">
        <v>2423</v>
      </c>
      <c r="B217" s="194" t="s">
        <v>2198</v>
      </c>
      <c r="C217" s="195" t="s">
        <v>2424</v>
      </c>
      <c r="D217" s="195" t="s">
        <v>812</v>
      </c>
      <c r="E217" s="196">
        <v>97.04</v>
      </c>
      <c r="F217" s="197">
        <v>1</v>
      </c>
      <c r="G217" s="198">
        <f t="shared" ref="G217:G228" si="14">IF(E217="","",F217*E217)</f>
        <v>97.04</v>
      </c>
      <c r="H217" s="371" t="s">
        <v>2425</v>
      </c>
      <c r="I217" s="373" t="s">
        <v>2426</v>
      </c>
    </row>
    <row r="218" spans="1:9" s="164" customFormat="1" ht="12.75" x14ac:dyDescent="0.2">
      <c r="A218" s="212" t="s">
        <v>2427</v>
      </c>
      <c r="B218" s="194" t="s">
        <v>2198</v>
      </c>
      <c r="C218" s="195" t="s">
        <v>2428</v>
      </c>
      <c r="D218" s="195" t="s">
        <v>812</v>
      </c>
      <c r="E218" s="196">
        <v>258.77</v>
      </c>
      <c r="F218" s="197">
        <v>1</v>
      </c>
      <c r="G218" s="198">
        <f t="shared" si="14"/>
        <v>258.77</v>
      </c>
      <c r="H218" s="371"/>
      <c r="I218" s="373"/>
    </row>
    <row r="219" spans="1:9" s="164" customFormat="1" ht="25.5" x14ac:dyDescent="0.2">
      <c r="A219" s="212" t="s">
        <v>2393</v>
      </c>
      <c r="B219" s="194" t="s">
        <v>1718</v>
      </c>
      <c r="C219" s="195" t="s">
        <v>2394</v>
      </c>
      <c r="D219" s="195" t="s">
        <v>134</v>
      </c>
      <c r="E219" s="196">
        <v>1.2</v>
      </c>
      <c r="F219" s="197">
        <v>1</v>
      </c>
      <c r="G219" s="198">
        <f t="shared" si="14"/>
        <v>1.2</v>
      </c>
      <c r="H219" s="371"/>
      <c r="I219" s="373"/>
    </row>
    <row r="220" spans="1:9" s="164" customFormat="1" ht="25.5" x14ac:dyDescent="0.2">
      <c r="A220" s="212" t="s">
        <v>2395</v>
      </c>
      <c r="B220" s="194" t="s">
        <v>1718</v>
      </c>
      <c r="C220" s="195" t="s">
        <v>2396</v>
      </c>
      <c r="D220" s="195" t="s">
        <v>134</v>
      </c>
      <c r="E220" s="196">
        <v>0.85</v>
      </c>
      <c r="F220" s="197">
        <v>1</v>
      </c>
      <c r="G220" s="198">
        <f t="shared" si="14"/>
        <v>0.85</v>
      </c>
      <c r="H220" s="371"/>
      <c r="I220" s="373"/>
    </row>
    <row r="221" spans="1:9" s="164" customFormat="1" ht="12.75" x14ac:dyDescent="0.2">
      <c r="A221" s="212" t="s">
        <v>2401</v>
      </c>
      <c r="B221" s="194" t="s">
        <v>1713</v>
      </c>
      <c r="C221" s="195" t="s">
        <v>2402</v>
      </c>
      <c r="D221" s="195" t="s">
        <v>2422</v>
      </c>
      <c r="E221" s="196">
        <v>1.51</v>
      </c>
      <c r="F221" s="197">
        <v>12</v>
      </c>
      <c r="G221" s="198">
        <f t="shared" si="14"/>
        <v>18.12</v>
      </c>
      <c r="H221" s="371"/>
      <c r="I221" s="373"/>
    </row>
    <row r="222" spans="1:9" s="164" customFormat="1" ht="12.75" x14ac:dyDescent="0.2">
      <c r="A222" s="212"/>
      <c r="B222" s="194"/>
      <c r="C222" s="195"/>
      <c r="D222" s="195"/>
      <c r="E222" s="196"/>
      <c r="F222" s="197"/>
      <c r="G222" s="198" t="str">
        <f t="shared" si="14"/>
        <v/>
      </c>
      <c r="H222" s="371"/>
      <c r="I222" s="373"/>
    </row>
    <row r="223" spans="1:9" s="164" customFormat="1" ht="12.75" x14ac:dyDescent="0.2">
      <c r="A223" s="212"/>
      <c r="B223" s="194"/>
      <c r="C223" s="195"/>
      <c r="D223" s="195"/>
      <c r="E223" s="196"/>
      <c r="F223" s="197"/>
      <c r="G223" s="198" t="str">
        <f t="shared" si="14"/>
        <v/>
      </c>
      <c r="H223" s="371"/>
      <c r="I223" s="373"/>
    </row>
    <row r="224" spans="1:9" s="164" customFormat="1" ht="12.75" x14ac:dyDescent="0.2">
      <c r="A224" s="212"/>
      <c r="B224" s="194"/>
      <c r="C224" s="195"/>
      <c r="D224" s="195"/>
      <c r="E224" s="196"/>
      <c r="F224" s="197"/>
      <c r="G224" s="198" t="str">
        <f t="shared" si="14"/>
        <v/>
      </c>
      <c r="H224" s="371"/>
      <c r="I224" s="373"/>
    </row>
    <row r="225" spans="1:10" s="164" customFormat="1" ht="12.75" x14ac:dyDescent="0.2">
      <c r="A225" s="212"/>
      <c r="B225" s="194"/>
      <c r="C225" s="195"/>
      <c r="D225" s="195"/>
      <c r="E225" s="196"/>
      <c r="F225" s="199"/>
      <c r="G225" s="198" t="str">
        <f t="shared" si="14"/>
        <v/>
      </c>
      <c r="H225" s="371"/>
      <c r="I225" s="373"/>
    </row>
    <row r="226" spans="1:10" s="164" customFormat="1" ht="12.75" x14ac:dyDescent="0.2">
      <c r="A226" s="212"/>
      <c r="B226" s="194"/>
      <c r="C226" s="195"/>
      <c r="D226" s="195"/>
      <c r="E226" s="196"/>
      <c r="F226" s="199"/>
      <c r="G226" s="198" t="str">
        <f t="shared" si="14"/>
        <v/>
      </c>
      <c r="H226" s="371"/>
      <c r="I226" s="373"/>
    </row>
    <row r="227" spans="1:10" s="164" customFormat="1" ht="13.5" thickBot="1" x14ac:dyDescent="0.25">
      <c r="A227" s="213"/>
      <c r="B227" s="201"/>
      <c r="C227" s="202"/>
      <c r="D227" s="202"/>
      <c r="E227" s="203"/>
      <c r="F227" s="204"/>
      <c r="G227" s="205" t="str">
        <f t="shared" si="14"/>
        <v/>
      </c>
      <c r="H227" s="372"/>
      <c r="I227" s="374"/>
    </row>
    <row r="228" spans="1:10" s="164" customFormat="1" ht="13.5" thickBot="1" x14ac:dyDescent="0.25">
      <c r="B228" s="206"/>
      <c r="E228" s="207"/>
      <c r="F228" s="208"/>
      <c r="G228" s="209" t="str">
        <f t="shared" si="14"/>
        <v/>
      </c>
      <c r="H228" s="175"/>
      <c r="I228" s="175"/>
    </row>
    <row r="229" spans="1:10" s="164" customFormat="1" ht="12.75" x14ac:dyDescent="0.2">
      <c r="A229" s="210" t="s">
        <v>2097</v>
      </c>
      <c r="B229" s="177" t="s">
        <v>162</v>
      </c>
      <c r="C229" s="178"/>
      <c r="D229" s="179" t="s">
        <v>2</v>
      </c>
      <c r="E229" s="179" t="s">
        <v>2385</v>
      </c>
      <c r="F229" s="180">
        <v>1</v>
      </c>
      <c r="G229" s="181">
        <f>IF(SUM(G231:G240)="","",IF(E229="NOTURNO",(SUM(G231:G240))*1.25,SUM(G231:G240)))</f>
        <v>193.1</v>
      </c>
      <c r="H229" s="182" t="s">
        <v>1771</v>
      </c>
      <c r="I229" s="183" t="s">
        <v>1772</v>
      </c>
    </row>
    <row r="230" spans="1:10" s="164" customFormat="1" ht="12.75" x14ac:dyDescent="0.2">
      <c r="A230" s="211" t="s">
        <v>1774</v>
      </c>
      <c r="B230" s="185" t="s">
        <v>2386</v>
      </c>
      <c r="C230" s="186" t="s">
        <v>2387</v>
      </c>
      <c r="D230" s="187" t="s">
        <v>2</v>
      </c>
      <c r="E230" s="188" t="s">
        <v>2388</v>
      </c>
      <c r="F230" s="189" t="s">
        <v>3</v>
      </c>
      <c r="G230" s="190"/>
      <c r="H230" s="191"/>
      <c r="I230" s="192"/>
    </row>
    <row r="231" spans="1:10" s="164" customFormat="1" ht="12.75" x14ac:dyDescent="0.2">
      <c r="A231" s="212" t="s">
        <v>2429</v>
      </c>
      <c r="B231" s="194" t="s">
        <v>2198</v>
      </c>
      <c r="C231" s="195" t="s">
        <v>2430</v>
      </c>
      <c r="D231" s="195" t="s">
        <v>812</v>
      </c>
      <c r="E231" s="196">
        <v>94.26</v>
      </c>
      <c r="F231" s="197">
        <v>1</v>
      </c>
      <c r="G231" s="198">
        <f t="shared" ref="G231:G242" si="15">IF(E231="","",F231*E231)</f>
        <v>94.26</v>
      </c>
      <c r="H231" s="371" t="s">
        <v>2431</v>
      </c>
      <c r="I231" s="373" t="s">
        <v>2432</v>
      </c>
      <c r="J231" s="164" t="s">
        <v>2433</v>
      </c>
    </row>
    <row r="232" spans="1:10" s="164" customFormat="1" ht="12.75" x14ac:dyDescent="0.2">
      <c r="A232" s="212" t="s">
        <v>2434</v>
      </c>
      <c r="B232" s="164" t="s">
        <v>2198</v>
      </c>
      <c r="C232" s="195" t="s">
        <v>2435</v>
      </c>
      <c r="D232" s="195" t="s">
        <v>812</v>
      </c>
      <c r="E232" s="196">
        <v>78.67</v>
      </c>
      <c r="F232" s="197">
        <v>1</v>
      </c>
      <c r="G232" s="198">
        <f t="shared" si="15"/>
        <v>78.67</v>
      </c>
      <c r="H232" s="371"/>
      <c r="I232" s="373"/>
    </row>
    <row r="233" spans="1:10" s="164" customFormat="1" ht="25.5" x14ac:dyDescent="0.2">
      <c r="A233" s="212" t="s">
        <v>2393</v>
      </c>
      <c r="B233" s="194" t="s">
        <v>1718</v>
      </c>
      <c r="C233" s="195" t="s">
        <v>2394</v>
      </c>
      <c r="D233" s="195" t="s">
        <v>134</v>
      </c>
      <c r="E233" s="196">
        <v>1.2</v>
      </c>
      <c r="F233" s="197">
        <v>1</v>
      </c>
      <c r="G233" s="198">
        <f t="shared" si="15"/>
        <v>1.2</v>
      </c>
      <c r="H233" s="371"/>
      <c r="I233" s="373"/>
    </row>
    <row r="234" spans="1:10" s="164" customFormat="1" ht="25.5" x14ac:dyDescent="0.2">
      <c r="A234" s="212" t="s">
        <v>2395</v>
      </c>
      <c r="B234" s="194" t="s">
        <v>1718</v>
      </c>
      <c r="C234" s="195" t="s">
        <v>2396</v>
      </c>
      <c r="D234" s="195" t="s">
        <v>134</v>
      </c>
      <c r="E234" s="196">
        <v>0.85</v>
      </c>
      <c r="F234" s="197">
        <v>1</v>
      </c>
      <c r="G234" s="198">
        <f t="shared" si="15"/>
        <v>0.85</v>
      </c>
      <c r="H234" s="371"/>
      <c r="I234" s="373"/>
    </row>
    <row r="235" spans="1:10" s="164" customFormat="1" ht="12.75" x14ac:dyDescent="0.2">
      <c r="A235" s="212" t="s">
        <v>2401</v>
      </c>
      <c r="B235" s="194" t="s">
        <v>1713</v>
      </c>
      <c r="C235" s="195" t="s">
        <v>2402</v>
      </c>
      <c r="D235" s="195" t="s">
        <v>2422</v>
      </c>
      <c r="E235" s="196">
        <v>1.51</v>
      </c>
      <c r="F235" s="197">
        <v>12</v>
      </c>
      <c r="G235" s="198">
        <f t="shared" si="15"/>
        <v>18.12</v>
      </c>
      <c r="H235" s="371"/>
      <c r="I235" s="373"/>
    </row>
    <row r="236" spans="1:10" s="164" customFormat="1" ht="12.75" x14ac:dyDescent="0.2">
      <c r="A236" s="212"/>
      <c r="B236" s="194"/>
      <c r="C236" s="195"/>
      <c r="D236" s="195"/>
      <c r="E236" s="196"/>
      <c r="F236" s="197"/>
      <c r="G236" s="198" t="str">
        <f t="shared" si="15"/>
        <v/>
      </c>
      <c r="H236" s="371"/>
      <c r="I236" s="373"/>
    </row>
    <row r="237" spans="1:10" s="164" customFormat="1" ht="12.75" x14ac:dyDescent="0.2">
      <c r="A237" s="212"/>
      <c r="B237" s="194"/>
      <c r="C237" s="195"/>
      <c r="D237" s="195"/>
      <c r="E237" s="196"/>
      <c r="F237" s="197"/>
      <c r="G237" s="198" t="str">
        <f t="shared" si="15"/>
        <v/>
      </c>
      <c r="H237" s="371"/>
      <c r="I237" s="373"/>
    </row>
    <row r="238" spans="1:10" s="164" customFormat="1" ht="12.75" x14ac:dyDescent="0.2">
      <c r="A238" s="212"/>
      <c r="B238" s="194"/>
      <c r="C238" s="195"/>
      <c r="D238" s="195"/>
      <c r="E238" s="196"/>
      <c r="F238" s="197"/>
      <c r="G238" s="198" t="str">
        <f t="shared" si="15"/>
        <v/>
      </c>
      <c r="H238" s="371"/>
      <c r="I238" s="373"/>
    </row>
    <row r="239" spans="1:10" s="164" customFormat="1" ht="12.75" x14ac:dyDescent="0.2">
      <c r="A239" s="212"/>
      <c r="B239" s="194"/>
      <c r="C239" s="195"/>
      <c r="D239" s="195"/>
      <c r="E239" s="196"/>
      <c r="F239" s="199"/>
      <c r="G239" s="198" t="str">
        <f t="shared" si="15"/>
        <v/>
      </c>
      <c r="H239" s="371"/>
      <c r="I239" s="373"/>
    </row>
    <row r="240" spans="1:10" s="164" customFormat="1" ht="12.75" x14ac:dyDescent="0.2">
      <c r="A240" s="212"/>
      <c r="B240" s="194"/>
      <c r="C240" s="195"/>
      <c r="D240" s="195"/>
      <c r="E240" s="196"/>
      <c r="F240" s="199"/>
      <c r="G240" s="198" t="str">
        <f t="shared" si="15"/>
        <v/>
      </c>
      <c r="H240" s="371"/>
      <c r="I240" s="373"/>
    </row>
    <row r="241" spans="1:9" s="164" customFormat="1" ht="13.5" thickBot="1" x14ac:dyDescent="0.25">
      <c r="A241" s="213"/>
      <c r="B241" s="201"/>
      <c r="C241" s="202"/>
      <c r="D241" s="202"/>
      <c r="E241" s="203"/>
      <c r="F241" s="204"/>
      <c r="G241" s="205" t="str">
        <f t="shared" si="15"/>
        <v/>
      </c>
      <c r="H241" s="372"/>
      <c r="I241" s="374"/>
    </row>
    <row r="242" spans="1:9" s="164" customFormat="1" ht="13.5" thickBot="1" x14ac:dyDescent="0.25">
      <c r="B242" s="206"/>
      <c r="E242" s="207"/>
      <c r="F242" s="208"/>
      <c r="G242" s="209" t="str">
        <f t="shared" si="15"/>
        <v/>
      </c>
      <c r="H242" s="175"/>
      <c r="I242" s="175"/>
    </row>
    <row r="243" spans="1:9" s="164" customFormat="1" ht="12.75" x14ac:dyDescent="0.2">
      <c r="A243" s="210" t="s">
        <v>2098</v>
      </c>
      <c r="B243" s="177" t="s">
        <v>163</v>
      </c>
      <c r="C243" s="178"/>
      <c r="D243" s="179" t="s">
        <v>2</v>
      </c>
      <c r="E243" s="179" t="s">
        <v>132</v>
      </c>
      <c r="F243" s="180">
        <v>1</v>
      </c>
      <c r="G243" s="181">
        <f>IF(SUM(G245:G254)="","",IF(E243="NOTURNO",(SUM(G245:G254))*1.25,SUM(G245:G254)))</f>
        <v>241.375</v>
      </c>
      <c r="H243" s="182" t="s">
        <v>1771</v>
      </c>
      <c r="I243" s="183" t="s">
        <v>1772</v>
      </c>
    </row>
    <row r="244" spans="1:9" s="164" customFormat="1" ht="12.75" x14ac:dyDescent="0.2">
      <c r="A244" s="211" t="s">
        <v>1774</v>
      </c>
      <c r="B244" s="185" t="s">
        <v>2386</v>
      </c>
      <c r="C244" s="186" t="s">
        <v>2387</v>
      </c>
      <c r="D244" s="187" t="s">
        <v>2</v>
      </c>
      <c r="E244" s="188" t="s">
        <v>2388</v>
      </c>
      <c r="F244" s="189" t="s">
        <v>3</v>
      </c>
      <c r="G244" s="190"/>
      <c r="H244" s="191"/>
      <c r="I244" s="192"/>
    </row>
    <row r="245" spans="1:9" s="164" customFormat="1" ht="12.75" x14ac:dyDescent="0.2">
      <c r="A245" s="212" t="s">
        <v>2429</v>
      </c>
      <c r="B245" s="194" t="s">
        <v>2198</v>
      </c>
      <c r="C245" s="195" t="s">
        <v>2430</v>
      </c>
      <c r="D245" s="195" t="s">
        <v>812</v>
      </c>
      <c r="E245" s="196">
        <v>94.26</v>
      </c>
      <c r="F245" s="197">
        <v>1</v>
      </c>
      <c r="G245" s="198">
        <f t="shared" ref="G245:G255" si="16">IF(E245="","",F245*E245)</f>
        <v>94.26</v>
      </c>
      <c r="H245" s="371" t="s">
        <v>2431</v>
      </c>
      <c r="I245" s="373" t="s">
        <v>2432</v>
      </c>
    </row>
    <row r="246" spans="1:9" s="164" customFormat="1" ht="12.75" x14ac:dyDescent="0.2">
      <c r="A246" s="212" t="s">
        <v>2434</v>
      </c>
      <c r="B246" s="194" t="s">
        <v>2198</v>
      </c>
      <c r="C246" s="195" t="s">
        <v>2435</v>
      </c>
      <c r="D246" s="195" t="s">
        <v>812</v>
      </c>
      <c r="E246" s="196">
        <v>78.67</v>
      </c>
      <c r="F246" s="197">
        <v>1</v>
      </c>
      <c r="G246" s="198">
        <f t="shared" si="16"/>
        <v>78.67</v>
      </c>
      <c r="H246" s="371"/>
      <c r="I246" s="373"/>
    </row>
    <row r="247" spans="1:9" s="164" customFormat="1" ht="25.5" x14ac:dyDescent="0.2">
      <c r="A247" s="212" t="s">
        <v>2393</v>
      </c>
      <c r="B247" s="194" t="s">
        <v>1718</v>
      </c>
      <c r="C247" s="195" t="s">
        <v>2394</v>
      </c>
      <c r="D247" s="195" t="s">
        <v>134</v>
      </c>
      <c r="E247" s="196">
        <v>1.2</v>
      </c>
      <c r="F247" s="197">
        <v>1</v>
      </c>
      <c r="G247" s="198">
        <f t="shared" si="16"/>
        <v>1.2</v>
      </c>
      <c r="H247" s="371"/>
      <c r="I247" s="373"/>
    </row>
    <row r="248" spans="1:9" s="164" customFormat="1" ht="25.5" x14ac:dyDescent="0.2">
      <c r="A248" s="212" t="s">
        <v>2395</v>
      </c>
      <c r="B248" s="194" t="s">
        <v>1718</v>
      </c>
      <c r="C248" s="195" t="s">
        <v>2396</v>
      </c>
      <c r="D248" s="195" t="s">
        <v>134</v>
      </c>
      <c r="E248" s="196">
        <v>0.85</v>
      </c>
      <c r="F248" s="197">
        <v>1</v>
      </c>
      <c r="G248" s="198">
        <f t="shared" si="16"/>
        <v>0.85</v>
      </c>
      <c r="H248" s="371"/>
      <c r="I248" s="373"/>
    </row>
    <row r="249" spans="1:9" s="164" customFormat="1" ht="12.75" x14ac:dyDescent="0.2">
      <c r="A249" s="212" t="s">
        <v>2401</v>
      </c>
      <c r="B249" s="194" t="s">
        <v>1713</v>
      </c>
      <c r="C249" s="195" t="s">
        <v>2402</v>
      </c>
      <c r="D249" s="195" t="s">
        <v>2422</v>
      </c>
      <c r="E249" s="196">
        <v>1.51</v>
      </c>
      <c r="F249" s="197">
        <v>12</v>
      </c>
      <c r="G249" s="198">
        <f t="shared" si="16"/>
        <v>18.12</v>
      </c>
      <c r="H249" s="371"/>
      <c r="I249" s="373"/>
    </row>
    <row r="250" spans="1:9" s="164" customFormat="1" ht="12.75" x14ac:dyDescent="0.2">
      <c r="A250" s="212"/>
      <c r="B250" s="194"/>
      <c r="C250" s="195"/>
      <c r="D250" s="195"/>
      <c r="E250" s="196"/>
      <c r="F250" s="197"/>
      <c r="G250" s="198" t="str">
        <f t="shared" si="16"/>
        <v/>
      </c>
      <c r="H250" s="371"/>
      <c r="I250" s="373"/>
    </row>
    <row r="251" spans="1:9" s="164" customFormat="1" ht="12.75" x14ac:dyDescent="0.2">
      <c r="A251" s="212"/>
      <c r="B251" s="194"/>
      <c r="C251" s="195"/>
      <c r="D251" s="195"/>
      <c r="E251" s="196"/>
      <c r="F251" s="197"/>
      <c r="G251" s="198" t="str">
        <f t="shared" si="16"/>
        <v/>
      </c>
      <c r="H251" s="371"/>
      <c r="I251" s="373"/>
    </row>
    <row r="252" spans="1:9" s="164" customFormat="1" ht="12.75" x14ac:dyDescent="0.2">
      <c r="A252" s="212"/>
      <c r="B252" s="194"/>
      <c r="C252" s="195"/>
      <c r="D252" s="195"/>
      <c r="E252" s="196"/>
      <c r="F252" s="197"/>
      <c r="G252" s="198" t="str">
        <f t="shared" si="16"/>
        <v/>
      </c>
      <c r="H252" s="371"/>
      <c r="I252" s="373"/>
    </row>
    <row r="253" spans="1:9" s="164" customFormat="1" ht="12.75" x14ac:dyDescent="0.2">
      <c r="A253" s="212"/>
      <c r="B253" s="194"/>
      <c r="C253" s="195"/>
      <c r="D253" s="195"/>
      <c r="E253" s="196"/>
      <c r="F253" s="199"/>
      <c r="G253" s="198" t="str">
        <f t="shared" si="16"/>
        <v/>
      </c>
      <c r="H253" s="371"/>
      <c r="I253" s="373"/>
    </row>
    <row r="254" spans="1:9" s="164" customFormat="1" ht="12.75" x14ac:dyDescent="0.2">
      <c r="A254" s="212"/>
      <c r="B254" s="194"/>
      <c r="C254" s="195"/>
      <c r="D254" s="195"/>
      <c r="E254" s="196"/>
      <c r="F254" s="199"/>
      <c r="G254" s="198" t="str">
        <f t="shared" si="16"/>
        <v/>
      </c>
      <c r="H254" s="371"/>
      <c r="I254" s="373"/>
    </row>
    <row r="255" spans="1:9" s="164" customFormat="1" ht="13.5" thickBot="1" x14ac:dyDescent="0.25">
      <c r="A255" s="213"/>
      <c r="B255" s="201"/>
      <c r="C255" s="202"/>
      <c r="D255" s="202"/>
      <c r="E255" s="203"/>
      <c r="F255" s="204"/>
      <c r="G255" s="205" t="str">
        <f t="shared" si="16"/>
        <v/>
      </c>
      <c r="H255" s="372"/>
      <c r="I255" s="374"/>
    </row>
    <row r="256" spans="1:9" s="164" customFormat="1" ht="13.5" thickBot="1" x14ac:dyDescent="0.25">
      <c r="B256" s="215"/>
      <c r="C256" s="216"/>
      <c r="D256" s="216"/>
      <c r="E256" s="217"/>
      <c r="F256" s="218"/>
      <c r="G256" s="217"/>
      <c r="H256" s="175"/>
      <c r="I256" s="175"/>
    </row>
    <row r="257" spans="1:9" s="164" customFormat="1" ht="12.75" x14ac:dyDescent="0.2">
      <c r="A257" s="210" t="s">
        <v>2099</v>
      </c>
      <c r="B257" s="177" t="s">
        <v>164</v>
      </c>
      <c r="C257" s="178"/>
      <c r="D257" s="179" t="s">
        <v>2</v>
      </c>
      <c r="E257" s="179" t="s">
        <v>2385</v>
      </c>
      <c r="F257" s="180">
        <v>1</v>
      </c>
      <c r="G257" s="181">
        <f>IF(SUM(G259:G268)="","",IF(E257="NOTURNO",(SUM(G259:G268))*1.25,SUM(G259:G268)))</f>
        <v>556.36</v>
      </c>
      <c r="H257" s="182" t="s">
        <v>1771</v>
      </c>
      <c r="I257" s="183" t="s">
        <v>1772</v>
      </c>
    </row>
    <row r="258" spans="1:9" s="164" customFormat="1" ht="12.75" x14ac:dyDescent="0.2">
      <c r="A258" s="211" t="s">
        <v>1774</v>
      </c>
      <c r="B258" s="185" t="s">
        <v>2386</v>
      </c>
      <c r="C258" s="186" t="s">
        <v>2387</v>
      </c>
      <c r="D258" s="187" t="s">
        <v>2</v>
      </c>
      <c r="E258" s="188" t="s">
        <v>2388</v>
      </c>
      <c r="F258" s="189" t="s">
        <v>3</v>
      </c>
      <c r="G258" s="190"/>
      <c r="H258" s="191"/>
      <c r="I258" s="192"/>
    </row>
    <row r="259" spans="1:9" s="164" customFormat="1" ht="12.75" x14ac:dyDescent="0.2">
      <c r="A259" s="212" t="s">
        <v>2436</v>
      </c>
      <c r="B259" s="194" t="s">
        <v>2198</v>
      </c>
      <c r="C259" s="195" t="s">
        <v>2437</v>
      </c>
      <c r="D259" s="195" t="s">
        <v>812</v>
      </c>
      <c r="E259" s="196">
        <v>457.52</v>
      </c>
      <c r="F259" s="197">
        <v>1</v>
      </c>
      <c r="G259" s="198">
        <f t="shared" ref="G259:G270" si="17">IF(E259="","",F259*E259)</f>
        <v>457.52</v>
      </c>
      <c r="H259" s="371" t="s">
        <v>2431</v>
      </c>
      <c r="I259" s="373" t="s">
        <v>2432</v>
      </c>
    </row>
    <row r="260" spans="1:9" s="164" customFormat="1" ht="12.75" x14ac:dyDescent="0.2">
      <c r="A260" s="212" t="s">
        <v>2434</v>
      </c>
      <c r="B260" s="194" t="s">
        <v>2198</v>
      </c>
      <c r="C260" s="195" t="s">
        <v>2435</v>
      </c>
      <c r="D260" s="195" t="s">
        <v>812</v>
      </c>
      <c r="E260" s="196">
        <v>78.67</v>
      </c>
      <c r="F260" s="197">
        <v>1</v>
      </c>
      <c r="G260" s="198">
        <f t="shared" si="17"/>
        <v>78.67</v>
      </c>
      <c r="H260" s="371"/>
      <c r="I260" s="373"/>
    </row>
    <row r="261" spans="1:9" s="164" customFormat="1" ht="25.5" x14ac:dyDescent="0.2">
      <c r="A261" s="212" t="s">
        <v>2393</v>
      </c>
      <c r="B261" s="194" t="s">
        <v>1718</v>
      </c>
      <c r="C261" s="195" t="s">
        <v>2394</v>
      </c>
      <c r="D261" s="195" t="s">
        <v>134</v>
      </c>
      <c r="E261" s="196">
        <v>1.2</v>
      </c>
      <c r="F261" s="197">
        <v>1</v>
      </c>
      <c r="G261" s="198">
        <f t="shared" si="17"/>
        <v>1.2</v>
      </c>
      <c r="H261" s="371"/>
      <c r="I261" s="373"/>
    </row>
    <row r="262" spans="1:9" s="164" customFormat="1" ht="25.5" x14ac:dyDescent="0.2">
      <c r="A262" s="212" t="s">
        <v>2395</v>
      </c>
      <c r="B262" s="194" t="s">
        <v>1718</v>
      </c>
      <c r="C262" s="195" t="s">
        <v>2396</v>
      </c>
      <c r="D262" s="195" t="s">
        <v>134</v>
      </c>
      <c r="E262" s="196">
        <v>0.85</v>
      </c>
      <c r="F262" s="197">
        <v>1</v>
      </c>
      <c r="G262" s="198">
        <f t="shared" si="17"/>
        <v>0.85</v>
      </c>
      <c r="H262" s="371"/>
      <c r="I262" s="373"/>
    </row>
    <row r="263" spans="1:9" s="164" customFormat="1" ht="12.75" x14ac:dyDescent="0.2">
      <c r="A263" s="212" t="s">
        <v>2401</v>
      </c>
      <c r="B263" s="194" t="s">
        <v>1713</v>
      </c>
      <c r="C263" s="195" t="s">
        <v>2402</v>
      </c>
      <c r="D263" s="195" t="s">
        <v>2422</v>
      </c>
      <c r="E263" s="196">
        <v>1.51</v>
      </c>
      <c r="F263" s="197">
        <v>12</v>
      </c>
      <c r="G263" s="198">
        <f t="shared" si="17"/>
        <v>18.12</v>
      </c>
      <c r="H263" s="371"/>
      <c r="I263" s="373"/>
    </row>
    <row r="264" spans="1:9" s="164" customFormat="1" ht="12.75" x14ac:dyDescent="0.2">
      <c r="A264" s="212"/>
      <c r="B264" s="194"/>
      <c r="C264" s="195"/>
      <c r="D264" s="195"/>
      <c r="E264" s="196"/>
      <c r="F264" s="197"/>
      <c r="G264" s="198" t="str">
        <f t="shared" si="17"/>
        <v/>
      </c>
      <c r="H264" s="371"/>
      <c r="I264" s="373"/>
    </row>
    <row r="265" spans="1:9" s="164" customFormat="1" ht="12.75" x14ac:dyDescent="0.2">
      <c r="A265" s="212"/>
      <c r="B265" s="194"/>
      <c r="C265" s="195"/>
      <c r="D265" s="195"/>
      <c r="E265" s="196"/>
      <c r="F265" s="197"/>
      <c r="G265" s="198" t="str">
        <f t="shared" si="17"/>
        <v/>
      </c>
      <c r="H265" s="371"/>
      <c r="I265" s="373"/>
    </row>
    <row r="266" spans="1:9" s="164" customFormat="1" ht="12.75" x14ac:dyDescent="0.2">
      <c r="A266" s="212"/>
      <c r="B266" s="194"/>
      <c r="C266" s="195"/>
      <c r="D266" s="195"/>
      <c r="E266" s="196"/>
      <c r="F266" s="197"/>
      <c r="G266" s="198" t="str">
        <f t="shared" si="17"/>
        <v/>
      </c>
      <c r="H266" s="371"/>
      <c r="I266" s="373"/>
    </row>
    <row r="267" spans="1:9" s="164" customFormat="1" ht="12.75" x14ac:dyDescent="0.2">
      <c r="A267" s="212"/>
      <c r="B267" s="194"/>
      <c r="C267" s="195"/>
      <c r="D267" s="195"/>
      <c r="E267" s="196"/>
      <c r="F267" s="199"/>
      <c r="G267" s="198" t="str">
        <f t="shared" si="17"/>
        <v/>
      </c>
      <c r="H267" s="371"/>
      <c r="I267" s="373"/>
    </row>
    <row r="268" spans="1:9" s="164" customFormat="1" ht="12.75" x14ac:dyDescent="0.2">
      <c r="A268" s="212"/>
      <c r="B268" s="194"/>
      <c r="C268" s="195"/>
      <c r="D268" s="195"/>
      <c r="E268" s="196"/>
      <c r="F268" s="199"/>
      <c r="G268" s="198" t="str">
        <f t="shared" si="17"/>
        <v/>
      </c>
      <c r="H268" s="371"/>
      <c r="I268" s="373"/>
    </row>
    <row r="269" spans="1:9" s="164" customFormat="1" ht="13.5" thickBot="1" x14ac:dyDescent="0.25">
      <c r="A269" s="213"/>
      <c r="B269" s="201"/>
      <c r="C269" s="202"/>
      <c r="D269" s="202"/>
      <c r="E269" s="203"/>
      <c r="F269" s="204"/>
      <c r="G269" s="205" t="str">
        <f t="shared" si="17"/>
        <v/>
      </c>
      <c r="H269" s="372"/>
      <c r="I269" s="374"/>
    </row>
    <row r="270" spans="1:9" s="164" customFormat="1" ht="13.5" thickBot="1" x14ac:dyDescent="0.25">
      <c r="B270" s="206"/>
      <c r="E270" s="207"/>
      <c r="F270" s="208"/>
      <c r="G270" s="209" t="str">
        <f t="shared" si="17"/>
        <v/>
      </c>
      <c r="H270" s="175"/>
      <c r="I270" s="175"/>
    </row>
    <row r="271" spans="1:9" s="164" customFormat="1" ht="12.75" x14ac:dyDescent="0.2">
      <c r="A271" s="210" t="s">
        <v>2100</v>
      </c>
      <c r="B271" s="177" t="s">
        <v>165</v>
      </c>
      <c r="C271" s="178"/>
      <c r="D271" s="179" t="s">
        <v>2</v>
      </c>
      <c r="E271" s="179" t="s">
        <v>132</v>
      </c>
      <c r="F271" s="180">
        <v>1</v>
      </c>
      <c r="G271" s="181">
        <f>IF(SUM(G273:G282)="","",IF(E271="NOTURNO",(SUM(G273:G282))*1.25,SUM(G273:G282)))</f>
        <v>695.45</v>
      </c>
      <c r="H271" s="182" t="s">
        <v>1771</v>
      </c>
      <c r="I271" s="183" t="s">
        <v>1772</v>
      </c>
    </row>
    <row r="272" spans="1:9" s="164" customFormat="1" ht="12.75" x14ac:dyDescent="0.2">
      <c r="A272" s="211" t="s">
        <v>1774</v>
      </c>
      <c r="B272" s="185" t="s">
        <v>2386</v>
      </c>
      <c r="C272" s="186" t="s">
        <v>2387</v>
      </c>
      <c r="D272" s="187" t="s">
        <v>2</v>
      </c>
      <c r="E272" s="188" t="s">
        <v>2388</v>
      </c>
      <c r="F272" s="189" t="s">
        <v>3</v>
      </c>
      <c r="G272" s="190"/>
      <c r="H272" s="191"/>
      <c r="I272" s="192"/>
    </row>
    <row r="273" spans="1:9" s="164" customFormat="1" ht="12.75" x14ac:dyDescent="0.2">
      <c r="A273" s="212" t="s">
        <v>2436</v>
      </c>
      <c r="B273" s="194" t="s">
        <v>2198</v>
      </c>
      <c r="C273" s="195" t="s">
        <v>2437</v>
      </c>
      <c r="D273" s="195" t="s">
        <v>812</v>
      </c>
      <c r="E273" s="196">
        <v>457.52</v>
      </c>
      <c r="F273" s="197">
        <v>1</v>
      </c>
      <c r="G273" s="198">
        <f t="shared" ref="G273:G284" si="18">IF(E273="","",F273*E273)</f>
        <v>457.52</v>
      </c>
      <c r="H273" s="371" t="s">
        <v>2431</v>
      </c>
      <c r="I273" s="373" t="s">
        <v>2432</v>
      </c>
    </row>
    <row r="274" spans="1:9" s="164" customFormat="1" ht="12.75" x14ac:dyDescent="0.2">
      <c r="A274" s="212" t="s">
        <v>2434</v>
      </c>
      <c r="B274" s="164" t="s">
        <v>2198</v>
      </c>
      <c r="C274" s="195" t="s">
        <v>2435</v>
      </c>
      <c r="D274" s="195" t="s">
        <v>812</v>
      </c>
      <c r="E274" s="196">
        <v>78.67</v>
      </c>
      <c r="F274" s="197">
        <v>1</v>
      </c>
      <c r="G274" s="198">
        <f t="shared" si="18"/>
        <v>78.67</v>
      </c>
      <c r="H274" s="371"/>
      <c r="I274" s="373"/>
    </row>
    <row r="275" spans="1:9" s="164" customFormat="1" ht="25.5" x14ac:dyDescent="0.2">
      <c r="A275" s="212" t="s">
        <v>2393</v>
      </c>
      <c r="B275" s="194" t="s">
        <v>1718</v>
      </c>
      <c r="C275" s="195" t="s">
        <v>2394</v>
      </c>
      <c r="D275" s="195" t="s">
        <v>134</v>
      </c>
      <c r="E275" s="196">
        <v>1.2</v>
      </c>
      <c r="F275" s="197">
        <v>1</v>
      </c>
      <c r="G275" s="198">
        <f t="shared" si="18"/>
        <v>1.2</v>
      </c>
      <c r="H275" s="371"/>
      <c r="I275" s="373"/>
    </row>
    <row r="276" spans="1:9" s="164" customFormat="1" ht="25.5" x14ac:dyDescent="0.2">
      <c r="A276" s="212" t="s">
        <v>2395</v>
      </c>
      <c r="B276" s="194" t="s">
        <v>1718</v>
      </c>
      <c r="C276" s="195" t="s">
        <v>2396</v>
      </c>
      <c r="D276" s="195" t="s">
        <v>134</v>
      </c>
      <c r="E276" s="196">
        <v>0.85</v>
      </c>
      <c r="F276" s="197">
        <v>1</v>
      </c>
      <c r="G276" s="198">
        <f t="shared" si="18"/>
        <v>0.85</v>
      </c>
      <c r="H276" s="371"/>
      <c r="I276" s="373"/>
    </row>
    <row r="277" spans="1:9" s="164" customFormat="1" ht="12.75" x14ac:dyDescent="0.2">
      <c r="A277" s="212" t="s">
        <v>2401</v>
      </c>
      <c r="B277" s="194" t="s">
        <v>1713</v>
      </c>
      <c r="C277" s="195" t="s">
        <v>2402</v>
      </c>
      <c r="D277" s="195" t="s">
        <v>2422</v>
      </c>
      <c r="E277" s="196">
        <v>1.51</v>
      </c>
      <c r="F277" s="197">
        <v>12</v>
      </c>
      <c r="G277" s="198">
        <f t="shared" si="18"/>
        <v>18.12</v>
      </c>
      <c r="H277" s="371"/>
      <c r="I277" s="373"/>
    </row>
    <row r="278" spans="1:9" s="164" customFormat="1" ht="12.75" x14ac:dyDescent="0.2">
      <c r="A278" s="212"/>
      <c r="B278" s="194"/>
      <c r="C278" s="195"/>
      <c r="D278" s="195"/>
      <c r="E278" s="196"/>
      <c r="F278" s="197"/>
      <c r="G278" s="198" t="str">
        <f t="shared" si="18"/>
        <v/>
      </c>
      <c r="H278" s="371"/>
      <c r="I278" s="373"/>
    </row>
    <row r="279" spans="1:9" s="164" customFormat="1" ht="12.75" x14ac:dyDescent="0.2">
      <c r="A279" s="212"/>
      <c r="B279" s="194"/>
      <c r="C279" s="195"/>
      <c r="D279" s="195"/>
      <c r="E279" s="196"/>
      <c r="F279" s="197"/>
      <c r="G279" s="198" t="str">
        <f t="shared" si="18"/>
        <v/>
      </c>
      <c r="H279" s="371"/>
      <c r="I279" s="373"/>
    </row>
    <row r="280" spans="1:9" s="164" customFormat="1" ht="12.75" x14ac:dyDescent="0.2">
      <c r="A280" s="212"/>
      <c r="B280" s="194"/>
      <c r="C280" s="195"/>
      <c r="D280" s="195"/>
      <c r="E280" s="196"/>
      <c r="F280" s="197"/>
      <c r="G280" s="198" t="str">
        <f t="shared" si="18"/>
        <v/>
      </c>
      <c r="H280" s="371"/>
      <c r="I280" s="373"/>
    </row>
    <row r="281" spans="1:9" s="164" customFormat="1" ht="12.75" x14ac:dyDescent="0.2">
      <c r="A281" s="212"/>
      <c r="B281" s="194"/>
      <c r="C281" s="195"/>
      <c r="D281" s="195"/>
      <c r="E281" s="196"/>
      <c r="F281" s="199"/>
      <c r="G281" s="198" t="str">
        <f t="shared" si="18"/>
        <v/>
      </c>
      <c r="H281" s="371"/>
      <c r="I281" s="373"/>
    </row>
    <row r="282" spans="1:9" s="164" customFormat="1" ht="12.75" x14ac:dyDescent="0.2">
      <c r="A282" s="212"/>
      <c r="B282" s="194"/>
      <c r="C282" s="195"/>
      <c r="D282" s="195"/>
      <c r="E282" s="196"/>
      <c r="F282" s="199"/>
      <c r="G282" s="198" t="str">
        <f t="shared" si="18"/>
        <v/>
      </c>
      <c r="H282" s="371"/>
      <c r="I282" s="373"/>
    </row>
    <row r="283" spans="1:9" s="164" customFormat="1" ht="13.5" thickBot="1" x14ac:dyDescent="0.25">
      <c r="A283" s="213"/>
      <c r="B283" s="201"/>
      <c r="C283" s="202"/>
      <c r="D283" s="202"/>
      <c r="E283" s="203"/>
      <c r="F283" s="204"/>
      <c r="G283" s="205" t="str">
        <f t="shared" si="18"/>
        <v/>
      </c>
      <c r="H283" s="372"/>
      <c r="I283" s="374"/>
    </row>
    <row r="284" spans="1:9" s="164" customFormat="1" ht="13.5" thickBot="1" x14ac:dyDescent="0.25">
      <c r="B284" s="206"/>
      <c r="E284" s="207"/>
      <c r="F284" s="208"/>
      <c r="G284" s="209" t="str">
        <f t="shared" si="18"/>
        <v/>
      </c>
      <c r="H284" s="175"/>
      <c r="I284" s="175"/>
    </row>
    <row r="285" spans="1:9" s="164" customFormat="1" ht="12.75" x14ac:dyDescent="0.2">
      <c r="A285" s="210" t="s">
        <v>2101</v>
      </c>
      <c r="B285" s="177" t="s">
        <v>166</v>
      </c>
      <c r="C285" s="178"/>
      <c r="D285" s="179" t="s">
        <v>2</v>
      </c>
      <c r="E285" s="179" t="s">
        <v>2385</v>
      </c>
      <c r="F285" s="180">
        <v>1</v>
      </c>
      <c r="G285" s="181">
        <f>IF(SUM(G287:G296)="","",IF(E285="NOTURNO",(SUM(G287:G296))*1.25,SUM(G287:G296)))</f>
        <v>77.355000000000004</v>
      </c>
      <c r="H285" s="182" t="s">
        <v>1771</v>
      </c>
      <c r="I285" s="183" t="s">
        <v>1772</v>
      </c>
    </row>
    <row r="286" spans="1:9" s="164" customFormat="1" ht="12.75" x14ac:dyDescent="0.2">
      <c r="A286" s="211" t="s">
        <v>1774</v>
      </c>
      <c r="B286" s="185" t="s">
        <v>2386</v>
      </c>
      <c r="C286" s="186" t="s">
        <v>2387</v>
      </c>
      <c r="D286" s="187" t="s">
        <v>2</v>
      </c>
      <c r="E286" s="188" t="s">
        <v>2388</v>
      </c>
      <c r="F286" s="189" t="s">
        <v>3</v>
      </c>
      <c r="G286" s="190"/>
      <c r="H286" s="191"/>
      <c r="I286" s="192"/>
    </row>
    <row r="287" spans="1:9" s="164" customFormat="1" ht="12.75" x14ac:dyDescent="0.2">
      <c r="A287" s="212" t="s">
        <v>2438</v>
      </c>
      <c r="B287" s="194" t="s">
        <v>2198</v>
      </c>
      <c r="C287" s="195" t="s">
        <v>2439</v>
      </c>
      <c r="D287" s="195" t="s">
        <v>812</v>
      </c>
      <c r="E287" s="196">
        <v>58.21</v>
      </c>
      <c r="F287" s="197">
        <v>1</v>
      </c>
      <c r="G287" s="198">
        <f t="shared" ref="G287:G298" si="19">IF(E287="","",F287*E287)</f>
        <v>58.21</v>
      </c>
      <c r="H287" s="371" t="s">
        <v>2440</v>
      </c>
      <c r="I287" s="373" t="s">
        <v>2441</v>
      </c>
    </row>
    <row r="288" spans="1:9" s="164" customFormat="1" ht="25.5" x14ac:dyDescent="0.2">
      <c r="A288" s="212" t="s">
        <v>2393</v>
      </c>
      <c r="B288" s="194" t="s">
        <v>1718</v>
      </c>
      <c r="C288" s="195" t="s">
        <v>2394</v>
      </c>
      <c r="D288" s="195" t="s">
        <v>134</v>
      </c>
      <c r="E288" s="196">
        <v>1.2</v>
      </c>
      <c r="F288" s="197">
        <v>0.5</v>
      </c>
      <c r="G288" s="198">
        <f t="shared" si="19"/>
        <v>0.6</v>
      </c>
      <c r="H288" s="371"/>
      <c r="I288" s="373"/>
    </row>
    <row r="289" spans="1:9" s="164" customFormat="1" ht="25.5" x14ac:dyDescent="0.2">
      <c r="A289" s="212" t="s">
        <v>2395</v>
      </c>
      <c r="B289" s="194" t="s">
        <v>1718</v>
      </c>
      <c r="C289" s="195" t="s">
        <v>2396</v>
      </c>
      <c r="D289" s="195" t="s">
        <v>134</v>
      </c>
      <c r="E289" s="196">
        <v>0.85</v>
      </c>
      <c r="F289" s="197">
        <v>0.5</v>
      </c>
      <c r="G289" s="198">
        <f t="shared" si="19"/>
        <v>0.42499999999999999</v>
      </c>
      <c r="H289" s="371"/>
      <c r="I289" s="373"/>
    </row>
    <row r="290" spans="1:9" s="164" customFormat="1" ht="12.75" x14ac:dyDescent="0.2">
      <c r="A290" s="212" t="s">
        <v>2401</v>
      </c>
      <c r="B290" s="194" t="s">
        <v>1713</v>
      </c>
      <c r="C290" s="195" t="s">
        <v>2402</v>
      </c>
      <c r="D290" s="195" t="s">
        <v>2422</v>
      </c>
      <c r="E290" s="196">
        <v>1.51</v>
      </c>
      <c r="F290" s="197">
        <v>12</v>
      </c>
      <c r="G290" s="198">
        <f t="shared" si="19"/>
        <v>18.12</v>
      </c>
      <c r="H290" s="371"/>
      <c r="I290" s="373"/>
    </row>
    <row r="291" spans="1:9" s="164" customFormat="1" ht="12.75" x14ac:dyDescent="0.2">
      <c r="A291" s="212"/>
      <c r="B291" s="194"/>
      <c r="C291" s="195"/>
      <c r="D291" s="195"/>
      <c r="E291" s="196"/>
      <c r="F291" s="197"/>
      <c r="G291" s="198" t="str">
        <f t="shared" si="19"/>
        <v/>
      </c>
      <c r="H291" s="371"/>
      <c r="I291" s="373"/>
    </row>
    <row r="292" spans="1:9" s="164" customFormat="1" ht="12.75" x14ac:dyDescent="0.2">
      <c r="A292" s="212"/>
      <c r="B292" s="194"/>
      <c r="C292" s="195"/>
      <c r="D292" s="195"/>
      <c r="E292" s="196"/>
      <c r="F292" s="197"/>
      <c r="G292" s="198" t="str">
        <f t="shared" si="19"/>
        <v/>
      </c>
      <c r="H292" s="371"/>
      <c r="I292" s="373"/>
    </row>
    <row r="293" spans="1:9" s="164" customFormat="1" ht="12.75" x14ac:dyDescent="0.2">
      <c r="A293" s="212"/>
      <c r="B293" s="194"/>
      <c r="C293" s="195"/>
      <c r="D293" s="195"/>
      <c r="E293" s="196"/>
      <c r="F293" s="197"/>
      <c r="G293" s="198" t="str">
        <f t="shared" si="19"/>
        <v/>
      </c>
      <c r="H293" s="371"/>
      <c r="I293" s="373"/>
    </row>
    <row r="294" spans="1:9" s="164" customFormat="1" ht="12.75" x14ac:dyDescent="0.2">
      <c r="A294" s="212"/>
      <c r="B294" s="194"/>
      <c r="C294" s="195"/>
      <c r="D294" s="195"/>
      <c r="E294" s="196"/>
      <c r="F294" s="197"/>
      <c r="G294" s="198" t="str">
        <f t="shared" si="19"/>
        <v/>
      </c>
      <c r="H294" s="371"/>
      <c r="I294" s="373"/>
    </row>
    <row r="295" spans="1:9" s="164" customFormat="1" ht="12.75" x14ac:dyDescent="0.2">
      <c r="A295" s="212"/>
      <c r="B295" s="194"/>
      <c r="C295" s="195"/>
      <c r="D295" s="195"/>
      <c r="E295" s="196"/>
      <c r="F295" s="199"/>
      <c r="G295" s="198" t="str">
        <f t="shared" si="19"/>
        <v/>
      </c>
      <c r="H295" s="371"/>
      <c r="I295" s="373"/>
    </row>
    <row r="296" spans="1:9" s="164" customFormat="1" ht="12.75" x14ac:dyDescent="0.2">
      <c r="A296" s="212"/>
      <c r="B296" s="194"/>
      <c r="C296" s="195"/>
      <c r="D296" s="195"/>
      <c r="E296" s="196"/>
      <c r="F296" s="199"/>
      <c r="G296" s="198" t="str">
        <f t="shared" si="19"/>
        <v/>
      </c>
      <c r="H296" s="371"/>
      <c r="I296" s="373"/>
    </row>
    <row r="297" spans="1:9" s="164" customFormat="1" ht="13.5" thickBot="1" x14ac:dyDescent="0.25">
      <c r="A297" s="213"/>
      <c r="B297" s="201"/>
      <c r="C297" s="202"/>
      <c r="D297" s="202"/>
      <c r="E297" s="203"/>
      <c r="F297" s="204"/>
      <c r="G297" s="205" t="str">
        <f t="shared" si="19"/>
        <v/>
      </c>
      <c r="H297" s="372"/>
      <c r="I297" s="374"/>
    </row>
    <row r="298" spans="1:9" s="164" customFormat="1" ht="13.5" thickBot="1" x14ac:dyDescent="0.25">
      <c r="B298" s="206"/>
      <c r="E298" s="207"/>
      <c r="F298" s="208"/>
      <c r="G298" s="209" t="str">
        <f t="shared" si="19"/>
        <v/>
      </c>
      <c r="H298" s="175"/>
      <c r="I298" s="175"/>
    </row>
    <row r="299" spans="1:9" s="164" customFormat="1" ht="12.75" x14ac:dyDescent="0.2">
      <c r="A299" s="210" t="s">
        <v>2102</v>
      </c>
      <c r="B299" s="177" t="s">
        <v>167</v>
      </c>
      <c r="C299" s="178"/>
      <c r="D299" s="179" t="s">
        <v>2</v>
      </c>
      <c r="E299" s="179" t="s">
        <v>132</v>
      </c>
      <c r="F299" s="180">
        <v>1</v>
      </c>
      <c r="G299" s="181">
        <f>IF(SUM(G301:G310)="","",IF(E299="NOTURNO",(SUM(G301:G310))*1.25,SUM(G301:G310)))</f>
        <v>96.693750000000009</v>
      </c>
      <c r="H299" s="182" t="s">
        <v>1771</v>
      </c>
      <c r="I299" s="183" t="s">
        <v>1772</v>
      </c>
    </row>
    <row r="300" spans="1:9" s="164" customFormat="1" ht="12.75" x14ac:dyDescent="0.2">
      <c r="A300" s="211" t="s">
        <v>1774</v>
      </c>
      <c r="B300" s="185" t="s">
        <v>2386</v>
      </c>
      <c r="C300" s="186" t="s">
        <v>2387</v>
      </c>
      <c r="D300" s="187" t="s">
        <v>2</v>
      </c>
      <c r="E300" s="188" t="s">
        <v>2388</v>
      </c>
      <c r="F300" s="189" t="s">
        <v>3</v>
      </c>
      <c r="G300" s="190"/>
      <c r="H300" s="191"/>
      <c r="I300" s="192"/>
    </row>
    <row r="301" spans="1:9" s="164" customFormat="1" ht="12.75" x14ac:dyDescent="0.2">
      <c r="A301" s="212" t="s">
        <v>2438</v>
      </c>
      <c r="B301" s="194" t="s">
        <v>2198</v>
      </c>
      <c r="C301" s="195" t="s">
        <v>2439</v>
      </c>
      <c r="D301" s="195" t="s">
        <v>812</v>
      </c>
      <c r="E301" s="196">
        <v>58.21</v>
      </c>
      <c r="F301" s="197">
        <v>1</v>
      </c>
      <c r="G301" s="198">
        <f t="shared" ref="G301:G312" si="20">IF(E301="","",F301*E301)</f>
        <v>58.21</v>
      </c>
      <c r="H301" s="371" t="s">
        <v>2440</v>
      </c>
      <c r="I301" s="373" t="s">
        <v>2441</v>
      </c>
    </row>
    <row r="302" spans="1:9" s="164" customFormat="1" ht="25.5" x14ac:dyDescent="0.2">
      <c r="A302" s="212" t="s">
        <v>2393</v>
      </c>
      <c r="B302" s="194" t="s">
        <v>1718</v>
      </c>
      <c r="C302" s="195" t="s">
        <v>2394</v>
      </c>
      <c r="D302" s="195" t="s">
        <v>134</v>
      </c>
      <c r="E302" s="196">
        <v>1.2</v>
      </c>
      <c r="F302" s="197">
        <v>0.5</v>
      </c>
      <c r="G302" s="198">
        <f t="shared" si="20"/>
        <v>0.6</v>
      </c>
      <c r="H302" s="371"/>
      <c r="I302" s="373"/>
    </row>
    <row r="303" spans="1:9" s="164" customFormat="1" ht="25.5" x14ac:dyDescent="0.2">
      <c r="A303" s="212" t="s">
        <v>2395</v>
      </c>
      <c r="B303" s="194" t="s">
        <v>1718</v>
      </c>
      <c r="C303" s="195" t="s">
        <v>2396</v>
      </c>
      <c r="D303" s="195" t="s">
        <v>134</v>
      </c>
      <c r="E303" s="196">
        <v>0.85</v>
      </c>
      <c r="F303" s="197">
        <v>0.5</v>
      </c>
      <c r="G303" s="198">
        <f t="shared" si="20"/>
        <v>0.42499999999999999</v>
      </c>
      <c r="H303" s="371"/>
      <c r="I303" s="373"/>
    </row>
    <row r="304" spans="1:9" s="164" customFormat="1" ht="12.75" x14ac:dyDescent="0.2">
      <c r="A304" s="212" t="s">
        <v>2401</v>
      </c>
      <c r="B304" s="194" t="s">
        <v>1713</v>
      </c>
      <c r="C304" s="195" t="s">
        <v>2402</v>
      </c>
      <c r="D304" s="195" t="s">
        <v>2422</v>
      </c>
      <c r="E304" s="196">
        <v>1.51</v>
      </c>
      <c r="F304" s="197">
        <v>12</v>
      </c>
      <c r="G304" s="198">
        <f t="shared" si="20"/>
        <v>18.12</v>
      </c>
      <c r="H304" s="371"/>
      <c r="I304" s="373"/>
    </row>
    <row r="305" spans="1:9" s="164" customFormat="1" ht="12.75" x14ac:dyDescent="0.2">
      <c r="A305" s="212"/>
      <c r="B305" s="194"/>
      <c r="C305" s="195"/>
      <c r="D305" s="195"/>
      <c r="E305" s="196"/>
      <c r="F305" s="197"/>
      <c r="G305" s="198" t="str">
        <f t="shared" si="20"/>
        <v/>
      </c>
      <c r="H305" s="371"/>
      <c r="I305" s="373"/>
    </row>
    <row r="306" spans="1:9" s="164" customFormat="1" ht="12.75" x14ac:dyDescent="0.2">
      <c r="A306" s="212"/>
      <c r="B306" s="194"/>
      <c r="C306" s="195"/>
      <c r="D306" s="195"/>
      <c r="E306" s="196"/>
      <c r="F306" s="197"/>
      <c r="G306" s="198" t="str">
        <f t="shared" si="20"/>
        <v/>
      </c>
      <c r="H306" s="371"/>
      <c r="I306" s="373"/>
    </row>
    <row r="307" spans="1:9" s="164" customFormat="1" ht="12.75" x14ac:dyDescent="0.2">
      <c r="A307" s="212"/>
      <c r="B307" s="194"/>
      <c r="C307" s="195"/>
      <c r="D307" s="195"/>
      <c r="E307" s="196"/>
      <c r="F307" s="197"/>
      <c r="G307" s="198" t="str">
        <f t="shared" si="20"/>
        <v/>
      </c>
      <c r="H307" s="371"/>
      <c r="I307" s="373"/>
    </row>
    <row r="308" spans="1:9" s="164" customFormat="1" ht="12.75" x14ac:dyDescent="0.2">
      <c r="A308" s="212"/>
      <c r="B308" s="194"/>
      <c r="C308" s="195"/>
      <c r="D308" s="195"/>
      <c r="E308" s="196"/>
      <c r="F308" s="197"/>
      <c r="G308" s="198" t="str">
        <f t="shared" si="20"/>
        <v/>
      </c>
      <c r="H308" s="371"/>
      <c r="I308" s="373"/>
    </row>
    <row r="309" spans="1:9" s="164" customFormat="1" ht="12.75" x14ac:dyDescent="0.2">
      <c r="A309" s="212"/>
      <c r="B309" s="194"/>
      <c r="C309" s="195"/>
      <c r="D309" s="195"/>
      <c r="E309" s="196"/>
      <c r="F309" s="199"/>
      <c r="G309" s="198" t="str">
        <f t="shared" si="20"/>
        <v/>
      </c>
      <c r="H309" s="371"/>
      <c r="I309" s="373"/>
    </row>
    <row r="310" spans="1:9" s="164" customFormat="1" ht="12.75" x14ac:dyDescent="0.2">
      <c r="A310" s="212"/>
      <c r="B310" s="194"/>
      <c r="C310" s="195"/>
      <c r="D310" s="195"/>
      <c r="E310" s="196"/>
      <c r="F310" s="199"/>
      <c r="G310" s="198" t="str">
        <f t="shared" si="20"/>
        <v/>
      </c>
      <c r="H310" s="371"/>
      <c r="I310" s="373"/>
    </row>
    <row r="311" spans="1:9" s="164" customFormat="1" ht="13.5" thickBot="1" x14ac:dyDescent="0.25">
      <c r="A311" s="213"/>
      <c r="B311" s="201"/>
      <c r="C311" s="202"/>
      <c r="D311" s="202"/>
      <c r="E311" s="203"/>
      <c r="F311" s="204"/>
      <c r="G311" s="205" t="str">
        <f t="shared" si="20"/>
        <v/>
      </c>
      <c r="H311" s="372"/>
      <c r="I311" s="374"/>
    </row>
    <row r="312" spans="1:9" s="164" customFormat="1" ht="13.5" thickBot="1" x14ac:dyDescent="0.25">
      <c r="B312" s="206"/>
      <c r="E312" s="207"/>
      <c r="F312" s="208"/>
      <c r="G312" s="209" t="str">
        <f t="shared" si="20"/>
        <v/>
      </c>
      <c r="H312" s="175"/>
      <c r="I312" s="175"/>
    </row>
    <row r="313" spans="1:9" s="164" customFormat="1" ht="12.75" x14ac:dyDescent="0.2">
      <c r="A313" s="210" t="s">
        <v>2103</v>
      </c>
      <c r="B313" s="177" t="s">
        <v>168</v>
      </c>
      <c r="C313" s="178"/>
      <c r="D313" s="179" t="s">
        <v>2</v>
      </c>
      <c r="E313" s="179" t="s">
        <v>2385</v>
      </c>
      <c r="F313" s="180">
        <v>1</v>
      </c>
      <c r="G313" s="181">
        <f>IF(SUM(G315:G324)="","",IF(E313="NOTURNO",(SUM(G315:G324))*1.25,SUM(G315:G324)))</f>
        <v>122.12</v>
      </c>
      <c r="H313" s="182" t="s">
        <v>1771</v>
      </c>
      <c r="I313" s="183" t="s">
        <v>1772</v>
      </c>
    </row>
    <row r="314" spans="1:9" s="164" customFormat="1" ht="12.75" x14ac:dyDescent="0.2">
      <c r="A314" s="211" t="s">
        <v>1774</v>
      </c>
      <c r="B314" s="185" t="s">
        <v>2386</v>
      </c>
      <c r="C314" s="186" t="s">
        <v>2387</v>
      </c>
      <c r="D314" s="187" t="s">
        <v>2</v>
      </c>
      <c r="E314" s="188" t="s">
        <v>2388</v>
      </c>
      <c r="F314" s="189" t="s">
        <v>3</v>
      </c>
      <c r="G314" s="190"/>
      <c r="H314" s="191"/>
      <c r="I314" s="192"/>
    </row>
    <row r="315" spans="1:9" s="164" customFormat="1" ht="12.75" x14ac:dyDescent="0.2">
      <c r="A315" s="212" t="s">
        <v>2442</v>
      </c>
      <c r="B315" s="194" t="s">
        <v>2198</v>
      </c>
      <c r="C315" s="195" t="s">
        <v>2443</v>
      </c>
      <c r="D315" s="195" t="s">
        <v>812</v>
      </c>
      <c r="E315" s="196">
        <v>70.97</v>
      </c>
      <c r="F315" s="197">
        <v>1</v>
      </c>
      <c r="G315" s="198">
        <f t="shared" ref="G315:G326" si="21">IF(E315="","",F315*E315)</f>
        <v>70.97</v>
      </c>
      <c r="H315" s="371" t="s">
        <v>2444</v>
      </c>
      <c r="I315" s="373" t="s">
        <v>2445</v>
      </c>
    </row>
    <row r="316" spans="1:9" s="164" customFormat="1" ht="25.5" x14ac:dyDescent="0.2">
      <c r="A316" s="212" t="s">
        <v>2393</v>
      </c>
      <c r="B316" s="194" t="s">
        <v>1718</v>
      </c>
      <c r="C316" s="195" t="s">
        <v>2394</v>
      </c>
      <c r="D316" s="195" t="s">
        <v>134</v>
      </c>
      <c r="E316" s="196">
        <v>1.2</v>
      </c>
      <c r="F316" s="197">
        <v>1</v>
      </c>
      <c r="G316" s="198">
        <f t="shared" si="21"/>
        <v>1.2</v>
      </c>
      <c r="H316" s="371"/>
      <c r="I316" s="373"/>
    </row>
    <row r="317" spans="1:9" s="164" customFormat="1" ht="25.5" x14ac:dyDescent="0.2">
      <c r="A317" s="212" t="s">
        <v>2395</v>
      </c>
      <c r="B317" s="194" t="s">
        <v>1718</v>
      </c>
      <c r="C317" s="195" t="s">
        <v>2396</v>
      </c>
      <c r="D317" s="195" t="s">
        <v>134</v>
      </c>
      <c r="E317" s="196">
        <v>0.85</v>
      </c>
      <c r="F317" s="197">
        <v>1</v>
      </c>
      <c r="G317" s="198">
        <f t="shared" si="21"/>
        <v>0.85</v>
      </c>
      <c r="H317" s="371"/>
      <c r="I317" s="373"/>
    </row>
    <row r="318" spans="1:9" s="164" customFormat="1" ht="12.75" x14ac:dyDescent="0.2">
      <c r="A318" s="212" t="s">
        <v>2397</v>
      </c>
      <c r="B318" s="194" t="s">
        <v>1718</v>
      </c>
      <c r="C318" s="195" t="s">
        <v>2398</v>
      </c>
      <c r="D318" s="195" t="s">
        <v>2446</v>
      </c>
      <c r="E318" s="196">
        <v>3.78</v>
      </c>
      <c r="F318" s="197">
        <v>1</v>
      </c>
      <c r="G318" s="198">
        <f t="shared" si="21"/>
        <v>3.78</v>
      </c>
      <c r="H318" s="371"/>
      <c r="I318" s="373"/>
    </row>
    <row r="319" spans="1:9" s="164" customFormat="1" ht="12.75" x14ac:dyDescent="0.2">
      <c r="A319" s="212" t="s">
        <v>2399</v>
      </c>
      <c r="B319" s="194" t="s">
        <v>1718</v>
      </c>
      <c r="C319" s="195" t="s">
        <v>2400</v>
      </c>
      <c r="D319" s="195" t="s">
        <v>2446</v>
      </c>
      <c r="E319" s="196">
        <v>1.36</v>
      </c>
      <c r="F319" s="197">
        <v>20</v>
      </c>
      <c r="G319" s="198">
        <f t="shared" si="21"/>
        <v>27.200000000000003</v>
      </c>
      <c r="H319" s="371"/>
      <c r="I319" s="373"/>
    </row>
    <row r="320" spans="1:9" s="164" customFormat="1" ht="12.75" x14ac:dyDescent="0.2">
      <c r="A320" s="212" t="s">
        <v>2401</v>
      </c>
      <c r="B320" s="194" t="s">
        <v>1713</v>
      </c>
      <c r="C320" s="195" t="s">
        <v>2402</v>
      </c>
      <c r="D320" s="195" t="s">
        <v>2422</v>
      </c>
      <c r="E320" s="196">
        <v>1.51</v>
      </c>
      <c r="F320" s="197">
        <v>12</v>
      </c>
      <c r="G320" s="198">
        <f t="shared" si="21"/>
        <v>18.12</v>
      </c>
      <c r="H320" s="371"/>
      <c r="I320" s="373"/>
    </row>
    <row r="321" spans="1:9" s="164" customFormat="1" ht="12.75" x14ac:dyDescent="0.2">
      <c r="A321" s="212"/>
      <c r="B321" s="194"/>
      <c r="C321" s="195"/>
      <c r="D321" s="195"/>
      <c r="E321" s="196"/>
      <c r="F321" s="197"/>
      <c r="G321" s="198" t="str">
        <f t="shared" si="21"/>
        <v/>
      </c>
      <c r="H321" s="371"/>
      <c r="I321" s="373"/>
    </row>
    <row r="322" spans="1:9" s="164" customFormat="1" ht="12.75" x14ac:dyDescent="0.2">
      <c r="A322" s="212"/>
      <c r="B322" s="194"/>
      <c r="C322" s="195"/>
      <c r="D322" s="195"/>
      <c r="E322" s="196"/>
      <c r="F322" s="197"/>
      <c r="G322" s="198" t="str">
        <f t="shared" si="21"/>
        <v/>
      </c>
      <c r="H322" s="371"/>
      <c r="I322" s="373"/>
    </row>
    <row r="323" spans="1:9" s="164" customFormat="1" ht="12.75" x14ac:dyDescent="0.2">
      <c r="A323" s="212"/>
      <c r="B323" s="194"/>
      <c r="C323" s="195"/>
      <c r="D323" s="195"/>
      <c r="E323" s="196"/>
      <c r="F323" s="199"/>
      <c r="G323" s="198" t="str">
        <f t="shared" si="21"/>
        <v/>
      </c>
      <c r="H323" s="371"/>
      <c r="I323" s="373"/>
    </row>
    <row r="324" spans="1:9" s="164" customFormat="1" ht="12.75" x14ac:dyDescent="0.2">
      <c r="A324" s="212"/>
      <c r="B324" s="194"/>
      <c r="C324" s="195"/>
      <c r="D324" s="195"/>
      <c r="E324" s="196"/>
      <c r="F324" s="199"/>
      <c r="G324" s="198" t="str">
        <f t="shared" si="21"/>
        <v/>
      </c>
      <c r="H324" s="371"/>
      <c r="I324" s="373"/>
    </row>
    <row r="325" spans="1:9" s="164" customFormat="1" ht="13.5" thickBot="1" x14ac:dyDescent="0.25">
      <c r="A325" s="213"/>
      <c r="B325" s="201"/>
      <c r="C325" s="202"/>
      <c r="D325" s="202"/>
      <c r="E325" s="203"/>
      <c r="F325" s="204"/>
      <c r="G325" s="205" t="str">
        <f t="shared" si="21"/>
        <v/>
      </c>
      <c r="H325" s="372"/>
      <c r="I325" s="374"/>
    </row>
    <row r="326" spans="1:9" s="164" customFormat="1" ht="13.5" thickBot="1" x14ac:dyDescent="0.25">
      <c r="B326" s="206"/>
      <c r="E326" s="207"/>
      <c r="F326" s="208"/>
      <c r="G326" s="209" t="str">
        <f t="shared" si="21"/>
        <v/>
      </c>
      <c r="H326" s="175"/>
      <c r="I326" s="175"/>
    </row>
    <row r="327" spans="1:9" s="164" customFormat="1" ht="12.75" x14ac:dyDescent="0.2">
      <c r="A327" s="210" t="s">
        <v>2104</v>
      </c>
      <c r="B327" s="177" t="s">
        <v>169</v>
      </c>
      <c r="C327" s="178"/>
      <c r="D327" s="179" t="s">
        <v>2</v>
      </c>
      <c r="E327" s="179" t="s">
        <v>132</v>
      </c>
      <c r="F327" s="180">
        <v>1</v>
      </c>
      <c r="G327" s="181">
        <f>IF(SUM(G329:G338)="","",IF(E327="NOTURNO",(SUM(G329:G338))*1.25,SUM(G329:G338)))</f>
        <v>152.65</v>
      </c>
      <c r="H327" s="182" t="s">
        <v>1771</v>
      </c>
      <c r="I327" s="183" t="s">
        <v>1772</v>
      </c>
    </row>
    <row r="328" spans="1:9" s="164" customFormat="1" ht="12.75" x14ac:dyDescent="0.2">
      <c r="A328" s="211" t="s">
        <v>1774</v>
      </c>
      <c r="B328" s="185" t="s">
        <v>2386</v>
      </c>
      <c r="C328" s="186" t="s">
        <v>2387</v>
      </c>
      <c r="D328" s="187" t="s">
        <v>2</v>
      </c>
      <c r="E328" s="188" t="s">
        <v>2388</v>
      </c>
      <c r="F328" s="189" t="s">
        <v>3</v>
      </c>
      <c r="G328" s="190"/>
      <c r="H328" s="191"/>
      <c r="I328" s="192"/>
    </row>
    <row r="329" spans="1:9" s="164" customFormat="1" ht="12.75" x14ac:dyDescent="0.2">
      <c r="A329" s="212" t="s">
        <v>2442</v>
      </c>
      <c r="B329" s="194" t="s">
        <v>2198</v>
      </c>
      <c r="C329" s="195" t="s">
        <v>2443</v>
      </c>
      <c r="D329" s="195" t="s">
        <v>812</v>
      </c>
      <c r="E329" s="196">
        <v>70.97</v>
      </c>
      <c r="F329" s="197">
        <v>1</v>
      </c>
      <c r="G329" s="198">
        <f t="shared" ref="G329:G340" si="22">IF(E329="","",F329*E329)</f>
        <v>70.97</v>
      </c>
      <c r="H329" s="371" t="s">
        <v>2444</v>
      </c>
      <c r="I329" s="373" t="s">
        <v>2445</v>
      </c>
    </row>
    <row r="330" spans="1:9" s="164" customFormat="1" ht="25.5" x14ac:dyDescent="0.2">
      <c r="A330" s="212" t="s">
        <v>2393</v>
      </c>
      <c r="B330" s="194" t="s">
        <v>1718</v>
      </c>
      <c r="C330" s="195" t="s">
        <v>2394</v>
      </c>
      <c r="D330" s="195" t="s">
        <v>134</v>
      </c>
      <c r="E330" s="196">
        <v>1.2</v>
      </c>
      <c r="F330" s="197">
        <v>1</v>
      </c>
      <c r="G330" s="198">
        <f t="shared" si="22"/>
        <v>1.2</v>
      </c>
      <c r="H330" s="371"/>
      <c r="I330" s="373"/>
    </row>
    <row r="331" spans="1:9" s="164" customFormat="1" ht="25.5" x14ac:dyDescent="0.2">
      <c r="A331" s="212" t="s">
        <v>2395</v>
      </c>
      <c r="B331" s="194" t="s">
        <v>1718</v>
      </c>
      <c r="C331" s="195" t="s">
        <v>2396</v>
      </c>
      <c r="D331" s="195" t="s">
        <v>134</v>
      </c>
      <c r="E331" s="196">
        <v>0.85</v>
      </c>
      <c r="F331" s="197">
        <v>1</v>
      </c>
      <c r="G331" s="198">
        <f t="shared" si="22"/>
        <v>0.85</v>
      </c>
      <c r="H331" s="371"/>
      <c r="I331" s="373"/>
    </row>
    <row r="332" spans="1:9" s="164" customFormat="1" ht="12.75" x14ac:dyDescent="0.2">
      <c r="A332" s="212" t="s">
        <v>2397</v>
      </c>
      <c r="B332" s="194" t="s">
        <v>1718</v>
      </c>
      <c r="C332" s="195" t="s">
        <v>2398</v>
      </c>
      <c r="D332" s="195" t="s">
        <v>2446</v>
      </c>
      <c r="E332" s="196">
        <v>3.78</v>
      </c>
      <c r="F332" s="197">
        <v>1</v>
      </c>
      <c r="G332" s="198">
        <f t="shared" si="22"/>
        <v>3.78</v>
      </c>
      <c r="H332" s="371"/>
      <c r="I332" s="373"/>
    </row>
    <row r="333" spans="1:9" s="164" customFormat="1" ht="12.75" x14ac:dyDescent="0.2">
      <c r="A333" s="212" t="s">
        <v>2399</v>
      </c>
      <c r="B333" s="194" t="s">
        <v>1718</v>
      </c>
      <c r="C333" s="195" t="s">
        <v>2400</v>
      </c>
      <c r="D333" s="195" t="s">
        <v>2446</v>
      </c>
      <c r="E333" s="196">
        <v>1.36</v>
      </c>
      <c r="F333" s="197">
        <v>20</v>
      </c>
      <c r="G333" s="198">
        <f t="shared" si="22"/>
        <v>27.200000000000003</v>
      </c>
      <c r="H333" s="371"/>
      <c r="I333" s="373"/>
    </row>
    <row r="334" spans="1:9" s="164" customFormat="1" ht="12.75" x14ac:dyDescent="0.2">
      <c r="A334" s="212" t="s">
        <v>2401</v>
      </c>
      <c r="B334" s="194" t="s">
        <v>1713</v>
      </c>
      <c r="C334" s="195" t="s">
        <v>2402</v>
      </c>
      <c r="D334" s="195" t="s">
        <v>2422</v>
      </c>
      <c r="E334" s="196">
        <v>1.51</v>
      </c>
      <c r="F334" s="197">
        <v>12</v>
      </c>
      <c r="G334" s="198">
        <f t="shared" si="22"/>
        <v>18.12</v>
      </c>
      <c r="H334" s="371"/>
      <c r="I334" s="373"/>
    </row>
    <row r="335" spans="1:9" s="164" customFormat="1" ht="12.75" x14ac:dyDescent="0.2">
      <c r="A335" s="212"/>
      <c r="B335" s="194"/>
      <c r="C335" s="195"/>
      <c r="D335" s="195"/>
      <c r="E335" s="196"/>
      <c r="F335" s="197"/>
      <c r="G335" s="198" t="str">
        <f t="shared" si="22"/>
        <v/>
      </c>
      <c r="H335" s="371"/>
      <c r="I335" s="373"/>
    </row>
    <row r="336" spans="1:9" s="164" customFormat="1" ht="12.75" x14ac:dyDescent="0.2">
      <c r="A336" s="212"/>
      <c r="B336" s="194"/>
      <c r="C336" s="195"/>
      <c r="D336" s="195"/>
      <c r="E336" s="196"/>
      <c r="F336" s="197"/>
      <c r="G336" s="198" t="str">
        <f t="shared" si="22"/>
        <v/>
      </c>
      <c r="H336" s="371"/>
      <c r="I336" s="373"/>
    </row>
    <row r="337" spans="1:9" s="164" customFormat="1" ht="12.75" x14ac:dyDescent="0.2">
      <c r="A337" s="212"/>
      <c r="B337" s="194"/>
      <c r="C337" s="195"/>
      <c r="D337" s="195"/>
      <c r="E337" s="196"/>
      <c r="F337" s="199"/>
      <c r="G337" s="198" t="str">
        <f t="shared" si="22"/>
        <v/>
      </c>
      <c r="H337" s="371"/>
      <c r="I337" s="373"/>
    </row>
    <row r="338" spans="1:9" s="164" customFormat="1" ht="12.75" x14ac:dyDescent="0.2">
      <c r="A338" s="212"/>
      <c r="B338" s="194"/>
      <c r="C338" s="195"/>
      <c r="D338" s="195"/>
      <c r="E338" s="196"/>
      <c r="F338" s="199"/>
      <c r="G338" s="198" t="str">
        <f t="shared" si="22"/>
        <v/>
      </c>
      <c r="H338" s="371"/>
      <c r="I338" s="373"/>
    </row>
    <row r="339" spans="1:9" s="164" customFormat="1" ht="13.5" thickBot="1" x14ac:dyDescent="0.25">
      <c r="A339" s="213"/>
      <c r="B339" s="201"/>
      <c r="C339" s="202"/>
      <c r="D339" s="202"/>
      <c r="E339" s="203"/>
      <c r="F339" s="204"/>
      <c r="G339" s="205" t="str">
        <f t="shared" si="22"/>
        <v/>
      </c>
      <c r="H339" s="372"/>
      <c r="I339" s="374"/>
    </row>
    <row r="340" spans="1:9" s="164" customFormat="1" ht="13.5" thickBot="1" x14ac:dyDescent="0.25">
      <c r="B340" s="206"/>
      <c r="E340" s="207"/>
      <c r="F340" s="208"/>
      <c r="G340" s="209" t="str">
        <f t="shared" si="22"/>
        <v/>
      </c>
      <c r="H340" s="175"/>
      <c r="I340" s="175"/>
    </row>
    <row r="341" spans="1:9" s="164" customFormat="1" ht="12.75" x14ac:dyDescent="0.2">
      <c r="A341" s="210" t="s">
        <v>2105</v>
      </c>
      <c r="B341" s="177" t="s">
        <v>170</v>
      </c>
      <c r="C341" s="178"/>
      <c r="D341" s="179" t="s">
        <v>2</v>
      </c>
      <c r="E341" s="179" t="s">
        <v>2385</v>
      </c>
      <c r="F341" s="180">
        <v>1</v>
      </c>
      <c r="G341" s="181">
        <f>IF(SUM(G343:G352)="","",IF(E341="NOTURNO",(SUM(G343:G352))*1.25,SUM(G343:G352)))</f>
        <v>173.01</v>
      </c>
      <c r="H341" s="182" t="s">
        <v>1771</v>
      </c>
      <c r="I341" s="183" t="s">
        <v>1772</v>
      </c>
    </row>
    <row r="342" spans="1:9" s="164" customFormat="1" ht="12.75" x14ac:dyDescent="0.2">
      <c r="A342" s="211" t="s">
        <v>1774</v>
      </c>
      <c r="B342" s="185" t="s">
        <v>2386</v>
      </c>
      <c r="C342" s="186" t="s">
        <v>2387</v>
      </c>
      <c r="D342" s="187" t="s">
        <v>2</v>
      </c>
      <c r="E342" s="188" t="s">
        <v>2388</v>
      </c>
      <c r="F342" s="189" t="s">
        <v>3</v>
      </c>
      <c r="G342" s="190"/>
      <c r="H342" s="191"/>
      <c r="I342" s="192"/>
    </row>
    <row r="343" spans="1:9" s="164" customFormat="1" ht="12.75" x14ac:dyDescent="0.2">
      <c r="A343" s="212" t="s">
        <v>2447</v>
      </c>
      <c r="B343" s="194" t="s">
        <v>2198</v>
      </c>
      <c r="C343" s="195" t="s">
        <v>2448</v>
      </c>
      <c r="D343" s="195" t="s">
        <v>812</v>
      </c>
      <c r="E343" s="196">
        <v>149.06</v>
      </c>
      <c r="F343" s="197">
        <v>1</v>
      </c>
      <c r="G343" s="198">
        <f t="shared" ref="G343:G354" si="23">IF(E343="","",F343*E343)</f>
        <v>149.06</v>
      </c>
      <c r="H343" s="371" t="s">
        <v>2449</v>
      </c>
      <c r="I343" s="373" t="s">
        <v>2445</v>
      </c>
    </row>
    <row r="344" spans="1:9" s="164" customFormat="1" ht="25.5" x14ac:dyDescent="0.2">
      <c r="A344" s="212" t="s">
        <v>2393</v>
      </c>
      <c r="B344" s="194" t="s">
        <v>1718</v>
      </c>
      <c r="C344" s="195" t="s">
        <v>2394</v>
      </c>
      <c r="D344" s="195" t="s">
        <v>134</v>
      </c>
      <c r="E344" s="196">
        <v>1.2</v>
      </c>
      <c r="F344" s="197">
        <v>1</v>
      </c>
      <c r="G344" s="198">
        <f t="shared" si="23"/>
        <v>1.2</v>
      </c>
      <c r="H344" s="371"/>
      <c r="I344" s="373"/>
    </row>
    <row r="345" spans="1:9" s="164" customFormat="1" ht="25.5" x14ac:dyDescent="0.2">
      <c r="A345" s="212" t="s">
        <v>2395</v>
      </c>
      <c r="B345" s="194" t="s">
        <v>1718</v>
      </c>
      <c r="C345" s="195" t="s">
        <v>2396</v>
      </c>
      <c r="D345" s="195" t="s">
        <v>134</v>
      </c>
      <c r="E345" s="196">
        <v>0.85</v>
      </c>
      <c r="F345" s="197">
        <v>1</v>
      </c>
      <c r="G345" s="198">
        <f t="shared" si="23"/>
        <v>0.85</v>
      </c>
      <c r="H345" s="371"/>
      <c r="I345" s="373"/>
    </row>
    <row r="346" spans="1:9" s="164" customFormat="1" ht="12.75" x14ac:dyDescent="0.2">
      <c r="A346" s="212" t="s">
        <v>2397</v>
      </c>
      <c r="B346" s="194" t="s">
        <v>1718</v>
      </c>
      <c r="C346" s="195" t="s">
        <v>2398</v>
      </c>
      <c r="D346" s="195" t="s">
        <v>2446</v>
      </c>
      <c r="E346" s="196">
        <v>3.78</v>
      </c>
      <c r="F346" s="197">
        <v>1</v>
      </c>
      <c r="G346" s="198">
        <f t="shared" si="23"/>
        <v>3.78</v>
      </c>
      <c r="H346" s="371"/>
      <c r="I346" s="373"/>
    </row>
    <row r="347" spans="1:9" s="164" customFormat="1" ht="12.75" x14ac:dyDescent="0.2">
      <c r="A347" s="212" t="s">
        <v>2401</v>
      </c>
      <c r="B347" s="194" t="s">
        <v>1713</v>
      </c>
      <c r="C347" s="195" t="s">
        <v>2402</v>
      </c>
      <c r="D347" s="195" t="s">
        <v>2422</v>
      </c>
      <c r="E347" s="196">
        <v>1.51</v>
      </c>
      <c r="F347" s="197">
        <v>12</v>
      </c>
      <c r="G347" s="198">
        <f t="shared" si="23"/>
        <v>18.12</v>
      </c>
      <c r="H347" s="371"/>
      <c r="I347" s="373"/>
    </row>
    <row r="348" spans="1:9" s="164" customFormat="1" ht="12.75" x14ac:dyDescent="0.2">
      <c r="A348" s="212"/>
      <c r="B348" s="194"/>
      <c r="C348" s="195"/>
      <c r="D348" s="195"/>
      <c r="E348" s="196"/>
      <c r="F348" s="197"/>
      <c r="G348" s="198" t="str">
        <f t="shared" si="23"/>
        <v/>
      </c>
      <c r="H348" s="371"/>
      <c r="I348" s="373"/>
    </row>
    <row r="349" spans="1:9" s="164" customFormat="1" ht="12.75" x14ac:dyDescent="0.2">
      <c r="A349" s="212"/>
      <c r="B349" s="194"/>
      <c r="C349" s="195"/>
      <c r="D349" s="195"/>
      <c r="E349" s="196"/>
      <c r="F349" s="197"/>
      <c r="G349" s="198" t="str">
        <f t="shared" si="23"/>
        <v/>
      </c>
      <c r="H349" s="371"/>
      <c r="I349" s="373"/>
    </row>
    <row r="350" spans="1:9" s="164" customFormat="1" ht="12.75" x14ac:dyDescent="0.2">
      <c r="A350" s="212"/>
      <c r="B350" s="194"/>
      <c r="C350" s="195"/>
      <c r="D350" s="195"/>
      <c r="E350" s="196"/>
      <c r="F350" s="197"/>
      <c r="G350" s="198" t="str">
        <f t="shared" si="23"/>
        <v/>
      </c>
      <c r="H350" s="371"/>
      <c r="I350" s="373"/>
    </row>
    <row r="351" spans="1:9" s="164" customFormat="1" ht="12.75" x14ac:dyDescent="0.2">
      <c r="A351" s="212"/>
      <c r="B351" s="194"/>
      <c r="C351" s="195"/>
      <c r="D351" s="195"/>
      <c r="E351" s="196"/>
      <c r="F351" s="199"/>
      <c r="G351" s="198" t="str">
        <f t="shared" si="23"/>
        <v/>
      </c>
      <c r="H351" s="371"/>
      <c r="I351" s="373"/>
    </row>
    <row r="352" spans="1:9" s="164" customFormat="1" ht="12.75" x14ac:dyDescent="0.2">
      <c r="A352" s="212"/>
      <c r="B352" s="194"/>
      <c r="C352" s="195"/>
      <c r="D352" s="195"/>
      <c r="E352" s="196"/>
      <c r="F352" s="199"/>
      <c r="G352" s="198" t="str">
        <f t="shared" si="23"/>
        <v/>
      </c>
      <c r="H352" s="371"/>
      <c r="I352" s="373"/>
    </row>
    <row r="353" spans="1:9" s="164" customFormat="1" ht="13.5" thickBot="1" x14ac:dyDescent="0.25">
      <c r="A353" s="213"/>
      <c r="B353" s="201"/>
      <c r="C353" s="202"/>
      <c r="D353" s="202"/>
      <c r="E353" s="203"/>
      <c r="F353" s="204"/>
      <c r="G353" s="205" t="str">
        <f t="shared" si="23"/>
        <v/>
      </c>
      <c r="H353" s="372"/>
      <c r="I353" s="374"/>
    </row>
    <row r="354" spans="1:9" s="164" customFormat="1" ht="13.5" thickBot="1" x14ac:dyDescent="0.25">
      <c r="B354" s="206"/>
      <c r="E354" s="207"/>
      <c r="F354" s="208"/>
      <c r="G354" s="209" t="str">
        <f t="shared" si="23"/>
        <v/>
      </c>
      <c r="H354" s="175"/>
      <c r="I354" s="175"/>
    </row>
    <row r="355" spans="1:9" s="164" customFormat="1" ht="12.75" x14ac:dyDescent="0.2">
      <c r="A355" s="210" t="s">
        <v>2106</v>
      </c>
      <c r="B355" s="177" t="s">
        <v>171</v>
      </c>
      <c r="C355" s="178"/>
      <c r="D355" s="179" t="s">
        <v>2</v>
      </c>
      <c r="E355" s="179" t="s">
        <v>132</v>
      </c>
      <c r="F355" s="180">
        <v>1</v>
      </c>
      <c r="G355" s="181">
        <f>IF(SUM(G357:G366)="","",IF(E355="NOTURNO",(SUM(G357:G366))*1.25,SUM(G357:G366)))</f>
        <v>216.26249999999999</v>
      </c>
      <c r="H355" s="182" t="s">
        <v>1771</v>
      </c>
      <c r="I355" s="183" t="s">
        <v>1772</v>
      </c>
    </row>
    <row r="356" spans="1:9" s="164" customFormat="1" ht="12.75" x14ac:dyDescent="0.2">
      <c r="A356" s="211" t="s">
        <v>1774</v>
      </c>
      <c r="B356" s="185" t="s">
        <v>2386</v>
      </c>
      <c r="C356" s="186" t="s">
        <v>2387</v>
      </c>
      <c r="D356" s="187" t="s">
        <v>2</v>
      </c>
      <c r="E356" s="188" t="s">
        <v>2388</v>
      </c>
      <c r="F356" s="189" t="s">
        <v>3</v>
      </c>
      <c r="G356" s="190"/>
      <c r="H356" s="191"/>
      <c r="I356" s="192"/>
    </row>
    <row r="357" spans="1:9" s="164" customFormat="1" ht="12.75" x14ac:dyDescent="0.2">
      <c r="A357" s="212" t="s">
        <v>2447</v>
      </c>
      <c r="B357" s="194" t="s">
        <v>2198</v>
      </c>
      <c r="C357" s="195" t="s">
        <v>2448</v>
      </c>
      <c r="D357" s="195" t="s">
        <v>812</v>
      </c>
      <c r="E357" s="196">
        <v>149.06</v>
      </c>
      <c r="F357" s="197">
        <v>1</v>
      </c>
      <c r="G357" s="198">
        <f t="shared" ref="G357:G368" si="24">IF(E357="","",F357*E357)</f>
        <v>149.06</v>
      </c>
      <c r="H357" s="371" t="s">
        <v>2449</v>
      </c>
      <c r="I357" s="373" t="s">
        <v>2445</v>
      </c>
    </row>
    <row r="358" spans="1:9" s="164" customFormat="1" ht="25.5" x14ac:dyDescent="0.2">
      <c r="A358" s="212" t="s">
        <v>2393</v>
      </c>
      <c r="B358" s="194" t="s">
        <v>1718</v>
      </c>
      <c r="C358" s="195" t="s">
        <v>2394</v>
      </c>
      <c r="D358" s="195" t="s">
        <v>134</v>
      </c>
      <c r="E358" s="196">
        <v>1.2</v>
      </c>
      <c r="F358" s="197">
        <v>1</v>
      </c>
      <c r="G358" s="198">
        <f t="shared" si="24"/>
        <v>1.2</v>
      </c>
      <c r="H358" s="371"/>
      <c r="I358" s="373"/>
    </row>
    <row r="359" spans="1:9" s="164" customFormat="1" ht="25.5" x14ac:dyDescent="0.2">
      <c r="A359" s="212" t="s">
        <v>2395</v>
      </c>
      <c r="B359" s="194" t="s">
        <v>1718</v>
      </c>
      <c r="C359" s="195" t="s">
        <v>2396</v>
      </c>
      <c r="D359" s="195" t="s">
        <v>134</v>
      </c>
      <c r="E359" s="196">
        <v>0.85</v>
      </c>
      <c r="F359" s="197">
        <v>1</v>
      </c>
      <c r="G359" s="198">
        <f t="shared" si="24"/>
        <v>0.85</v>
      </c>
      <c r="H359" s="371"/>
      <c r="I359" s="373"/>
    </row>
    <row r="360" spans="1:9" s="164" customFormat="1" ht="12.75" x14ac:dyDescent="0.2">
      <c r="A360" s="212" t="s">
        <v>2397</v>
      </c>
      <c r="B360" s="194" t="s">
        <v>1718</v>
      </c>
      <c r="C360" s="195" t="s">
        <v>2398</v>
      </c>
      <c r="D360" s="195" t="s">
        <v>2446</v>
      </c>
      <c r="E360" s="196">
        <v>3.78</v>
      </c>
      <c r="F360" s="197">
        <v>1</v>
      </c>
      <c r="G360" s="198">
        <f t="shared" si="24"/>
        <v>3.78</v>
      </c>
      <c r="H360" s="371"/>
      <c r="I360" s="373"/>
    </row>
    <row r="361" spans="1:9" s="164" customFormat="1" ht="12.75" x14ac:dyDescent="0.2">
      <c r="A361" s="212" t="s">
        <v>2401</v>
      </c>
      <c r="B361" s="194" t="s">
        <v>1713</v>
      </c>
      <c r="C361" s="195" t="s">
        <v>2402</v>
      </c>
      <c r="D361" s="195" t="s">
        <v>2422</v>
      </c>
      <c r="E361" s="196">
        <v>1.51</v>
      </c>
      <c r="F361" s="197">
        <v>12</v>
      </c>
      <c r="G361" s="198">
        <f t="shared" si="24"/>
        <v>18.12</v>
      </c>
      <c r="H361" s="371"/>
      <c r="I361" s="373"/>
    </row>
    <row r="362" spans="1:9" s="164" customFormat="1" ht="12.75" x14ac:dyDescent="0.2">
      <c r="A362" s="212"/>
      <c r="B362" s="194"/>
      <c r="C362" s="195"/>
      <c r="D362" s="195"/>
      <c r="E362" s="196"/>
      <c r="F362" s="197"/>
      <c r="G362" s="198" t="str">
        <f t="shared" si="24"/>
        <v/>
      </c>
      <c r="H362" s="371"/>
      <c r="I362" s="373"/>
    </row>
    <row r="363" spans="1:9" s="164" customFormat="1" ht="12.75" x14ac:dyDescent="0.2">
      <c r="A363" s="212"/>
      <c r="B363" s="194"/>
      <c r="C363" s="195"/>
      <c r="D363" s="195"/>
      <c r="E363" s="196"/>
      <c r="F363" s="197"/>
      <c r="G363" s="198" t="str">
        <f t="shared" si="24"/>
        <v/>
      </c>
      <c r="H363" s="371"/>
      <c r="I363" s="373"/>
    </row>
    <row r="364" spans="1:9" s="164" customFormat="1" ht="12.75" x14ac:dyDescent="0.2">
      <c r="A364" s="212"/>
      <c r="B364" s="194"/>
      <c r="C364" s="195"/>
      <c r="D364" s="195"/>
      <c r="E364" s="196"/>
      <c r="F364" s="197"/>
      <c r="G364" s="198" t="str">
        <f t="shared" si="24"/>
        <v/>
      </c>
      <c r="H364" s="371"/>
      <c r="I364" s="373"/>
    </row>
    <row r="365" spans="1:9" s="164" customFormat="1" ht="12.75" x14ac:dyDescent="0.2">
      <c r="A365" s="212"/>
      <c r="B365" s="194"/>
      <c r="C365" s="195"/>
      <c r="D365" s="195"/>
      <c r="E365" s="196"/>
      <c r="F365" s="199"/>
      <c r="G365" s="198" t="str">
        <f t="shared" si="24"/>
        <v/>
      </c>
      <c r="H365" s="371"/>
      <c r="I365" s="373"/>
    </row>
    <row r="366" spans="1:9" s="164" customFormat="1" ht="12.75" x14ac:dyDescent="0.2">
      <c r="A366" s="212"/>
      <c r="B366" s="194"/>
      <c r="C366" s="195"/>
      <c r="D366" s="195"/>
      <c r="E366" s="196"/>
      <c r="F366" s="199"/>
      <c r="G366" s="198" t="str">
        <f t="shared" si="24"/>
        <v/>
      </c>
      <c r="H366" s="371"/>
      <c r="I366" s="373"/>
    </row>
    <row r="367" spans="1:9" s="164" customFormat="1" ht="13.5" thickBot="1" x14ac:dyDescent="0.25">
      <c r="A367" s="213"/>
      <c r="B367" s="201"/>
      <c r="C367" s="202"/>
      <c r="D367" s="202"/>
      <c r="E367" s="203"/>
      <c r="F367" s="204"/>
      <c r="G367" s="205" t="str">
        <f t="shared" si="24"/>
        <v/>
      </c>
      <c r="H367" s="372"/>
      <c r="I367" s="374"/>
    </row>
    <row r="368" spans="1:9" s="164" customFormat="1" ht="13.5" thickBot="1" x14ac:dyDescent="0.25">
      <c r="B368" s="206"/>
      <c r="E368" s="207"/>
      <c r="F368" s="208"/>
      <c r="G368" s="209" t="str">
        <f t="shared" si="24"/>
        <v/>
      </c>
      <c r="H368" s="175"/>
      <c r="I368" s="175"/>
    </row>
    <row r="369" spans="1:9" s="164" customFormat="1" ht="12.75" x14ac:dyDescent="0.2">
      <c r="A369" s="210" t="s">
        <v>2107</v>
      </c>
      <c r="B369" s="177" t="s">
        <v>172</v>
      </c>
      <c r="C369" s="178"/>
      <c r="D369" s="179" t="s">
        <v>2</v>
      </c>
      <c r="E369" s="179" t="s">
        <v>2385</v>
      </c>
      <c r="F369" s="180">
        <v>1</v>
      </c>
      <c r="G369" s="181">
        <f>IF(SUM(G371:G380)="","",IF(E369="NOTURNO",(SUM(G371:G380))*1.25,SUM(G371:G380)))</f>
        <v>154.69</v>
      </c>
      <c r="H369" s="182" t="s">
        <v>1771</v>
      </c>
      <c r="I369" s="183" t="s">
        <v>1772</v>
      </c>
    </row>
    <row r="370" spans="1:9" s="164" customFormat="1" ht="12.75" x14ac:dyDescent="0.2">
      <c r="A370" s="211" t="s">
        <v>1774</v>
      </c>
      <c r="B370" s="185" t="s">
        <v>2386</v>
      </c>
      <c r="C370" s="186" t="s">
        <v>2387</v>
      </c>
      <c r="D370" s="187" t="s">
        <v>2</v>
      </c>
      <c r="E370" s="188" t="s">
        <v>2388</v>
      </c>
      <c r="F370" s="189" t="s">
        <v>3</v>
      </c>
      <c r="G370" s="190"/>
      <c r="H370" s="191"/>
      <c r="I370" s="192"/>
    </row>
    <row r="371" spans="1:9" s="164" customFormat="1" ht="12.75" x14ac:dyDescent="0.2">
      <c r="A371" s="212" t="s">
        <v>2450</v>
      </c>
      <c r="B371" s="194" t="s">
        <v>1713</v>
      </c>
      <c r="C371" s="195" t="s">
        <v>2451</v>
      </c>
      <c r="D371" s="195" t="s">
        <v>812</v>
      </c>
      <c r="E371" s="196">
        <v>134.52000000000001</v>
      </c>
      <c r="F371" s="197">
        <v>1</v>
      </c>
      <c r="G371" s="198">
        <f t="shared" ref="G371:G382" si="25">IF(E371="","",F371*E371)</f>
        <v>134.52000000000001</v>
      </c>
      <c r="H371" s="371" t="s">
        <v>2452</v>
      </c>
      <c r="I371" s="373" t="s">
        <v>2453</v>
      </c>
    </row>
    <row r="372" spans="1:9" s="164" customFormat="1" ht="25.5" x14ac:dyDescent="0.2">
      <c r="A372" s="212" t="s">
        <v>2393</v>
      </c>
      <c r="B372" s="194" t="s">
        <v>1718</v>
      </c>
      <c r="C372" s="195" t="s">
        <v>2394</v>
      </c>
      <c r="D372" s="195" t="s">
        <v>134</v>
      </c>
      <c r="E372" s="196">
        <v>1.2</v>
      </c>
      <c r="F372" s="197">
        <v>1</v>
      </c>
      <c r="G372" s="198">
        <f t="shared" si="25"/>
        <v>1.2</v>
      </c>
      <c r="H372" s="371"/>
      <c r="I372" s="373"/>
    </row>
    <row r="373" spans="1:9" s="164" customFormat="1" ht="25.5" x14ac:dyDescent="0.2">
      <c r="A373" s="212" t="s">
        <v>2395</v>
      </c>
      <c r="B373" s="194" t="s">
        <v>1718</v>
      </c>
      <c r="C373" s="195" t="s">
        <v>2396</v>
      </c>
      <c r="D373" s="195" t="s">
        <v>134</v>
      </c>
      <c r="E373" s="196">
        <v>0.85</v>
      </c>
      <c r="F373" s="197">
        <v>1</v>
      </c>
      <c r="G373" s="198">
        <f t="shared" si="25"/>
        <v>0.85</v>
      </c>
      <c r="H373" s="371"/>
      <c r="I373" s="373"/>
    </row>
    <row r="374" spans="1:9" s="164" customFormat="1" ht="12.75" x14ac:dyDescent="0.2">
      <c r="A374" s="212" t="s">
        <v>2401</v>
      </c>
      <c r="B374" s="194" t="s">
        <v>1713</v>
      </c>
      <c r="C374" s="195" t="s">
        <v>2402</v>
      </c>
      <c r="D374" s="195" t="s">
        <v>2422</v>
      </c>
      <c r="E374" s="196">
        <v>1.51</v>
      </c>
      <c r="F374" s="197">
        <v>12</v>
      </c>
      <c r="G374" s="198">
        <f t="shared" si="25"/>
        <v>18.12</v>
      </c>
      <c r="H374" s="371"/>
      <c r="I374" s="373"/>
    </row>
    <row r="375" spans="1:9" s="164" customFormat="1" ht="12.75" x14ac:dyDescent="0.2">
      <c r="A375" s="212"/>
      <c r="B375" s="194"/>
      <c r="C375" s="195"/>
      <c r="D375" s="195"/>
      <c r="E375" s="196"/>
      <c r="F375" s="197"/>
      <c r="G375" s="198" t="str">
        <f t="shared" si="25"/>
        <v/>
      </c>
      <c r="H375" s="371"/>
      <c r="I375" s="373"/>
    </row>
    <row r="376" spans="1:9" s="164" customFormat="1" ht="12.75" x14ac:dyDescent="0.2">
      <c r="A376" s="212"/>
      <c r="B376" s="194"/>
      <c r="C376" s="195"/>
      <c r="D376" s="195"/>
      <c r="E376" s="196"/>
      <c r="F376" s="197"/>
      <c r="G376" s="198" t="str">
        <f t="shared" si="25"/>
        <v/>
      </c>
      <c r="H376" s="371"/>
      <c r="I376" s="373"/>
    </row>
    <row r="377" spans="1:9" s="164" customFormat="1" ht="12.75" x14ac:dyDescent="0.2">
      <c r="A377" s="212"/>
      <c r="B377" s="194"/>
      <c r="C377" s="195"/>
      <c r="D377" s="195"/>
      <c r="E377" s="196"/>
      <c r="F377" s="197"/>
      <c r="G377" s="198" t="str">
        <f t="shared" si="25"/>
        <v/>
      </c>
      <c r="H377" s="371"/>
      <c r="I377" s="373"/>
    </row>
    <row r="378" spans="1:9" s="164" customFormat="1" ht="12.75" x14ac:dyDescent="0.2">
      <c r="A378" s="212"/>
      <c r="B378" s="194"/>
      <c r="C378" s="195"/>
      <c r="D378" s="195"/>
      <c r="E378" s="196"/>
      <c r="F378" s="197"/>
      <c r="G378" s="198" t="str">
        <f t="shared" si="25"/>
        <v/>
      </c>
      <c r="H378" s="371"/>
      <c r="I378" s="373"/>
    </row>
    <row r="379" spans="1:9" s="164" customFormat="1" ht="12.75" x14ac:dyDescent="0.2">
      <c r="A379" s="212"/>
      <c r="B379" s="194"/>
      <c r="C379" s="195"/>
      <c r="D379" s="195"/>
      <c r="E379" s="196"/>
      <c r="F379" s="199"/>
      <c r="G379" s="198" t="str">
        <f t="shared" si="25"/>
        <v/>
      </c>
      <c r="H379" s="371"/>
      <c r="I379" s="373"/>
    </row>
    <row r="380" spans="1:9" s="164" customFormat="1" ht="12.75" x14ac:dyDescent="0.2">
      <c r="A380" s="212"/>
      <c r="B380" s="194"/>
      <c r="C380" s="195"/>
      <c r="D380" s="195"/>
      <c r="E380" s="196"/>
      <c r="F380" s="199"/>
      <c r="G380" s="198" t="str">
        <f t="shared" si="25"/>
        <v/>
      </c>
      <c r="H380" s="371"/>
      <c r="I380" s="373"/>
    </row>
    <row r="381" spans="1:9" s="164" customFormat="1" ht="13.5" thickBot="1" x14ac:dyDescent="0.25">
      <c r="A381" s="213"/>
      <c r="B381" s="201"/>
      <c r="C381" s="202"/>
      <c r="D381" s="202"/>
      <c r="E381" s="203"/>
      <c r="F381" s="204"/>
      <c r="G381" s="205" t="str">
        <f t="shared" si="25"/>
        <v/>
      </c>
      <c r="H381" s="372"/>
      <c r="I381" s="374"/>
    </row>
    <row r="382" spans="1:9" s="164" customFormat="1" ht="13.5" thickBot="1" x14ac:dyDescent="0.25">
      <c r="B382" s="206"/>
      <c r="E382" s="207"/>
      <c r="F382" s="208"/>
      <c r="G382" s="209" t="str">
        <f t="shared" si="25"/>
        <v/>
      </c>
      <c r="H382" s="175"/>
      <c r="I382" s="175"/>
    </row>
    <row r="383" spans="1:9" s="164" customFormat="1" ht="12.75" x14ac:dyDescent="0.2">
      <c r="A383" s="210" t="s">
        <v>2108</v>
      </c>
      <c r="B383" s="177" t="s">
        <v>173</v>
      </c>
      <c r="C383" s="178"/>
      <c r="D383" s="179" t="s">
        <v>2</v>
      </c>
      <c r="E383" s="179" t="s">
        <v>132</v>
      </c>
      <c r="F383" s="180">
        <v>1</v>
      </c>
      <c r="G383" s="181">
        <f>IF(SUM(G385:G394)="","",IF(E383="NOTURNO",(SUM(G385:G394))*1.25,SUM(G385:G394)))</f>
        <v>193.36250000000001</v>
      </c>
      <c r="H383" s="182" t="s">
        <v>1771</v>
      </c>
      <c r="I383" s="183" t="s">
        <v>1772</v>
      </c>
    </row>
    <row r="384" spans="1:9" s="164" customFormat="1" ht="12.75" x14ac:dyDescent="0.2">
      <c r="A384" s="211" t="s">
        <v>1774</v>
      </c>
      <c r="B384" s="185" t="s">
        <v>2386</v>
      </c>
      <c r="C384" s="186" t="s">
        <v>2387</v>
      </c>
      <c r="D384" s="187" t="s">
        <v>2</v>
      </c>
      <c r="E384" s="188" t="s">
        <v>2388</v>
      </c>
      <c r="F384" s="189" t="s">
        <v>3</v>
      </c>
      <c r="G384" s="190"/>
      <c r="H384" s="191"/>
      <c r="I384" s="192"/>
    </row>
    <row r="385" spans="1:9" s="164" customFormat="1" ht="12.75" x14ac:dyDescent="0.2">
      <c r="A385" s="212" t="s">
        <v>2450</v>
      </c>
      <c r="B385" s="194" t="s">
        <v>1713</v>
      </c>
      <c r="C385" s="195" t="s">
        <v>2451</v>
      </c>
      <c r="D385" s="195" t="s">
        <v>812</v>
      </c>
      <c r="E385" s="196">
        <v>134.52000000000001</v>
      </c>
      <c r="F385" s="197">
        <v>1</v>
      </c>
      <c r="G385" s="198">
        <f t="shared" ref="G385:G396" si="26">IF(E385="","",F385*E385)</f>
        <v>134.52000000000001</v>
      </c>
      <c r="H385" s="371" t="s">
        <v>2452</v>
      </c>
      <c r="I385" s="373" t="s">
        <v>2453</v>
      </c>
    </row>
    <row r="386" spans="1:9" s="164" customFormat="1" ht="25.5" x14ac:dyDescent="0.2">
      <c r="A386" s="212" t="s">
        <v>2393</v>
      </c>
      <c r="B386" s="194" t="s">
        <v>1718</v>
      </c>
      <c r="C386" s="195" t="s">
        <v>2394</v>
      </c>
      <c r="D386" s="195" t="s">
        <v>134</v>
      </c>
      <c r="E386" s="196">
        <v>1.2</v>
      </c>
      <c r="F386" s="197">
        <v>1</v>
      </c>
      <c r="G386" s="198">
        <f t="shared" si="26"/>
        <v>1.2</v>
      </c>
      <c r="H386" s="371"/>
      <c r="I386" s="373"/>
    </row>
    <row r="387" spans="1:9" s="164" customFormat="1" ht="25.5" x14ac:dyDescent="0.2">
      <c r="A387" s="212" t="s">
        <v>2395</v>
      </c>
      <c r="B387" s="194" t="s">
        <v>1718</v>
      </c>
      <c r="C387" s="195" t="s">
        <v>2396</v>
      </c>
      <c r="D387" s="195" t="s">
        <v>134</v>
      </c>
      <c r="E387" s="196">
        <v>0.85</v>
      </c>
      <c r="F387" s="197">
        <v>1</v>
      </c>
      <c r="G387" s="198">
        <f t="shared" si="26"/>
        <v>0.85</v>
      </c>
      <c r="H387" s="371"/>
      <c r="I387" s="373"/>
    </row>
    <row r="388" spans="1:9" s="164" customFormat="1" ht="12.75" x14ac:dyDescent="0.2">
      <c r="A388" s="212" t="s">
        <v>2401</v>
      </c>
      <c r="B388" s="194" t="s">
        <v>1713</v>
      </c>
      <c r="C388" s="195" t="s">
        <v>2402</v>
      </c>
      <c r="D388" s="195" t="s">
        <v>2422</v>
      </c>
      <c r="E388" s="196">
        <v>1.51</v>
      </c>
      <c r="F388" s="197">
        <v>12</v>
      </c>
      <c r="G388" s="198">
        <f t="shared" si="26"/>
        <v>18.12</v>
      </c>
      <c r="H388" s="371"/>
      <c r="I388" s="373"/>
    </row>
    <row r="389" spans="1:9" s="164" customFormat="1" ht="12.75" x14ac:dyDescent="0.2">
      <c r="A389" s="212"/>
      <c r="B389" s="194"/>
      <c r="C389" s="195"/>
      <c r="D389" s="195"/>
      <c r="E389" s="196"/>
      <c r="F389" s="197"/>
      <c r="G389" s="198" t="str">
        <f t="shared" si="26"/>
        <v/>
      </c>
      <c r="H389" s="371"/>
      <c r="I389" s="373"/>
    </row>
    <row r="390" spans="1:9" s="164" customFormat="1" ht="12.75" x14ac:dyDescent="0.2">
      <c r="A390" s="212"/>
      <c r="B390" s="194"/>
      <c r="C390" s="195"/>
      <c r="D390" s="195"/>
      <c r="E390" s="196"/>
      <c r="F390" s="197"/>
      <c r="G390" s="198" t="str">
        <f t="shared" si="26"/>
        <v/>
      </c>
      <c r="H390" s="371"/>
      <c r="I390" s="373"/>
    </row>
    <row r="391" spans="1:9" s="164" customFormat="1" ht="12.75" x14ac:dyDescent="0.2">
      <c r="A391" s="212"/>
      <c r="B391" s="194"/>
      <c r="C391" s="195"/>
      <c r="D391" s="195"/>
      <c r="E391" s="196"/>
      <c r="F391" s="197"/>
      <c r="G391" s="198" t="str">
        <f t="shared" si="26"/>
        <v/>
      </c>
      <c r="H391" s="371"/>
      <c r="I391" s="373"/>
    </row>
    <row r="392" spans="1:9" s="164" customFormat="1" ht="12.75" x14ac:dyDescent="0.2">
      <c r="A392" s="212"/>
      <c r="B392" s="194"/>
      <c r="C392" s="195"/>
      <c r="D392" s="195"/>
      <c r="E392" s="196"/>
      <c r="F392" s="197"/>
      <c r="G392" s="198" t="str">
        <f t="shared" si="26"/>
        <v/>
      </c>
      <c r="H392" s="371"/>
      <c r="I392" s="373"/>
    </row>
    <row r="393" spans="1:9" s="164" customFormat="1" ht="12.75" x14ac:dyDescent="0.2">
      <c r="A393" s="212"/>
      <c r="B393" s="194"/>
      <c r="C393" s="195"/>
      <c r="D393" s="195"/>
      <c r="E393" s="196"/>
      <c r="F393" s="199"/>
      <c r="G393" s="198" t="str">
        <f t="shared" si="26"/>
        <v/>
      </c>
      <c r="H393" s="371"/>
      <c r="I393" s="373"/>
    </row>
    <row r="394" spans="1:9" s="164" customFormat="1" ht="12.75" x14ac:dyDescent="0.2">
      <c r="A394" s="212"/>
      <c r="B394" s="194"/>
      <c r="C394" s="195"/>
      <c r="D394" s="195"/>
      <c r="E394" s="196"/>
      <c r="F394" s="199"/>
      <c r="G394" s="198" t="str">
        <f t="shared" si="26"/>
        <v/>
      </c>
      <c r="H394" s="371"/>
      <c r="I394" s="373"/>
    </row>
    <row r="395" spans="1:9" s="164" customFormat="1" ht="13.5" thickBot="1" x14ac:dyDescent="0.25">
      <c r="A395" s="213"/>
      <c r="B395" s="201"/>
      <c r="C395" s="202"/>
      <c r="D395" s="202"/>
      <c r="E395" s="203"/>
      <c r="F395" s="204"/>
      <c r="G395" s="205" t="str">
        <f t="shared" si="26"/>
        <v/>
      </c>
      <c r="H395" s="372"/>
      <c r="I395" s="374"/>
    </row>
    <row r="396" spans="1:9" s="164" customFormat="1" ht="13.5" thickBot="1" x14ac:dyDescent="0.25">
      <c r="B396" s="206"/>
      <c r="E396" s="207"/>
      <c r="F396" s="208"/>
      <c r="G396" s="209" t="str">
        <f t="shared" si="26"/>
        <v/>
      </c>
      <c r="H396" s="175"/>
      <c r="I396" s="175"/>
    </row>
    <row r="397" spans="1:9" s="164" customFormat="1" ht="12.75" x14ac:dyDescent="0.2">
      <c r="A397" s="210" t="s">
        <v>2109</v>
      </c>
      <c r="B397" s="177" t="s">
        <v>174</v>
      </c>
      <c r="C397" s="178"/>
      <c r="D397" s="179" t="s">
        <v>2</v>
      </c>
      <c r="E397" s="179" t="s">
        <v>2385</v>
      </c>
      <c r="F397" s="180">
        <v>1</v>
      </c>
      <c r="G397" s="181">
        <f>IF(SUM(G399:G408)="","",IF(E397="NOTURNO",(SUM(G399:G408))*1.25,SUM(G399:G408)))</f>
        <v>198.83</v>
      </c>
      <c r="H397" s="182" t="s">
        <v>1771</v>
      </c>
      <c r="I397" s="183" t="s">
        <v>1772</v>
      </c>
    </row>
    <row r="398" spans="1:9" s="164" customFormat="1" ht="12.75" x14ac:dyDescent="0.2">
      <c r="A398" s="211" t="s">
        <v>1774</v>
      </c>
      <c r="B398" s="185" t="s">
        <v>2386</v>
      </c>
      <c r="C398" s="186" t="s">
        <v>2387</v>
      </c>
      <c r="D398" s="187" t="s">
        <v>2</v>
      </c>
      <c r="E398" s="188" t="s">
        <v>2388</v>
      </c>
      <c r="F398" s="189" t="s">
        <v>3</v>
      </c>
      <c r="G398" s="190"/>
      <c r="H398" s="191"/>
      <c r="I398" s="192"/>
    </row>
    <row r="399" spans="1:9" s="164" customFormat="1" ht="12.75" x14ac:dyDescent="0.2">
      <c r="A399" s="212" t="s">
        <v>2450</v>
      </c>
      <c r="B399" s="194" t="s">
        <v>1713</v>
      </c>
      <c r="C399" s="195" t="s">
        <v>2451</v>
      </c>
      <c r="D399" s="195" t="s">
        <v>812</v>
      </c>
      <c r="E399" s="196">
        <v>134.52000000000001</v>
      </c>
      <c r="F399" s="197">
        <v>1</v>
      </c>
      <c r="G399" s="198">
        <v>134.52000000000001</v>
      </c>
      <c r="H399" s="371" t="s">
        <v>2452</v>
      </c>
      <c r="I399" s="373" t="s">
        <v>2453</v>
      </c>
    </row>
    <row r="400" spans="1:9" s="164" customFormat="1" ht="12.75" x14ac:dyDescent="0.2">
      <c r="A400" s="212" t="s">
        <v>2196</v>
      </c>
      <c r="B400" s="194" t="s">
        <v>2198</v>
      </c>
      <c r="C400" s="195" t="s">
        <v>2454</v>
      </c>
      <c r="D400" s="195" t="s">
        <v>134</v>
      </c>
      <c r="E400" s="196">
        <v>44.34</v>
      </c>
      <c r="F400" s="197">
        <v>2</v>
      </c>
      <c r="G400" s="198">
        <v>44.34</v>
      </c>
      <c r="H400" s="371"/>
      <c r="I400" s="373"/>
    </row>
    <row r="401" spans="1:9" s="164" customFormat="1" ht="25.5" x14ac:dyDescent="0.2">
      <c r="A401" s="212" t="s">
        <v>2393</v>
      </c>
      <c r="B401" s="194" t="s">
        <v>1718</v>
      </c>
      <c r="C401" s="195" t="s">
        <v>2394</v>
      </c>
      <c r="D401" s="195" t="s">
        <v>134</v>
      </c>
      <c r="E401" s="196">
        <v>1.2</v>
      </c>
      <c r="F401" s="197">
        <v>1</v>
      </c>
      <c r="G401" s="198">
        <v>1.07</v>
      </c>
      <c r="H401" s="371"/>
      <c r="I401" s="373"/>
    </row>
    <row r="402" spans="1:9" s="164" customFormat="1" ht="25.5" x14ac:dyDescent="0.2">
      <c r="A402" s="212" t="s">
        <v>2395</v>
      </c>
      <c r="B402" s="194" t="s">
        <v>1718</v>
      </c>
      <c r="C402" s="195" t="s">
        <v>2396</v>
      </c>
      <c r="D402" s="195" t="s">
        <v>134</v>
      </c>
      <c r="E402" s="196">
        <v>0.85</v>
      </c>
      <c r="F402" s="197">
        <v>1</v>
      </c>
      <c r="G402" s="198">
        <v>0.78</v>
      </c>
      <c r="H402" s="371"/>
      <c r="I402" s="373"/>
    </row>
    <row r="403" spans="1:9" s="164" customFormat="1" ht="12.75" x14ac:dyDescent="0.2">
      <c r="A403" s="212" t="s">
        <v>2401</v>
      </c>
      <c r="B403" s="194" t="s">
        <v>1713</v>
      </c>
      <c r="C403" s="195" t="s">
        <v>2402</v>
      </c>
      <c r="D403" s="195" t="s">
        <v>2422</v>
      </c>
      <c r="E403" s="196">
        <v>1.51</v>
      </c>
      <c r="F403" s="197">
        <v>12</v>
      </c>
      <c r="G403" s="198">
        <v>18.12</v>
      </c>
      <c r="H403" s="371"/>
      <c r="I403" s="373"/>
    </row>
    <row r="404" spans="1:9" s="164" customFormat="1" ht="12.75" x14ac:dyDescent="0.2">
      <c r="A404" s="212"/>
      <c r="B404" s="194"/>
      <c r="C404" s="195"/>
      <c r="D404" s="195"/>
      <c r="E404" s="196"/>
      <c r="F404" s="197"/>
      <c r="G404" s="198" t="str">
        <f t="shared" ref="G404:G410" si="27">IF(E404="","",F404*E404)</f>
        <v/>
      </c>
      <c r="H404" s="371"/>
      <c r="I404" s="373"/>
    </row>
    <row r="405" spans="1:9" s="164" customFormat="1" ht="12.75" x14ac:dyDescent="0.2">
      <c r="A405" s="212"/>
      <c r="B405" s="194"/>
      <c r="C405" s="195"/>
      <c r="D405" s="195"/>
      <c r="E405" s="196"/>
      <c r="F405" s="197"/>
      <c r="G405" s="198" t="str">
        <f t="shared" si="27"/>
        <v/>
      </c>
      <c r="H405" s="371"/>
      <c r="I405" s="373"/>
    </row>
    <row r="406" spans="1:9" s="164" customFormat="1" ht="12.75" x14ac:dyDescent="0.2">
      <c r="A406" s="212"/>
      <c r="B406" s="194"/>
      <c r="C406" s="195"/>
      <c r="D406" s="195"/>
      <c r="E406" s="196"/>
      <c r="F406" s="197"/>
      <c r="G406" s="198" t="str">
        <f t="shared" si="27"/>
        <v/>
      </c>
      <c r="H406" s="371"/>
      <c r="I406" s="373"/>
    </row>
    <row r="407" spans="1:9" s="164" customFormat="1" ht="12.75" x14ac:dyDescent="0.2">
      <c r="A407" s="212"/>
      <c r="B407" s="194"/>
      <c r="C407" s="195"/>
      <c r="D407" s="195"/>
      <c r="E407" s="196"/>
      <c r="F407" s="199"/>
      <c r="G407" s="198" t="str">
        <f t="shared" si="27"/>
        <v/>
      </c>
      <c r="H407" s="371"/>
      <c r="I407" s="373"/>
    </row>
    <row r="408" spans="1:9" s="164" customFormat="1" ht="12.75" x14ac:dyDescent="0.2">
      <c r="A408" s="212"/>
      <c r="B408" s="194"/>
      <c r="C408" s="195"/>
      <c r="D408" s="195"/>
      <c r="E408" s="196"/>
      <c r="F408" s="199"/>
      <c r="G408" s="198" t="str">
        <f t="shared" si="27"/>
        <v/>
      </c>
      <c r="H408" s="371"/>
      <c r="I408" s="373"/>
    </row>
    <row r="409" spans="1:9" s="164" customFormat="1" ht="13.5" thickBot="1" x14ac:dyDescent="0.25">
      <c r="A409" s="213"/>
      <c r="B409" s="201"/>
      <c r="C409" s="202"/>
      <c r="D409" s="202"/>
      <c r="E409" s="203"/>
      <c r="F409" s="204"/>
      <c r="G409" s="205" t="str">
        <f t="shared" si="27"/>
        <v/>
      </c>
      <c r="H409" s="372"/>
      <c r="I409" s="374"/>
    </row>
    <row r="410" spans="1:9" s="164" customFormat="1" ht="13.5" thickBot="1" x14ac:dyDescent="0.25">
      <c r="B410" s="206"/>
      <c r="E410" s="207"/>
      <c r="F410" s="208"/>
      <c r="G410" s="209" t="str">
        <f t="shared" si="27"/>
        <v/>
      </c>
      <c r="H410" s="175"/>
      <c r="I410" s="175"/>
    </row>
    <row r="411" spans="1:9" s="164" customFormat="1" ht="12.75" x14ac:dyDescent="0.2">
      <c r="A411" s="210" t="s">
        <v>2110</v>
      </c>
      <c r="B411" s="177" t="s">
        <v>175</v>
      </c>
      <c r="C411" s="178"/>
      <c r="D411" s="179" t="s">
        <v>2</v>
      </c>
      <c r="E411" s="179" t="s">
        <v>132</v>
      </c>
      <c r="F411" s="180">
        <v>1</v>
      </c>
      <c r="G411" s="181">
        <f>IF(SUM(G413:G422)="","",IF(E411="NOTURNO",(SUM(G413:G422))*1.25,SUM(G413:G422)))</f>
        <v>248.53750000000002</v>
      </c>
      <c r="H411" s="182" t="s">
        <v>1771</v>
      </c>
      <c r="I411" s="183" t="s">
        <v>1772</v>
      </c>
    </row>
    <row r="412" spans="1:9" s="164" customFormat="1" ht="12.75" x14ac:dyDescent="0.2">
      <c r="A412" s="211" t="s">
        <v>1774</v>
      </c>
      <c r="B412" s="185" t="s">
        <v>2386</v>
      </c>
      <c r="C412" s="186" t="s">
        <v>2387</v>
      </c>
      <c r="D412" s="187" t="s">
        <v>2</v>
      </c>
      <c r="E412" s="188" t="s">
        <v>2388</v>
      </c>
      <c r="F412" s="189" t="s">
        <v>3</v>
      </c>
      <c r="G412" s="190"/>
      <c r="H412" s="191"/>
      <c r="I412" s="192"/>
    </row>
    <row r="413" spans="1:9" s="164" customFormat="1" ht="12.75" x14ac:dyDescent="0.2">
      <c r="A413" s="212" t="s">
        <v>2450</v>
      </c>
      <c r="B413" s="194" t="s">
        <v>1713</v>
      </c>
      <c r="C413" s="195" t="s">
        <v>2451</v>
      </c>
      <c r="D413" s="195" t="s">
        <v>812</v>
      </c>
      <c r="E413" s="196">
        <v>134.52000000000001</v>
      </c>
      <c r="F413" s="197">
        <v>1</v>
      </c>
      <c r="G413" s="198">
        <v>134.52000000000001</v>
      </c>
      <c r="H413" s="371" t="s">
        <v>2452</v>
      </c>
      <c r="I413" s="373" t="s">
        <v>2453</v>
      </c>
    </row>
    <row r="414" spans="1:9" s="164" customFormat="1" ht="12.75" x14ac:dyDescent="0.2">
      <c r="A414" s="212" t="s">
        <v>2196</v>
      </c>
      <c r="B414" s="194" t="s">
        <v>2198</v>
      </c>
      <c r="C414" s="195" t="s">
        <v>2454</v>
      </c>
      <c r="D414" s="195" t="s">
        <v>134</v>
      </c>
      <c r="E414" s="196">
        <v>44.34</v>
      </c>
      <c r="F414" s="197">
        <v>2</v>
      </c>
      <c r="G414" s="198">
        <v>44.34</v>
      </c>
      <c r="H414" s="371"/>
      <c r="I414" s="373"/>
    </row>
    <row r="415" spans="1:9" s="164" customFormat="1" ht="25.5" x14ac:dyDescent="0.2">
      <c r="A415" s="212" t="s">
        <v>2393</v>
      </c>
      <c r="B415" s="194" t="s">
        <v>1718</v>
      </c>
      <c r="C415" s="195" t="s">
        <v>2394</v>
      </c>
      <c r="D415" s="195" t="s">
        <v>134</v>
      </c>
      <c r="E415" s="196">
        <v>1.2</v>
      </c>
      <c r="F415" s="197">
        <v>1</v>
      </c>
      <c r="G415" s="198">
        <v>1.07</v>
      </c>
      <c r="H415" s="371"/>
      <c r="I415" s="373"/>
    </row>
    <row r="416" spans="1:9" s="164" customFormat="1" ht="25.5" x14ac:dyDescent="0.2">
      <c r="A416" s="212" t="s">
        <v>2395</v>
      </c>
      <c r="B416" s="194" t="s">
        <v>1718</v>
      </c>
      <c r="C416" s="195" t="s">
        <v>2396</v>
      </c>
      <c r="D416" s="195" t="s">
        <v>134</v>
      </c>
      <c r="E416" s="196">
        <v>0.85</v>
      </c>
      <c r="F416" s="197">
        <v>1</v>
      </c>
      <c r="G416" s="198">
        <v>0.78</v>
      </c>
      <c r="H416" s="371"/>
      <c r="I416" s="373"/>
    </row>
    <row r="417" spans="1:9" s="164" customFormat="1" ht="12.75" x14ac:dyDescent="0.2">
      <c r="A417" s="212" t="s">
        <v>2401</v>
      </c>
      <c r="B417" s="194" t="s">
        <v>1713</v>
      </c>
      <c r="C417" s="195" t="s">
        <v>2402</v>
      </c>
      <c r="D417" s="195" t="s">
        <v>2422</v>
      </c>
      <c r="E417" s="196">
        <v>1.51</v>
      </c>
      <c r="F417" s="197">
        <v>12</v>
      </c>
      <c r="G417" s="198">
        <v>18.12</v>
      </c>
      <c r="H417" s="371"/>
      <c r="I417" s="373"/>
    </row>
    <row r="418" spans="1:9" s="164" customFormat="1" ht="12.75" x14ac:dyDescent="0.2">
      <c r="A418" s="212"/>
      <c r="B418" s="194"/>
      <c r="C418" s="195"/>
      <c r="D418" s="195"/>
      <c r="E418" s="196"/>
      <c r="F418" s="197"/>
      <c r="G418" s="198" t="str">
        <f t="shared" ref="G418:G424" si="28">IF(E418="","",F418*E418)</f>
        <v/>
      </c>
      <c r="H418" s="371"/>
      <c r="I418" s="373"/>
    </row>
    <row r="419" spans="1:9" s="164" customFormat="1" ht="12.75" x14ac:dyDescent="0.2">
      <c r="A419" s="212"/>
      <c r="B419" s="194"/>
      <c r="C419" s="195"/>
      <c r="D419" s="195"/>
      <c r="E419" s="196"/>
      <c r="F419" s="197"/>
      <c r="G419" s="198" t="str">
        <f t="shared" si="28"/>
        <v/>
      </c>
      <c r="H419" s="371"/>
      <c r="I419" s="373"/>
    </row>
    <row r="420" spans="1:9" s="164" customFormat="1" ht="12.75" x14ac:dyDescent="0.2">
      <c r="A420" s="212"/>
      <c r="B420" s="194"/>
      <c r="C420" s="195"/>
      <c r="D420" s="195"/>
      <c r="E420" s="196"/>
      <c r="F420" s="197"/>
      <c r="G420" s="198" t="str">
        <f t="shared" si="28"/>
        <v/>
      </c>
      <c r="H420" s="371"/>
      <c r="I420" s="373"/>
    </row>
    <row r="421" spans="1:9" s="164" customFormat="1" ht="12.75" x14ac:dyDescent="0.2">
      <c r="A421" s="212"/>
      <c r="B421" s="194"/>
      <c r="C421" s="195"/>
      <c r="D421" s="195"/>
      <c r="E421" s="196"/>
      <c r="F421" s="199"/>
      <c r="G421" s="198" t="str">
        <f t="shared" si="28"/>
        <v/>
      </c>
      <c r="H421" s="371"/>
      <c r="I421" s="373"/>
    </row>
    <row r="422" spans="1:9" s="164" customFormat="1" ht="12.75" x14ac:dyDescent="0.2">
      <c r="A422" s="212"/>
      <c r="B422" s="194"/>
      <c r="C422" s="195"/>
      <c r="D422" s="195"/>
      <c r="E422" s="196"/>
      <c r="F422" s="199"/>
      <c r="G422" s="198" t="str">
        <f t="shared" si="28"/>
        <v/>
      </c>
      <c r="H422" s="371"/>
      <c r="I422" s="373"/>
    </row>
    <row r="423" spans="1:9" s="164" customFormat="1" ht="13.5" thickBot="1" x14ac:dyDescent="0.25">
      <c r="A423" s="213"/>
      <c r="B423" s="201"/>
      <c r="C423" s="202"/>
      <c r="D423" s="202"/>
      <c r="E423" s="203"/>
      <c r="F423" s="204"/>
      <c r="G423" s="205" t="str">
        <f t="shared" si="28"/>
        <v/>
      </c>
      <c r="H423" s="372"/>
      <c r="I423" s="374"/>
    </row>
    <row r="424" spans="1:9" s="164" customFormat="1" ht="13.5" thickBot="1" x14ac:dyDescent="0.25">
      <c r="B424" s="206"/>
      <c r="E424" s="207"/>
      <c r="F424" s="208"/>
      <c r="G424" s="209" t="str">
        <f t="shared" si="28"/>
        <v/>
      </c>
      <c r="H424" s="175"/>
      <c r="I424" s="175"/>
    </row>
    <row r="425" spans="1:9" s="164" customFormat="1" ht="12.75" x14ac:dyDescent="0.2">
      <c r="A425" s="210" t="s">
        <v>2111</v>
      </c>
      <c r="B425" s="177" t="s">
        <v>176</v>
      </c>
      <c r="C425" s="178"/>
      <c r="D425" s="179" t="s">
        <v>2</v>
      </c>
      <c r="E425" s="179" t="s">
        <v>2385</v>
      </c>
      <c r="F425" s="180">
        <v>1</v>
      </c>
      <c r="G425" s="181">
        <f>IF(SUM(G427:G436)="","",IF(E425="NOTURNO",(SUM(G427:G436))*1.25,SUM(G427:G436)))</f>
        <v>287.71000000000004</v>
      </c>
      <c r="H425" s="182" t="s">
        <v>1771</v>
      </c>
      <c r="I425" s="183" t="s">
        <v>1772</v>
      </c>
    </row>
    <row r="426" spans="1:9" s="164" customFormat="1" ht="12.75" x14ac:dyDescent="0.2">
      <c r="A426" s="211" t="s">
        <v>1774</v>
      </c>
      <c r="B426" s="185" t="s">
        <v>2386</v>
      </c>
      <c r="C426" s="186" t="s">
        <v>2387</v>
      </c>
      <c r="D426" s="187" t="s">
        <v>2</v>
      </c>
      <c r="E426" s="188" t="s">
        <v>2388</v>
      </c>
      <c r="F426" s="189" t="s">
        <v>3</v>
      </c>
      <c r="G426" s="190"/>
      <c r="H426" s="191"/>
      <c r="I426" s="192"/>
    </row>
    <row r="427" spans="1:9" s="164" customFormat="1" ht="12.75" x14ac:dyDescent="0.2">
      <c r="A427" s="212" t="s">
        <v>2450</v>
      </c>
      <c r="B427" s="194" t="s">
        <v>1713</v>
      </c>
      <c r="C427" s="195" t="s">
        <v>2451</v>
      </c>
      <c r="D427" s="195" t="s">
        <v>812</v>
      </c>
      <c r="E427" s="196">
        <v>134.52000000000001</v>
      </c>
      <c r="F427" s="197">
        <v>1</v>
      </c>
      <c r="G427" s="198">
        <f t="shared" ref="G427:G438" si="29">IF(E427="","",F427*E427)</f>
        <v>134.52000000000001</v>
      </c>
      <c r="H427" s="371" t="s">
        <v>2452</v>
      </c>
      <c r="I427" s="373" t="s">
        <v>2453</v>
      </c>
    </row>
    <row r="428" spans="1:9" s="164" customFormat="1" ht="12.75" x14ac:dyDescent="0.2">
      <c r="A428" s="212" t="s">
        <v>2196</v>
      </c>
      <c r="B428" s="194" t="s">
        <v>2198</v>
      </c>
      <c r="C428" s="195" t="s">
        <v>2454</v>
      </c>
      <c r="D428" s="195" t="s">
        <v>134</v>
      </c>
      <c r="E428" s="196">
        <v>44.34</v>
      </c>
      <c r="F428" s="197">
        <v>3</v>
      </c>
      <c r="G428" s="198">
        <f t="shared" si="29"/>
        <v>133.02000000000001</v>
      </c>
      <c r="H428" s="371"/>
      <c r="I428" s="373"/>
    </row>
    <row r="429" spans="1:9" s="164" customFormat="1" ht="25.5" x14ac:dyDescent="0.2">
      <c r="A429" s="212" t="s">
        <v>2393</v>
      </c>
      <c r="B429" s="194" t="s">
        <v>1718</v>
      </c>
      <c r="C429" s="195" t="s">
        <v>2394</v>
      </c>
      <c r="D429" s="195" t="s">
        <v>134</v>
      </c>
      <c r="E429" s="196">
        <v>1.2</v>
      </c>
      <c r="F429" s="197">
        <v>1</v>
      </c>
      <c r="G429" s="198">
        <f t="shared" si="29"/>
        <v>1.2</v>
      </c>
      <c r="H429" s="371"/>
      <c r="I429" s="373"/>
    </row>
    <row r="430" spans="1:9" s="164" customFormat="1" ht="25.5" x14ac:dyDescent="0.2">
      <c r="A430" s="212" t="s">
        <v>2395</v>
      </c>
      <c r="B430" s="194" t="s">
        <v>1718</v>
      </c>
      <c r="C430" s="195" t="s">
        <v>2396</v>
      </c>
      <c r="D430" s="195" t="s">
        <v>134</v>
      </c>
      <c r="E430" s="196">
        <v>0.85</v>
      </c>
      <c r="F430" s="197">
        <v>1</v>
      </c>
      <c r="G430" s="198">
        <f t="shared" si="29"/>
        <v>0.85</v>
      </c>
      <c r="H430" s="371"/>
      <c r="I430" s="373"/>
    </row>
    <row r="431" spans="1:9" s="164" customFormat="1" ht="12.75" x14ac:dyDescent="0.2">
      <c r="A431" s="212" t="s">
        <v>2401</v>
      </c>
      <c r="B431" s="194" t="s">
        <v>1713</v>
      </c>
      <c r="C431" s="195" t="s">
        <v>2402</v>
      </c>
      <c r="D431" s="195" t="s">
        <v>2422</v>
      </c>
      <c r="E431" s="196">
        <v>1.51</v>
      </c>
      <c r="F431" s="197">
        <v>12</v>
      </c>
      <c r="G431" s="198">
        <f t="shared" si="29"/>
        <v>18.12</v>
      </c>
      <c r="H431" s="371"/>
      <c r="I431" s="373"/>
    </row>
    <row r="432" spans="1:9" s="164" customFormat="1" ht="12.75" x14ac:dyDescent="0.2">
      <c r="A432" s="212"/>
      <c r="B432" s="194"/>
      <c r="C432" s="195"/>
      <c r="D432" s="195"/>
      <c r="E432" s="196"/>
      <c r="F432" s="197"/>
      <c r="G432" s="198" t="str">
        <f t="shared" si="29"/>
        <v/>
      </c>
      <c r="H432" s="371"/>
      <c r="I432" s="373"/>
    </row>
    <row r="433" spans="1:9" s="164" customFormat="1" ht="12.75" x14ac:dyDescent="0.2">
      <c r="A433" s="212"/>
      <c r="B433" s="194"/>
      <c r="C433" s="195"/>
      <c r="D433" s="195"/>
      <c r="E433" s="196"/>
      <c r="F433" s="197"/>
      <c r="G433" s="198" t="str">
        <f t="shared" si="29"/>
        <v/>
      </c>
      <c r="H433" s="371"/>
      <c r="I433" s="373"/>
    </row>
    <row r="434" spans="1:9" s="164" customFormat="1" ht="12.75" x14ac:dyDescent="0.2">
      <c r="A434" s="212"/>
      <c r="B434" s="194"/>
      <c r="C434" s="195"/>
      <c r="D434" s="195"/>
      <c r="E434" s="196"/>
      <c r="F434" s="197"/>
      <c r="G434" s="198" t="str">
        <f t="shared" si="29"/>
        <v/>
      </c>
      <c r="H434" s="371"/>
      <c r="I434" s="373"/>
    </row>
    <row r="435" spans="1:9" s="164" customFormat="1" ht="12.75" x14ac:dyDescent="0.2">
      <c r="A435" s="212"/>
      <c r="B435" s="194"/>
      <c r="C435" s="195"/>
      <c r="D435" s="195"/>
      <c r="E435" s="196"/>
      <c r="F435" s="199"/>
      <c r="G435" s="198" t="str">
        <f t="shared" si="29"/>
        <v/>
      </c>
      <c r="H435" s="371"/>
      <c r="I435" s="373"/>
    </row>
    <row r="436" spans="1:9" s="164" customFormat="1" ht="12.75" x14ac:dyDescent="0.2">
      <c r="A436" s="212"/>
      <c r="B436" s="194"/>
      <c r="C436" s="195"/>
      <c r="D436" s="195"/>
      <c r="E436" s="196"/>
      <c r="F436" s="199"/>
      <c r="G436" s="198" t="str">
        <f t="shared" si="29"/>
        <v/>
      </c>
      <c r="H436" s="371"/>
      <c r="I436" s="373"/>
    </row>
    <row r="437" spans="1:9" s="164" customFormat="1" ht="13.5" thickBot="1" x14ac:dyDescent="0.25">
      <c r="A437" s="213"/>
      <c r="B437" s="201"/>
      <c r="C437" s="202"/>
      <c r="D437" s="202"/>
      <c r="E437" s="203"/>
      <c r="F437" s="204"/>
      <c r="G437" s="205" t="str">
        <f t="shared" si="29"/>
        <v/>
      </c>
      <c r="H437" s="372"/>
      <c r="I437" s="374"/>
    </row>
    <row r="438" spans="1:9" s="164" customFormat="1" ht="13.5" thickBot="1" x14ac:dyDescent="0.25">
      <c r="B438" s="206"/>
      <c r="E438" s="207"/>
      <c r="F438" s="208"/>
      <c r="G438" s="209" t="str">
        <f t="shared" si="29"/>
        <v/>
      </c>
      <c r="H438" s="175"/>
      <c r="I438" s="175"/>
    </row>
    <row r="439" spans="1:9" s="164" customFormat="1" ht="12.75" x14ac:dyDescent="0.2">
      <c r="A439" s="210" t="s">
        <v>2112</v>
      </c>
      <c r="B439" s="177" t="s">
        <v>177</v>
      </c>
      <c r="C439" s="178"/>
      <c r="D439" s="179" t="s">
        <v>2</v>
      </c>
      <c r="E439" s="179" t="s">
        <v>132</v>
      </c>
      <c r="F439" s="180">
        <v>1</v>
      </c>
      <c r="G439" s="181">
        <f>IF(SUM(G441:G450)="","",IF(E439="NOTURNO",(SUM(G441:G450))*1.25,SUM(G441:G450)))</f>
        <v>359.63750000000005</v>
      </c>
      <c r="H439" s="182" t="s">
        <v>1771</v>
      </c>
      <c r="I439" s="183" t="s">
        <v>1772</v>
      </c>
    </row>
    <row r="440" spans="1:9" s="164" customFormat="1" ht="12.75" x14ac:dyDescent="0.2">
      <c r="A440" s="211" t="s">
        <v>1774</v>
      </c>
      <c r="B440" s="185" t="s">
        <v>2386</v>
      </c>
      <c r="C440" s="186" t="s">
        <v>2387</v>
      </c>
      <c r="D440" s="187" t="s">
        <v>2</v>
      </c>
      <c r="E440" s="188" t="s">
        <v>2388</v>
      </c>
      <c r="F440" s="189" t="s">
        <v>3</v>
      </c>
      <c r="G440" s="190"/>
      <c r="H440" s="191"/>
      <c r="I440" s="192"/>
    </row>
    <row r="441" spans="1:9" s="164" customFormat="1" ht="12.75" x14ac:dyDescent="0.2">
      <c r="A441" s="212" t="s">
        <v>2450</v>
      </c>
      <c r="B441" s="194" t="s">
        <v>1713</v>
      </c>
      <c r="C441" s="195" t="s">
        <v>2451</v>
      </c>
      <c r="D441" s="195" t="s">
        <v>812</v>
      </c>
      <c r="E441" s="196">
        <v>134.52000000000001</v>
      </c>
      <c r="F441" s="197">
        <v>1</v>
      </c>
      <c r="G441" s="198">
        <f t="shared" ref="G441:G452" si="30">IF(E441="","",F441*E441)</f>
        <v>134.52000000000001</v>
      </c>
      <c r="H441" s="371" t="s">
        <v>2452</v>
      </c>
      <c r="I441" s="373" t="s">
        <v>2453</v>
      </c>
    </row>
    <row r="442" spans="1:9" s="164" customFormat="1" ht="12.75" x14ac:dyDescent="0.2">
      <c r="A442" s="212" t="s">
        <v>2196</v>
      </c>
      <c r="B442" s="194" t="s">
        <v>2198</v>
      </c>
      <c r="C442" s="195" t="s">
        <v>2454</v>
      </c>
      <c r="D442" s="195" t="s">
        <v>134</v>
      </c>
      <c r="E442" s="196">
        <v>44.34</v>
      </c>
      <c r="F442" s="197">
        <v>3</v>
      </c>
      <c r="G442" s="198">
        <f t="shared" si="30"/>
        <v>133.02000000000001</v>
      </c>
      <c r="H442" s="371"/>
      <c r="I442" s="373"/>
    </row>
    <row r="443" spans="1:9" s="164" customFormat="1" ht="25.5" x14ac:dyDescent="0.2">
      <c r="A443" s="212" t="s">
        <v>2393</v>
      </c>
      <c r="B443" s="194" t="s">
        <v>1718</v>
      </c>
      <c r="C443" s="195" t="s">
        <v>2394</v>
      </c>
      <c r="D443" s="195" t="s">
        <v>134</v>
      </c>
      <c r="E443" s="196">
        <v>1.2</v>
      </c>
      <c r="F443" s="197">
        <v>1</v>
      </c>
      <c r="G443" s="198">
        <f t="shared" si="30"/>
        <v>1.2</v>
      </c>
      <c r="H443" s="371"/>
      <c r="I443" s="373"/>
    </row>
    <row r="444" spans="1:9" s="164" customFormat="1" ht="25.5" x14ac:dyDescent="0.2">
      <c r="A444" s="212" t="s">
        <v>2395</v>
      </c>
      <c r="B444" s="194" t="s">
        <v>1718</v>
      </c>
      <c r="C444" s="195" t="s">
        <v>2396</v>
      </c>
      <c r="D444" s="195" t="s">
        <v>134</v>
      </c>
      <c r="E444" s="196">
        <v>0.85</v>
      </c>
      <c r="F444" s="197">
        <v>1</v>
      </c>
      <c r="G444" s="198">
        <f t="shared" si="30"/>
        <v>0.85</v>
      </c>
      <c r="H444" s="371"/>
      <c r="I444" s="373"/>
    </row>
    <row r="445" spans="1:9" s="164" customFormat="1" ht="12.75" x14ac:dyDescent="0.2">
      <c r="A445" s="212" t="s">
        <v>2401</v>
      </c>
      <c r="B445" s="194" t="s">
        <v>1713</v>
      </c>
      <c r="C445" s="195" t="s">
        <v>2402</v>
      </c>
      <c r="D445" s="195" t="s">
        <v>2422</v>
      </c>
      <c r="E445" s="196">
        <v>1.51</v>
      </c>
      <c r="F445" s="197">
        <v>12</v>
      </c>
      <c r="G445" s="198">
        <f t="shared" si="30"/>
        <v>18.12</v>
      </c>
      <c r="H445" s="371"/>
      <c r="I445" s="373"/>
    </row>
    <row r="446" spans="1:9" s="164" customFormat="1" ht="12.75" x14ac:dyDescent="0.2">
      <c r="A446" s="212"/>
      <c r="B446" s="194"/>
      <c r="C446" s="195"/>
      <c r="D446" s="195"/>
      <c r="E446" s="196"/>
      <c r="F446" s="197"/>
      <c r="G446" s="198" t="str">
        <f t="shared" si="30"/>
        <v/>
      </c>
      <c r="H446" s="371"/>
      <c r="I446" s="373"/>
    </row>
    <row r="447" spans="1:9" s="164" customFormat="1" ht="12.75" x14ac:dyDescent="0.2">
      <c r="A447" s="212"/>
      <c r="B447" s="194"/>
      <c r="C447" s="195"/>
      <c r="D447" s="195"/>
      <c r="E447" s="196"/>
      <c r="F447" s="197"/>
      <c r="G447" s="198" t="str">
        <f t="shared" si="30"/>
        <v/>
      </c>
      <c r="H447" s="371"/>
      <c r="I447" s="373"/>
    </row>
    <row r="448" spans="1:9" s="164" customFormat="1" ht="12.75" x14ac:dyDescent="0.2">
      <c r="A448" s="212"/>
      <c r="B448" s="194"/>
      <c r="C448" s="195"/>
      <c r="D448" s="195"/>
      <c r="E448" s="196"/>
      <c r="F448" s="197"/>
      <c r="G448" s="198" t="str">
        <f t="shared" si="30"/>
        <v/>
      </c>
      <c r="H448" s="371"/>
      <c r="I448" s="373"/>
    </row>
    <row r="449" spans="1:9" s="164" customFormat="1" ht="12.75" x14ac:dyDescent="0.2">
      <c r="A449" s="212"/>
      <c r="B449" s="194"/>
      <c r="C449" s="195"/>
      <c r="D449" s="195"/>
      <c r="E449" s="196"/>
      <c r="F449" s="199"/>
      <c r="G449" s="198" t="str">
        <f t="shared" si="30"/>
        <v/>
      </c>
      <c r="H449" s="371"/>
      <c r="I449" s="373"/>
    </row>
    <row r="450" spans="1:9" s="164" customFormat="1" ht="12.75" x14ac:dyDescent="0.2">
      <c r="A450" s="212"/>
      <c r="B450" s="194"/>
      <c r="C450" s="195"/>
      <c r="D450" s="195"/>
      <c r="E450" s="196"/>
      <c r="F450" s="199"/>
      <c r="G450" s="198" t="str">
        <f t="shared" si="30"/>
        <v/>
      </c>
      <c r="H450" s="371"/>
      <c r="I450" s="373"/>
    </row>
    <row r="451" spans="1:9" s="164" customFormat="1" ht="13.5" thickBot="1" x14ac:dyDescent="0.25">
      <c r="A451" s="213"/>
      <c r="B451" s="201"/>
      <c r="C451" s="202"/>
      <c r="D451" s="202"/>
      <c r="E451" s="203"/>
      <c r="F451" s="204"/>
      <c r="G451" s="205" t="str">
        <f t="shared" si="30"/>
        <v/>
      </c>
      <c r="H451" s="372"/>
      <c r="I451" s="374"/>
    </row>
    <row r="452" spans="1:9" s="164" customFormat="1" ht="13.5" thickBot="1" x14ac:dyDescent="0.25">
      <c r="B452" s="206"/>
      <c r="E452" s="207"/>
      <c r="F452" s="208"/>
      <c r="G452" s="209" t="str">
        <f t="shared" si="30"/>
        <v/>
      </c>
      <c r="H452" s="175"/>
      <c r="I452" s="175"/>
    </row>
    <row r="453" spans="1:9" s="164" customFormat="1" ht="12.75" x14ac:dyDescent="0.2">
      <c r="A453" s="210" t="s">
        <v>2113</v>
      </c>
      <c r="B453" s="177" t="s">
        <v>178</v>
      </c>
      <c r="C453" s="178"/>
      <c r="D453" s="179" t="s">
        <v>2</v>
      </c>
      <c r="E453" s="179" t="s">
        <v>2385</v>
      </c>
      <c r="F453" s="180">
        <v>1</v>
      </c>
      <c r="G453" s="181">
        <f>IF(SUM(G455:G464)="","",IF(E453="NOTURNO",(SUM(G455:G464))*1.25,SUM(G455:G464)))</f>
        <v>332.05</v>
      </c>
      <c r="H453" s="182" t="s">
        <v>1771</v>
      </c>
      <c r="I453" s="183" t="s">
        <v>1772</v>
      </c>
    </row>
    <row r="454" spans="1:9" s="164" customFormat="1" ht="12.75" x14ac:dyDescent="0.2">
      <c r="A454" s="211" t="s">
        <v>1774</v>
      </c>
      <c r="B454" s="185" t="s">
        <v>2386</v>
      </c>
      <c r="C454" s="186" t="s">
        <v>2387</v>
      </c>
      <c r="D454" s="187" t="s">
        <v>2</v>
      </c>
      <c r="E454" s="188" t="s">
        <v>2388</v>
      </c>
      <c r="F454" s="189" t="s">
        <v>3</v>
      </c>
      <c r="G454" s="190"/>
      <c r="H454" s="191"/>
      <c r="I454" s="192"/>
    </row>
    <row r="455" spans="1:9" s="164" customFormat="1" ht="12.75" x14ac:dyDescent="0.2">
      <c r="A455" s="212" t="s">
        <v>2450</v>
      </c>
      <c r="B455" s="194" t="s">
        <v>1713</v>
      </c>
      <c r="C455" s="195" t="s">
        <v>2451</v>
      </c>
      <c r="D455" s="195" t="s">
        <v>812</v>
      </c>
      <c r="E455" s="196">
        <v>134.52000000000001</v>
      </c>
      <c r="F455" s="197">
        <v>1</v>
      </c>
      <c r="G455" s="198">
        <f t="shared" ref="G455:G466" si="31">IF(E455="","",F455*E455)</f>
        <v>134.52000000000001</v>
      </c>
      <c r="H455" s="371" t="s">
        <v>2452</v>
      </c>
      <c r="I455" s="373" t="s">
        <v>2453</v>
      </c>
    </row>
    <row r="456" spans="1:9" s="164" customFormat="1" ht="12.75" x14ac:dyDescent="0.2">
      <c r="A456" s="212" t="s">
        <v>2196</v>
      </c>
      <c r="B456" s="194" t="s">
        <v>2198</v>
      </c>
      <c r="C456" s="195" t="s">
        <v>2454</v>
      </c>
      <c r="D456" s="195" t="s">
        <v>134</v>
      </c>
      <c r="E456" s="196">
        <v>44.34</v>
      </c>
      <c r="F456" s="197">
        <v>4</v>
      </c>
      <c r="G456" s="198">
        <f t="shared" si="31"/>
        <v>177.36</v>
      </c>
      <c r="H456" s="371"/>
      <c r="I456" s="373"/>
    </row>
    <row r="457" spans="1:9" s="164" customFormat="1" ht="25.5" x14ac:dyDescent="0.2">
      <c r="A457" s="212" t="s">
        <v>2393</v>
      </c>
      <c r="B457" s="194" t="s">
        <v>1718</v>
      </c>
      <c r="C457" s="195" t="s">
        <v>2394</v>
      </c>
      <c r="D457" s="195" t="s">
        <v>134</v>
      </c>
      <c r="E457" s="196">
        <v>1.2</v>
      </c>
      <c r="F457" s="197">
        <v>1</v>
      </c>
      <c r="G457" s="198">
        <f t="shared" si="31"/>
        <v>1.2</v>
      </c>
      <c r="H457" s="371"/>
      <c r="I457" s="373"/>
    </row>
    <row r="458" spans="1:9" s="164" customFormat="1" ht="25.5" x14ac:dyDescent="0.2">
      <c r="A458" s="212" t="s">
        <v>2395</v>
      </c>
      <c r="B458" s="194" t="s">
        <v>1718</v>
      </c>
      <c r="C458" s="195" t="s">
        <v>2396</v>
      </c>
      <c r="D458" s="195" t="s">
        <v>134</v>
      </c>
      <c r="E458" s="196">
        <v>0.85</v>
      </c>
      <c r="F458" s="197">
        <v>1</v>
      </c>
      <c r="G458" s="198">
        <f t="shared" si="31"/>
        <v>0.85</v>
      </c>
      <c r="H458" s="371"/>
      <c r="I458" s="373"/>
    </row>
    <row r="459" spans="1:9" s="164" customFormat="1" ht="12.75" x14ac:dyDescent="0.2">
      <c r="A459" s="212" t="s">
        <v>2401</v>
      </c>
      <c r="B459" s="194" t="s">
        <v>1713</v>
      </c>
      <c r="C459" s="195" t="s">
        <v>2402</v>
      </c>
      <c r="D459" s="195" t="s">
        <v>2422</v>
      </c>
      <c r="E459" s="196">
        <v>1.51</v>
      </c>
      <c r="F459" s="197">
        <v>12</v>
      </c>
      <c r="G459" s="198">
        <f t="shared" si="31"/>
        <v>18.12</v>
      </c>
      <c r="H459" s="371"/>
      <c r="I459" s="373"/>
    </row>
    <row r="460" spans="1:9" s="164" customFormat="1" ht="12.75" x14ac:dyDescent="0.2">
      <c r="A460" s="212"/>
      <c r="B460" s="194"/>
      <c r="C460" s="195"/>
      <c r="D460" s="195"/>
      <c r="E460" s="196"/>
      <c r="F460" s="197"/>
      <c r="G460" s="198" t="str">
        <f t="shared" si="31"/>
        <v/>
      </c>
      <c r="H460" s="371"/>
      <c r="I460" s="373"/>
    </row>
    <row r="461" spans="1:9" s="164" customFormat="1" ht="12.75" x14ac:dyDescent="0.2">
      <c r="A461" s="212"/>
      <c r="B461" s="194"/>
      <c r="C461" s="195"/>
      <c r="D461" s="195"/>
      <c r="E461" s="196"/>
      <c r="F461" s="197"/>
      <c r="G461" s="198" t="str">
        <f t="shared" si="31"/>
        <v/>
      </c>
      <c r="H461" s="371"/>
      <c r="I461" s="373"/>
    </row>
    <row r="462" spans="1:9" s="164" customFormat="1" ht="12.75" x14ac:dyDescent="0.2">
      <c r="A462" s="212"/>
      <c r="B462" s="194"/>
      <c r="C462" s="195"/>
      <c r="D462" s="195"/>
      <c r="E462" s="196"/>
      <c r="F462" s="197"/>
      <c r="G462" s="198" t="str">
        <f t="shared" si="31"/>
        <v/>
      </c>
      <c r="H462" s="371"/>
      <c r="I462" s="373"/>
    </row>
    <row r="463" spans="1:9" s="164" customFormat="1" ht="12.75" x14ac:dyDescent="0.2">
      <c r="A463" s="212"/>
      <c r="B463" s="194"/>
      <c r="C463" s="195"/>
      <c r="D463" s="195"/>
      <c r="E463" s="196"/>
      <c r="F463" s="199"/>
      <c r="G463" s="198" t="str">
        <f t="shared" si="31"/>
        <v/>
      </c>
      <c r="H463" s="371"/>
      <c r="I463" s="373"/>
    </row>
    <row r="464" spans="1:9" s="164" customFormat="1" ht="12.75" x14ac:dyDescent="0.2">
      <c r="A464" s="212"/>
      <c r="B464" s="194"/>
      <c r="C464" s="195"/>
      <c r="D464" s="195"/>
      <c r="E464" s="196"/>
      <c r="F464" s="199"/>
      <c r="G464" s="198" t="str">
        <f t="shared" si="31"/>
        <v/>
      </c>
      <c r="H464" s="371"/>
      <c r="I464" s="373"/>
    </row>
    <row r="465" spans="1:9" s="164" customFormat="1" ht="13.5" thickBot="1" x14ac:dyDescent="0.25">
      <c r="A465" s="213"/>
      <c r="B465" s="201"/>
      <c r="C465" s="202"/>
      <c r="D465" s="202"/>
      <c r="E465" s="203"/>
      <c r="F465" s="204"/>
      <c r="G465" s="205" t="str">
        <f t="shared" si="31"/>
        <v/>
      </c>
      <c r="H465" s="372"/>
      <c r="I465" s="374"/>
    </row>
    <row r="466" spans="1:9" s="164" customFormat="1" ht="13.5" thickBot="1" x14ac:dyDescent="0.25">
      <c r="B466" s="206"/>
      <c r="E466" s="207"/>
      <c r="F466" s="208"/>
      <c r="G466" s="209" t="str">
        <f t="shared" si="31"/>
        <v/>
      </c>
      <c r="H466" s="175"/>
      <c r="I466" s="175"/>
    </row>
    <row r="467" spans="1:9" s="164" customFormat="1" ht="12.75" x14ac:dyDescent="0.2">
      <c r="A467" s="210" t="s">
        <v>2114</v>
      </c>
      <c r="B467" s="177" t="s">
        <v>179</v>
      </c>
      <c r="C467" s="178"/>
      <c r="D467" s="179" t="s">
        <v>2</v>
      </c>
      <c r="E467" s="179" t="s">
        <v>132</v>
      </c>
      <c r="F467" s="180">
        <v>1</v>
      </c>
      <c r="G467" s="181">
        <f>IF(SUM(G469:G478)="","",IF(E467="NOTURNO",(SUM(G469:G478))*1.25,SUM(G469:G478)))</f>
        <v>415.0625</v>
      </c>
      <c r="H467" s="182" t="s">
        <v>1771</v>
      </c>
      <c r="I467" s="183" t="s">
        <v>1772</v>
      </c>
    </row>
    <row r="468" spans="1:9" s="164" customFormat="1" ht="12.75" x14ac:dyDescent="0.2">
      <c r="A468" s="211" t="s">
        <v>1774</v>
      </c>
      <c r="B468" s="185" t="s">
        <v>2386</v>
      </c>
      <c r="C468" s="186" t="s">
        <v>2387</v>
      </c>
      <c r="D468" s="187" t="s">
        <v>2</v>
      </c>
      <c r="E468" s="188" t="s">
        <v>2388</v>
      </c>
      <c r="F468" s="189" t="s">
        <v>3</v>
      </c>
      <c r="G468" s="190"/>
      <c r="H468" s="191"/>
      <c r="I468" s="192"/>
    </row>
    <row r="469" spans="1:9" s="164" customFormat="1" ht="12.75" x14ac:dyDescent="0.2">
      <c r="A469" s="212" t="s">
        <v>2450</v>
      </c>
      <c r="B469" s="194" t="s">
        <v>1713</v>
      </c>
      <c r="C469" s="195" t="s">
        <v>2451</v>
      </c>
      <c r="D469" s="195" t="s">
        <v>812</v>
      </c>
      <c r="E469" s="196">
        <v>134.52000000000001</v>
      </c>
      <c r="F469" s="197">
        <v>1</v>
      </c>
      <c r="G469" s="198">
        <f t="shared" ref="G469:G480" si="32">IF(E469="","",F469*E469)</f>
        <v>134.52000000000001</v>
      </c>
      <c r="H469" s="371" t="s">
        <v>2452</v>
      </c>
      <c r="I469" s="373" t="s">
        <v>2453</v>
      </c>
    </row>
    <row r="470" spans="1:9" s="164" customFormat="1" ht="12.75" x14ac:dyDescent="0.2">
      <c r="A470" s="212" t="s">
        <v>2196</v>
      </c>
      <c r="B470" s="194" t="s">
        <v>2198</v>
      </c>
      <c r="C470" s="195" t="s">
        <v>2454</v>
      </c>
      <c r="D470" s="195" t="s">
        <v>134</v>
      </c>
      <c r="E470" s="196">
        <v>44.34</v>
      </c>
      <c r="F470" s="197">
        <v>4</v>
      </c>
      <c r="G470" s="198">
        <f t="shared" si="32"/>
        <v>177.36</v>
      </c>
      <c r="H470" s="371"/>
      <c r="I470" s="373"/>
    </row>
    <row r="471" spans="1:9" s="164" customFormat="1" ht="25.5" x14ac:dyDescent="0.2">
      <c r="A471" s="212" t="s">
        <v>2393</v>
      </c>
      <c r="B471" s="194" t="s">
        <v>1718</v>
      </c>
      <c r="C471" s="195" t="s">
        <v>2394</v>
      </c>
      <c r="D471" s="195" t="s">
        <v>134</v>
      </c>
      <c r="E471" s="196">
        <v>1.2</v>
      </c>
      <c r="F471" s="197">
        <v>1</v>
      </c>
      <c r="G471" s="198">
        <f t="shared" si="32"/>
        <v>1.2</v>
      </c>
      <c r="H471" s="371"/>
      <c r="I471" s="373"/>
    </row>
    <row r="472" spans="1:9" s="164" customFormat="1" ht="25.5" x14ac:dyDescent="0.2">
      <c r="A472" s="212" t="s">
        <v>2395</v>
      </c>
      <c r="B472" s="194" t="s">
        <v>1718</v>
      </c>
      <c r="C472" s="195" t="s">
        <v>2396</v>
      </c>
      <c r="D472" s="195" t="s">
        <v>134</v>
      </c>
      <c r="E472" s="196">
        <v>0.85</v>
      </c>
      <c r="F472" s="197">
        <v>1</v>
      </c>
      <c r="G472" s="198">
        <f t="shared" si="32"/>
        <v>0.85</v>
      </c>
      <c r="H472" s="371"/>
      <c r="I472" s="373"/>
    </row>
    <row r="473" spans="1:9" s="164" customFormat="1" ht="12.75" x14ac:dyDescent="0.2">
      <c r="A473" s="212" t="s">
        <v>2401</v>
      </c>
      <c r="B473" s="194" t="s">
        <v>1713</v>
      </c>
      <c r="C473" s="195" t="s">
        <v>2402</v>
      </c>
      <c r="D473" s="195" t="s">
        <v>2422</v>
      </c>
      <c r="E473" s="196">
        <v>1.51</v>
      </c>
      <c r="F473" s="197">
        <v>12</v>
      </c>
      <c r="G473" s="198">
        <f t="shared" si="32"/>
        <v>18.12</v>
      </c>
      <c r="H473" s="371"/>
      <c r="I473" s="373"/>
    </row>
    <row r="474" spans="1:9" s="164" customFormat="1" ht="12.75" x14ac:dyDescent="0.2">
      <c r="A474" s="212"/>
      <c r="B474" s="194"/>
      <c r="C474" s="195"/>
      <c r="D474" s="195"/>
      <c r="E474" s="196"/>
      <c r="F474" s="197"/>
      <c r="G474" s="198" t="str">
        <f t="shared" si="32"/>
        <v/>
      </c>
      <c r="H474" s="371"/>
      <c r="I474" s="373"/>
    </row>
    <row r="475" spans="1:9" s="164" customFormat="1" ht="12.75" x14ac:dyDescent="0.2">
      <c r="A475" s="212"/>
      <c r="B475" s="194"/>
      <c r="C475" s="195"/>
      <c r="D475" s="195"/>
      <c r="E475" s="196"/>
      <c r="F475" s="197"/>
      <c r="G475" s="198" t="str">
        <f t="shared" si="32"/>
        <v/>
      </c>
      <c r="H475" s="371"/>
      <c r="I475" s="373"/>
    </row>
    <row r="476" spans="1:9" s="164" customFormat="1" ht="12.75" x14ac:dyDescent="0.2">
      <c r="A476" s="212"/>
      <c r="B476" s="194"/>
      <c r="C476" s="195"/>
      <c r="D476" s="195"/>
      <c r="E476" s="196"/>
      <c r="F476" s="197"/>
      <c r="G476" s="198" t="str">
        <f t="shared" si="32"/>
        <v/>
      </c>
      <c r="H476" s="371"/>
      <c r="I476" s="373"/>
    </row>
    <row r="477" spans="1:9" s="164" customFormat="1" ht="12.75" x14ac:dyDescent="0.2">
      <c r="A477" s="212"/>
      <c r="B477" s="194"/>
      <c r="C477" s="195"/>
      <c r="D477" s="195"/>
      <c r="E477" s="196"/>
      <c r="F477" s="199"/>
      <c r="G477" s="198" t="str">
        <f t="shared" si="32"/>
        <v/>
      </c>
      <c r="H477" s="371"/>
      <c r="I477" s="373"/>
    </row>
    <row r="478" spans="1:9" s="164" customFormat="1" ht="12.75" x14ac:dyDescent="0.2">
      <c r="A478" s="212"/>
      <c r="B478" s="194"/>
      <c r="C478" s="195"/>
      <c r="D478" s="195"/>
      <c r="E478" s="196"/>
      <c r="F478" s="199"/>
      <c r="G478" s="198" t="str">
        <f t="shared" si="32"/>
        <v/>
      </c>
      <c r="H478" s="371"/>
      <c r="I478" s="373"/>
    </row>
    <row r="479" spans="1:9" s="164" customFormat="1" ht="13.5" thickBot="1" x14ac:dyDescent="0.25">
      <c r="A479" s="213"/>
      <c r="B479" s="201"/>
      <c r="C479" s="202"/>
      <c r="D479" s="202"/>
      <c r="E479" s="203"/>
      <c r="F479" s="204"/>
      <c r="G479" s="205" t="str">
        <f t="shared" si="32"/>
        <v/>
      </c>
      <c r="H479" s="372"/>
      <c r="I479" s="374"/>
    </row>
    <row r="480" spans="1:9" s="164" customFormat="1" ht="13.5" thickBot="1" x14ac:dyDescent="0.25">
      <c r="B480" s="206"/>
      <c r="E480" s="207"/>
      <c r="F480" s="208"/>
      <c r="G480" s="209" t="str">
        <f t="shared" si="32"/>
        <v/>
      </c>
      <c r="H480" s="175"/>
      <c r="I480" s="175"/>
    </row>
    <row r="481" spans="1:9" s="164" customFormat="1" ht="12.75" x14ac:dyDescent="0.2">
      <c r="A481" s="210" t="s">
        <v>2115</v>
      </c>
      <c r="B481" s="177" t="s">
        <v>180</v>
      </c>
      <c r="C481" s="178"/>
      <c r="D481" s="179" t="s">
        <v>2</v>
      </c>
      <c r="E481" s="179" t="s">
        <v>2385</v>
      </c>
      <c r="F481" s="180">
        <v>1</v>
      </c>
      <c r="G481" s="181">
        <f>IF(SUM(G483:G492)="","",IF(E481="NOTURNO",(SUM(G483:G492))*1.25,SUM(G483:G492)))</f>
        <v>137.79999999999998</v>
      </c>
      <c r="H481" s="182" t="s">
        <v>1771</v>
      </c>
      <c r="I481" s="183" t="s">
        <v>1772</v>
      </c>
    </row>
    <row r="482" spans="1:9" s="164" customFormat="1" ht="12.75" x14ac:dyDescent="0.2">
      <c r="A482" s="211" t="s">
        <v>1774</v>
      </c>
      <c r="B482" s="185" t="s">
        <v>2386</v>
      </c>
      <c r="C482" s="186" t="s">
        <v>2387</v>
      </c>
      <c r="D482" s="187" t="s">
        <v>2</v>
      </c>
      <c r="E482" s="188" t="s">
        <v>2388</v>
      </c>
      <c r="F482" s="189" t="s">
        <v>3</v>
      </c>
      <c r="G482" s="190"/>
      <c r="H482" s="191"/>
      <c r="I482" s="192"/>
    </row>
    <row r="483" spans="1:9" s="164" customFormat="1" ht="12.75" x14ac:dyDescent="0.2">
      <c r="A483" s="212" t="s">
        <v>2455</v>
      </c>
      <c r="B483" s="194" t="s">
        <v>2198</v>
      </c>
      <c r="C483" s="195" t="s">
        <v>2456</v>
      </c>
      <c r="D483" s="195" t="s">
        <v>812</v>
      </c>
      <c r="E483" s="196">
        <v>117.63</v>
      </c>
      <c r="F483" s="197">
        <v>1</v>
      </c>
      <c r="G483" s="198">
        <f t="shared" ref="G483:G494" si="33">IF(E483="","",F483*E483)</f>
        <v>117.63</v>
      </c>
      <c r="H483" s="371" t="s">
        <v>2457</v>
      </c>
      <c r="I483" s="373" t="s">
        <v>2458</v>
      </c>
    </row>
    <row r="484" spans="1:9" s="164" customFormat="1" ht="25.5" x14ac:dyDescent="0.2">
      <c r="A484" s="212" t="s">
        <v>2393</v>
      </c>
      <c r="B484" s="194" t="s">
        <v>1718</v>
      </c>
      <c r="C484" s="195" t="s">
        <v>2394</v>
      </c>
      <c r="D484" s="195" t="s">
        <v>134</v>
      </c>
      <c r="E484" s="196">
        <v>1.2</v>
      </c>
      <c r="F484" s="197">
        <v>1</v>
      </c>
      <c r="G484" s="198">
        <f t="shared" si="33"/>
        <v>1.2</v>
      </c>
      <c r="H484" s="371"/>
      <c r="I484" s="373"/>
    </row>
    <row r="485" spans="1:9" s="164" customFormat="1" ht="25.5" x14ac:dyDescent="0.2">
      <c r="A485" s="212" t="s">
        <v>2395</v>
      </c>
      <c r="B485" s="194" t="s">
        <v>1718</v>
      </c>
      <c r="C485" s="195" t="s">
        <v>2396</v>
      </c>
      <c r="D485" s="195" t="s">
        <v>134</v>
      </c>
      <c r="E485" s="196">
        <v>0.85</v>
      </c>
      <c r="F485" s="197">
        <v>1</v>
      </c>
      <c r="G485" s="198">
        <f t="shared" si="33"/>
        <v>0.85</v>
      </c>
      <c r="H485" s="371"/>
      <c r="I485" s="373"/>
    </row>
    <row r="486" spans="1:9" s="164" customFormat="1" ht="12.75" x14ac:dyDescent="0.2">
      <c r="A486" s="212" t="s">
        <v>2401</v>
      </c>
      <c r="B486" s="194" t="s">
        <v>1713</v>
      </c>
      <c r="C486" s="195" t="s">
        <v>2402</v>
      </c>
      <c r="D486" s="195" t="s">
        <v>2422</v>
      </c>
      <c r="E486" s="196">
        <v>1.51</v>
      </c>
      <c r="F486" s="197">
        <v>12</v>
      </c>
      <c r="G486" s="198">
        <f t="shared" si="33"/>
        <v>18.12</v>
      </c>
      <c r="H486" s="371"/>
      <c r="I486" s="373"/>
    </row>
    <row r="487" spans="1:9" s="164" customFormat="1" ht="12.75" x14ac:dyDescent="0.2">
      <c r="A487" s="212"/>
      <c r="B487" s="194"/>
      <c r="C487" s="195"/>
      <c r="D487" s="195"/>
      <c r="E487" s="196"/>
      <c r="F487" s="197"/>
      <c r="G487" s="198" t="str">
        <f t="shared" si="33"/>
        <v/>
      </c>
      <c r="H487" s="371"/>
      <c r="I487" s="373"/>
    </row>
    <row r="488" spans="1:9" s="164" customFormat="1" ht="12.75" x14ac:dyDescent="0.2">
      <c r="A488" s="212"/>
      <c r="B488" s="194"/>
      <c r="C488" s="195"/>
      <c r="D488" s="195"/>
      <c r="E488" s="196"/>
      <c r="F488" s="197"/>
      <c r="G488" s="198" t="str">
        <f t="shared" si="33"/>
        <v/>
      </c>
      <c r="H488" s="371"/>
      <c r="I488" s="373"/>
    </row>
    <row r="489" spans="1:9" s="164" customFormat="1" ht="12.75" x14ac:dyDescent="0.2">
      <c r="A489" s="212"/>
      <c r="B489" s="194"/>
      <c r="C489" s="195"/>
      <c r="D489" s="195"/>
      <c r="E489" s="196"/>
      <c r="F489" s="197"/>
      <c r="G489" s="198" t="str">
        <f t="shared" si="33"/>
        <v/>
      </c>
      <c r="H489" s="371"/>
      <c r="I489" s="373"/>
    </row>
    <row r="490" spans="1:9" s="164" customFormat="1" ht="12.75" x14ac:dyDescent="0.2">
      <c r="A490" s="212"/>
      <c r="B490" s="194"/>
      <c r="C490" s="195"/>
      <c r="D490" s="195"/>
      <c r="E490" s="196"/>
      <c r="F490" s="197"/>
      <c r="G490" s="198" t="str">
        <f t="shared" si="33"/>
        <v/>
      </c>
      <c r="H490" s="371"/>
      <c r="I490" s="373"/>
    </row>
    <row r="491" spans="1:9" s="164" customFormat="1" ht="12.75" x14ac:dyDescent="0.2">
      <c r="A491" s="212"/>
      <c r="B491" s="194"/>
      <c r="C491" s="195"/>
      <c r="D491" s="195"/>
      <c r="E491" s="196"/>
      <c r="F491" s="199"/>
      <c r="G491" s="198" t="str">
        <f t="shared" si="33"/>
        <v/>
      </c>
      <c r="H491" s="371"/>
      <c r="I491" s="373"/>
    </row>
    <row r="492" spans="1:9" s="164" customFormat="1" ht="12.75" x14ac:dyDescent="0.2">
      <c r="A492" s="212"/>
      <c r="B492" s="194"/>
      <c r="C492" s="195"/>
      <c r="D492" s="195"/>
      <c r="E492" s="196"/>
      <c r="F492" s="199"/>
      <c r="G492" s="198" t="str">
        <f t="shared" si="33"/>
        <v/>
      </c>
      <c r="H492" s="371"/>
      <c r="I492" s="373"/>
    </row>
    <row r="493" spans="1:9" s="164" customFormat="1" ht="13.5" thickBot="1" x14ac:dyDescent="0.25">
      <c r="A493" s="213"/>
      <c r="B493" s="201"/>
      <c r="C493" s="202"/>
      <c r="D493" s="202"/>
      <c r="E493" s="203"/>
      <c r="F493" s="204"/>
      <c r="G493" s="205" t="str">
        <f t="shared" si="33"/>
        <v/>
      </c>
      <c r="H493" s="372"/>
      <c r="I493" s="374"/>
    </row>
    <row r="494" spans="1:9" s="164" customFormat="1" ht="13.5" thickBot="1" x14ac:dyDescent="0.25">
      <c r="B494" s="206"/>
      <c r="E494" s="207"/>
      <c r="F494" s="208"/>
      <c r="G494" s="209" t="str">
        <f t="shared" si="33"/>
        <v/>
      </c>
      <c r="H494" s="175"/>
      <c r="I494" s="175"/>
    </row>
    <row r="495" spans="1:9" s="164" customFormat="1" ht="12.75" x14ac:dyDescent="0.2">
      <c r="A495" s="210" t="s">
        <v>2116</v>
      </c>
      <c r="B495" s="177" t="s">
        <v>181</v>
      </c>
      <c r="C495" s="178"/>
      <c r="D495" s="179" t="s">
        <v>2</v>
      </c>
      <c r="E495" s="179" t="s">
        <v>132</v>
      </c>
      <c r="F495" s="180">
        <v>1</v>
      </c>
      <c r="G495" s="181">
        <f>IF(SUM(G497:G506)="","",IF(E495="NOTURNO",(SUM(G497:G506))*1.25,SUM(G497:G506)))</f>
        <v>172.24999999999997</v>
      </c>
      <c r="H495" s="182" t="s">
        <v>1771</v>
      </c>
      <c r="I495" s="183" t="s">
        <v>1772</v>
      </c>
    </row>
    <row r="496" spans="1:9" s="164" customFormat="1" ht="12.75" x14ac:dyDescent="0.2">
      <c r="A496" s="211" t="s">
        <v>1774</v>
      </c>
      <c r="B496" s="185" t="s">
        <v>2386</v>
      </c>
      <c r="C496" s="186" t="s">
        <v>2387</v>
      </c>
      <c r="D496" s="187" t="s">
        <v>2</v>
      </c>
      <c r="E496" s="188" t="s">
        <v>2388</v>
      </c>
      <c r="F496" s="189" t="s">
        <v>3</v>
      </c>
      <c r="G496" s="190"/>
      <c r="H496" s="191"/>
      <c r="I496" s="192"/>
    </row>
    <row r="497" spans="1:9" s="164" customFormat="1" ht="12.75" x14ac:dyDescent="0.2">
      <c r="A497" s="212" t="s">
        <v>2455</v>
      </c>
      <c r="B497" s="194" t="s">
        <v>2198</v>
      </c>
      <c r="C497" s="195" t="s">
        <v>2456</v>
      </c>
      <c r="D497" s="195" t="s">
        <v>812</v>
      </c>
      <c r="E497" s="196">
        <v>117.63</v>
      </c>
      <c r="F497" s="197">
        <v>1</v>
      </c>
      <c r="G497" s="198">
        <f t="shared" ref="G497:G508" si="34">IF(E497="","",F497*E497)</f>
        <v>117.63</v>
      </c>
      <c r="H497" s="371" t="s">
        <v>2457</v>
      </c>
      <c r="I497" s="373" t="s">
        <v>2458</v>
      </c>
    </row>
    <row r="498" spans="1:9" s="164" customFormat="1" ht="25.5" x14ac:dyDescent="0.2">
      <c r="A498" s="212" t="s">
        <v>2393</v>
      </c>
      <c r="B498" s="194" t="s">
        <v>1718</v>
      </c>
      <c r="C498" s="195" t="s">
        <v>2394</v>
      </c>
      <c r="D498" s="195" t="s">
        <v>134</v>
      </c>
      <c r="E498" s="196">
        <v>1.2</v>
      </c>
      <c r="F498" s="197">
        <v>1</v>
      </c>
      <c r="G498" s="198">
        <f t="shared" si="34"/>
        <v>1.2</v>
      </c>
      <c r="H498" s="371"/>
      <c r="I498" s="373"/>
    </row>
    <row r="499" spans="1:9" s="164" customFormat="1" ht="25.5" x14ac:dyDescent="0.2">
      <c r="A499" s="212" t="s">
        <v>2395</v>
      </c>
      <c r="B499" s="194" t="s">
        <v>1718</v>
      </c>
      <c r="C499" s="195" t="s">
        <v>2396</v>
      </c>
      <c r="D499" s="195" t="s">
        <v>134</v>
      </c>
      <c r="E499" s="196">
        <v>0.85</v>
      </c>
      <c r="F499" s="197">
        <v>1</v>
      </c>
      <c r="G499" s="198">
        <f t="shared" si="34"/>
        <v>0.85</v>
      </c>
      <c r="H499" s="371"/>
      <c r="I499" s="373"/>
    </row>
    <row r="500" spans="1:9" s="164" customFormat="1" ht="12.75" x14ac:dyDescent="0.2">
      <c r="A500" s="212" t="s">
        <v>2401</v>
      </c>
      <c r="B500" s="194" t="s">
        <v>1713</v>
      </c>
      <c r="C500" s="195" t="s">
        <v>2402</v>
      </c>
      <c r="D500" s="195" t="s">
        <v>2422</v>
      </c>
      <c r="E500" s="196">
        <v>1.51</v>
      </c>
      <c r="F500" s="197">
        <v>12</v>
      </c>
      <c r="G500" s="198">
        <f t="shared" si="34"/>
        <v>18.12</v>
      </c>
      <c r="H500" s="371"/>
      <c r="I500" s="373"/>
    </row>
    <row r="501" spans="1:9" s="164" customFormat="1" ht="12.75" x14ac:dyDescent="0.2">
      <c r="A501" s="212"/>
      <c r="B501" s="194"/>
      <c r="C501" s="195"/>
      <c r="D501" s="195"/>
      <c r="E501" s="196"/>
      <c r="F501" s="197"/>
      <c r="G501" s="198" t="str">
        <f t="shared" si="34"/>
        <v/>
      </c>
      <c r="H501" s="371"/>
      <c r="I501" s="373"/>
    </row>
    <row r="502" spans="1:9" s="164" customFormat="1" ht="12.75" x14ac:dyDescent="0.2">
      <c r="A502" s="212"/>
      <c r="B502" s="194"/>
      <c r="C502" s="195"/>
      <c r="D502" s="195"/>
      <c r="E502" s="196"/>
      <c r="F502" s="197"/>
      <c r="G502" s="198" t="str">
        <f t="shared" si="34"/>
        <v/>
      </c>
      <c r="H502" s="371"/>
      <c r="I502" s="373"/>
    </row>
    <row r="503" spans="1:9" s="164" customFormat="1" ht="12.75" x14ac:dyDescent="0.2">
      <c r="A503" s="212"/>
      <c r="B503" s="194"/>
      <c r="C503" s="195"/>
      <c r="D503" s="195"/>
      <c r="E503" s="196"/>
      <c r="F503" s="197"/>
      <c r="G503" s="198" t="str">
        <f t="shared" si="34"/>
        <v/>
      </c>
      <c r="H503" s="371"/>
      <c r="I503" s="373"/>
    </row>
    <row r="504" spans="1:9" s="164" customFormat="1" ht="12.75" x14ac:dyDescent="0.2">
      <c r="A504" s="212"/>
      <c r="B504" s="194"/>
      <c r="C504" s="195"/>
      <c r="D504" s="195"/>
      <c r="E504" s="196"/>
      <c r="F504" s="197"/>
      <c r="G504" s="198" t="str">
        <f t="shared" si="34"/>
        <v/>
      </c>
      <c r="H504" s="371"/>
      <c r="I504" s="373"/>
    </row>
    <row r="505" spans="1:9" s="164" customFormat="1" ht="12.75" x14ac:dyDescent="0.2">
      <c r="A505" s="212"/>
      <c r="B505" s="194"/>
      <c r="C505" s="195"/>
      <c r="D505" s="195"/>
      <c r="E505" s="196"/>
      <c r="F505" s="199"/>
      <c r="G505" s="198" t="str">
        <f t="shared" si="34"/>
        <v/>
      </c>
      <c r="H505" s="371"/>
      <c r="I505" s="373"/>
    </row>
    <row r="506" spans="1:9" s="164" customFormat="1" ht="12.75" x14ac:dyDescent="0.2">
      <c r="A506" s="212"/>
      <c r="B506" s="194"/>
      <c r="C506" s="195"/>
      <c r="D506" s="195"/>
      <c r="E506" s="196"/>
      <c r="F506" s="199"/>
      <c r="G506" s="198" t="str">
        <f t="shared" si="34"/>
        <v/>
      </c>
      <c r="H506" s="371"/>
      <c r="I506" s="373"/>
    </row>
    <row r="507" spans="1:9" s="164" customFormat="1" ht="13.5" thickBot="1" x14ac:dyDescent="0.25">
      <c r="A507" s="213"/>
      <c r="B507" s="201"/>
      <c r="C507" s="202"/>
      <c r="D507" s="202"/>
      <c r="E507" s="203"/>
      <c r="F507" s="204"/>
      <c r="G507" s="205" t="str">
        <f t="shared" si="34"/>
        <v/>
      </c>
      <c r="H507" s="372"/>
      <c r="I507" s="374"/>
    </row>
    <row r="508" spans="1:9" s="164" customFormat="1" ht="13.5" thickBot="1" x14ac:dyDescent="0.25">
      <c r="B508" s="206"/>
      <c r="E508" s="207"/>
      <c r="F508" s="208"/>
      <c r="G508" s="209" t="str">
        <f t="shared" si="34"/>
        <v/>
      </c>
      <c r="H508" s="175"/>
      <c r="I508" s="175"/>
    </row>
    <row r="509" spans="1:9" s="164" customFormat="1" ht="12.75" x14ac:dyDescent="0.2">
      <c r="A509" s="210" t="s">
        <v>2117</v>
      </c>
      <c r="B509" s="177" t="s">
        <v>182</v>
      </c>
      <c r="C509" s="178"/>
      <c r="D509" s="179" t="s">
        <v>2</v>
      </c>
      <c r="E509" s="179" t="s">
        <v>2385</v>
      </c>
      <c r="F509" s="180">
        <v>1</v>
      </c>
      <c r="G509" s="181">
        <f>IF(SUM(G511:G520)="","",IF(E509="NOTURNO",(SUM(G511:G520))*1.25,SUM(G511:G520)))</f>
        <v>293.27000000000004</v>
      </c>
      <c r="H509" s="182" t="s">
        <v>1771</v>
      </c>
      <c r="I509" s="183" t="s">
        <v>1772</v>
      </c>
    </row>
    <row r="510" spans="1:9" s="164" customFormat="1" ht="12.75" x14ac:dyDescent="0.2">
      <c r="A510" s="211" t="s">
        <v>1774</v>
      </c>
      <c r="B510" s="185" t="s">
        <v>2386</v>
      </c>
      <c r="C510" s="186" t="s">
        <v>2387</v>
      </c>
      <c r="D510" s="187" t="s">
        <v>2</v>
      </c>
      <c r="E510" s="188" t="s">
        <v>2388</v>
      </c>
      <c r="F510" s="189" t="s">
        <v>3</v>
      </c>
      <c r="G510" s="190"/>
      <c r="H510" s="191"/>
      <c r="I510" s="192"/>
    </row>
    <row r="511" spans="1:9" s="164" customFormat="1" ht="12.75" x14ac:dyDescent="0.2">
      <c r="A511" s="212" t="s">
        <v>2459</v>
      </c>
      <c r="B511" s="194" t="s">
        <v>1713</v>
      </c>
      <c r="C511" s="195" t="s">
        <v>2460</v>
      </c>
      <c r="D511" s="195" t="s">
        <v>1777</v>
      </c>
      <c r="E511" s="196">
        <v>273.10000000000002</v>
      </c>
      <c r="F511" s="197">
        <v>1</v>
      </c>
      <c r="G511" s="198">
        <f t="shared" ref="G511:G522" si="35">IF(E511="","",F511*E511)</f>
        <v>273.10000000000002</v>
      </c>
      <c r="H511" s="371" t="s">
        <v>2461</v>
      </c>
      <c r="I511" s="373" t="s">
        <v>2462</v>
      </c>
    </row>
    <row r="512" spans="1:9" s="164" customFormat="1" ht="25.5" x14ac:dyDescent="0.2">
      <c r="A512" s="212" t="s">
        <v>2393</v>
      </c>
      <c r="B512" s="194" t="s">
        <v>1718</v>
      </c>
      <c r="C512" s="195" t="s">
        <v>2394</v>
      </c>
      <c r="D512" s="195" t="s">
        <v>134</v>
      </c>
      <c r="E512" s="196">
        <v>1.2</v>
      </c>
      <c r="F512" s="197">
        <v>1</v>
      </c>
      <c r="G512" s="198">
        <f t="shared" si="35"/>
        <v>1.2</v>
      </c>
      <c r="H512" s="371"/>
      <c r="I512" s="373"/>
    </row>
    <row r="513" spans="1:9" s="164" customFormat="1" ht="25.5" x14ac:dyDescent="0.2">
      <c r="A513" s="212" t="s">
        <v>2395</v>
      </c>
      <c r="B513" s="194" t="s">
        <v>1718</v>
      </c>
      <c r="C513" s="195" t="s">
        <v>2396</v>
      </c>
      <c r="D513" s="195" t="s">
        <v>134</v>
      </c>
      <c r="E513" s="196">
        <v>0.85</v>
      </c>
      <c r="F513" s="197">
        <v>1</v>
      </c>
      <c r="G513" s="198">
        <f t="shared" si="35"/>
        <v>0.85</v>
      </c>
      <c r="H513" s="371"/>
      <c r="I513" s="373"/>
    </row>
    <row r="514" spans="1:9" s="164" customFormat="1" ht="12.75" x14ac:dyDescent="0.2">
      <c r="A514" s="212" t="s">
        <v>2401</v>
      </c>
      <c r="B514" s="194" t="s">
        <v>1713</v>
      </c>
      <c r="C514" s="195" t="s">
        <v>2402</v>
      </c>
      <c r="D514" s="195" t="s">
        <v>2422</v>
      </c>
      <c r="E514" s="196">
        <v>1.51</v>
      </c>
      <c r="F514" s="197">
        <v>12</v>
      </c>
      <c r="G514" s="198">
        <f t="shared" si="35"/>
        <v>18.12</v>
      </c>
      <c r="H514" s="371"/>
      <c r="I514" s="373"/>
    </row>
    <row r="515" spans="1:9" s="164" customFormat="1" ht="12.75" x14ac:dyDescent="0.2">
      <c r="A515" s="212"/>
      <c r="B515" s="194"/>
      <c r="C515" s="195"/>
      <c r="D515" s="195"/>
      <c r="E515" s="196"/>
      <c r="F515" s="197"/>
      <c r="G515" s="198" t="str">
        <f t="shared" si="35"/>
        <v/>
      </c>
      <c r="H515" s="371"/>
      <c r="I515" s="373"/>
    </row>
    <row r="516" spans="1:9" s="164" customFormat="1" ht="12.75" x14ac:dyDescent="0.2">
      <c r="A516" s="212"/>
      <c r="B516" s="194"/>
      <c r="C516" s="195"/>
      <c r="D516" s="195"/>
      <c r="E516" s="196"/>
      <c r="F516" s="197"/>
      <c r="G516" s="198" t="str">
        <f t="shared" si="35"/>
        <v/>
      </c>
      <c r="H516" s="371"/>
      <c r="I516" s="373"/>
    </row>
    <row r="517" spans="1:9" s="164" customFormat="1" ht="12.75" x14ac:dyDescent="0.2">
      <c r="A517" s="212"/>
      <c r="B517" s="194"/>
      <c r="C517" s="195"/>
      <c r="D517" s="195"/>
      <c r="E517" s="196"/>
      <c r="F517" s="197"/>
      <c r="G517" s="198" t="str">
        <f t="shared" si="35"/>
        <v/>
      </c>
      <c r="H517" s="371"/>
      <c r="I517" s="373"/>
    </row>
    <row r="518" spans="1:9" s="164" customFormat="1" ht="12.75" x14ac:dyDescent="0.2">
      <c r="A518" s="212"/>
      <c r="B518" s="194"/>
      <c r="C518" s="195"/>
      <c r="D518" s="195"/>
      <c r="E518" s="196"/>
      <c r="F518" s="197"/>
      <c r="G518" s="198" t="str">
        <f t="shared" si="35"/>
        <v/>
      </c>
      <c r="H518" s="371"/>
      <c r="I518" s="373"/>
    </row>
    <row r="519" spans="1:9" s="164" customFormat="1" ht="12.75" x14ac:dyDescent="0.2">
      <c r="A519" s="212"/>
      <c r="B519" s="194"/>
      <c r="C519" s="195"/>
      <c r="D519" s="195"/>
      <c r="E519" s="196"/>
      <c r="F519" s="199"/>
      <c r="G519" s="198" t="str">
        <f t="shared" si="35"/>
        <v/>
      </c>
      <c r="H519" s="371"/>
      <c r="I519" s="373"/>
    </row>
    <row r="520" spans="1:9" s="164" customFormat="1" ht="12.75" x14ac:dyDescent="0.2">
      <c r="A520" s="212"/>
      <c r="B520" s="194"/>
      <c r="C520" s="195"/>
      <c r="D520" s="195"/>
      <c r="E520" s="196"/>
      <c r="F520" s="199"/>
      <c r="G520" s="198" t="str">
        <f t="shared" si="35"/>
        <v/>
      </c>
      <c r="H520" s="371"/>
      <c r="I520" s="373"/>
    </row>
    <row r="521" spans="1:9" s="164" customFormat="1" ht="13.5" thickBot="1" x14ac:dyDescent="0.25">
      <c r="A521" s="213"/>
      <c r="B521" s="201"/>
      <c r="C521" s="202"/>
      <c r="D521" s="202"/>
      <c r="E521" s="203"/>
      <c r="F521" s="204"/>
      <c r="G521" s="205" t="str">
        <f t="shared" si="35"/>
        <v/>
      </c>
      <c r="H521" s="372"/>
      <c r="I521" s="374"/>
    </row>
    <row r="522" spans="1:9" s="164" customFormat="1" ht="13.5" thickBot="1" x14ac:dyDescent="0.25">
      <c r="B522" s="206"/>
      <c r="E522" s="207"/>
      <c r="F522" s="208"/>
      <c r="G522" s="209" t="str">
        <f t="shared" si="35"/>
        <v/>
      </c>
      <c r="H522" s="175"/>
      <c r="I522" s="175"/>
    </row>
    <row r="523" spans="1:9" s="164" customFormat="1" ht="12.75" x14ac:dyDescent="0.2">
      <c r="A523" s="210" t="s">
        <v>2118</v>
      </c>
      <c r="B523" s="177" t="s">
        <v>183</v>
      </c>
      <c r="C523" s="178"/>
      <c r="D523" s="179" t="s">
        <v>2</v>
      </c>
      <c r="E523" s="179" t="s">
        <v>132</v>
      </c>
      <c r="F523" s="180">
        <v>1</v>
      </c>
      <c r="G523" s="181">
        <f>IF(SUM(G525:G534)="","",IF(E523="NOTURNO",(SUM(G525:G534))*1.25,SUM(G525:G534)))</f>
        <v>366.58750000000003</v>
      </c>
      <c r="H523" s="182" t="s">
        <v>1771</v>
      </c>
      <c r="I523" s="183" t="s">
        <v>1772</v>
      </c>
    </row>
    <row r="524" spans="1:9" s="164" customFormat="1" ht="12.75" x14ac:dyDescent="0.2">
      <c r="A524" s="211" t="s">
        <v>1774</v>
      </c>
      <c r="B524" s="185" t="s">
        <v>2386</v>
      </c>
      <c r="C524" s="186" t="s">
        <v>2387</v>
      </c>
      <c r="D524" s="187" t="s">
        <v>2</v>
      </c>
      <c r="E524" s="188" t="s">
        <v>2388</v>
      </c>
      <c r="F524" s="189" t="s">
        <v>3</v>
      </c>
      <c r="G524" s="190"/>
      <c r="H524" s="191"/>
      <c r="I524" s="192"/>
    </row>
    <row r="525" spans="1:9" s="164" customFormat="1" ht="12.75" x14ac:dyDescent="0.2">
      <c r="A525" s="212" t="s">
        <v>2459</v>
      </c>
      <c r="B525" s="194" t="s">
        <v>1713</v>
      </c>
      <c r="C525" s="195" t="s">
        <v>2460</v>
      </c>
      <c r="D525" s="195" t="s">
        <v>1777</v>
      </c>
      <c r="E525" s="196">
        <v>273.10000000000002</v>
      </c>
      <c r="F525" s="197">
        <v>1</v>
      </c>
      <c r="G525" s="198">
        <f t="shared" ref="G525:G536" si="36">IF(E525="","",F525*E525)</f>
        <v>273.10000000000002</v>
      </c>
      <c r="H525" s="371" t="s">
        <v>2461</v>
      </c>
      <c r="I525" s="373" t="s">
        <v>2462</v>
      </c>
    </row>
    <row r="526" spans="1:9" s="164" customFormat="1" ht="25.5" x14ac:dyDescent="0.2">
      <c r="A526" s="212" t="s">
        <v>2393</v>
      </c>
      <c r="B526" s="194" t="s">
        <v>1718</v>
      </c>
      <c r="C526" s="195" t="s">
        <v>2394</v>
      </c>
      <c r="D526" s="195" t="s">
        <v>134</v>
      </c>
      <c r="E526" s="196">
        <v>1.2</v>
      </c>
      <c r="F526" s="197">
        <v>1</v>
      </c>
      <c r="G526" s="198">
        <f t="shared" si="36"/>
        <v>1.2</v>
      </c>
      <c r="H526" s="371"/>
      <c r="I526" s="373"/>
    </row>
    <row r="527" spans="1:9" s="164" customFormat="1" ht="25.5" x14ac:dyDescent="0.2">
      <c r="A527" s="212" t="s">
        <v>2395</v>
      </c>
      <c r="B527" s="194" t="s">
        <v>1718</v>
      </c>
      <c r="C527" s="195" t="s">
        <v>2396</v>
      </c>
      <c r="D527" s="195" t="s">
        <v>134</v>
      </c>
      <c r="E527" s="196">
        <v>0.85</v>
      </c>
      <c r="F527" s="197">
        <v>1</v>
      </c>
      <c r="G527" s="198">
        <f t="shared" si="36"/>
        <v>0.85</v>
      </c>
      <c r="H527" s="371"/>
      <c r="I527" s="373"/>
    </row>
    <row r="528" spans="1:9" s="164" customFormat="1" ht="12.75" x14ac:dyDescent="0.2">
      <c r="A528" s="212" t="s">
        <v>2401</v>
      </c>
      <c r="B528" s="194" t="s">
        <v>1713</v>
      </c>
      <c r="C528" s="195" t="s">
        <v>2402</v>
      </c>
      <c r="D528" s="195" t="s">
        <v>2422</v>
      </c>
      <c r="E528" s="196">
        <v>1.51</v>
      </c>
      <c r="F528" s="197">
        <v>12</v>
      </c>
      <c r="G528" s="198">
        <f t="shared" si="36"/>
        <v>18.12</v>
      </c>
      <c r="H528" s="371"/>
      <c r="I528" s="373"/>
    </row>
    <row r="529" spans="1:9" s="164" customFormat="1" ht="12.75" x14ac:dyDescent="0.2">
      <c r="A529" s="212"/>
      <c r="B529" s="194"/>
      <c r="C529" s="195"/>
      <c r="D529" s="195"/>
      <c r="E529" s="196"/>
      <c r="F529" s="197"/>
      <c r="G529" s="198" t="str">
        <f t="shared" si="36"/>
        <v/>
      </c>
      <c r="H529" s="371"/>
      <c r="I529" s="373"/>
    </row>
    <row r="530" spans="1:9" s="164" customFormat="1" ht="12.75" x14ac:dyDescent="0.2">
      <c r="A530" s="212"/>
      <c r="B530" s="194"/>
      <c r="C530" s="195"/>
      <c r="D530" s="195"/>
      <c r="E530" s="196"/>
      <c r="F530" s="197"/>
      <c r="G530" s="198" t="str">
        <f t="shared" si="36"/>
        <v/>
      </c>
      <c r="H530" s="371"/>
      <c r="I530" s="373"/>
    </row>
    <row r="531" spans="1:9" s="164" customFormat="1" ht="12.75" x14ac:dyDescent="0.2">
      <c r="A531" s="212"/>
      <c r="B531" s="194"/>
      <c r="C531" s="195"/>
      <c r="D531" s="195"/>
      <c r="E531" s="196"/>
      <c r="F531" s="197"/>
      <c r="G531" s="198" t="str">
        <f t="shared" si="36"/>
        <v/>
      </c>
      <c r="H531" s="371"/>
      <c r="I531" s="373"/>
    </row>
    <row r="532" spans="1:9" s="164" customFormat="1" ht="12.75" x14ac:dyDescent="0.2">
      <c r="A532" s="212"/>
      <c r="B532" s="194"/>
      <c r="C532" s="195"/>
      <c r="D532" s="195"/>
      <c r="E532" s="196"/>
      <c r="F532" s="197"/>
      <c r="G532" s="198" t="str">
        <f t="shared" si="36"/>
        <v/>
      </c>
      <c r="H532" s="371"/>
      <c r="I532" s="373"/>
    </row>
    <row r="533" spans="1:9" s="164" customFormat="1" ht="12.75" x14ac:dyDescent="0.2">
      <c r="A533" s="212"/>
      <c r="B533" s="194"/>
      <c r="C533" s="195"/>
      <c r="D533" s="195"/>
      <c r="E533" s="196"/>
      <c r="F533" s="199"/>
      <c r="G533" s="198" t="str">
        <f t="shared" si="36"/>
        <v/>
      </c>
      <c r="H533" s="371"/>
      <c r="I533" s="373"/>
    </row>
    <row r="534" spans="1:9" s="164" customFormat="1" ht="12.75" x14ac:dyDescent="0.2">
      <c r="A534" s="212"/>
      <c r="B534" s="194"/>
      <c r="C534" s="195"/>
      <c r="D534" s="195"/>
      <c r="E534" s="196"/>
      <c r="F534" s="199"/>
      <c r="G534" s="198" t="str">
        <f t="shared" si="36"/>
        <v/>
      </c>
      <c r="H534" s="371"/>
      <c r="I534" s="373"/>
    </row>
    <row r="535" spans="1:9" s="164" customFormat="1" ht="13.5" thickBot="1" x14ac:dyDescent="0.25">
      <c r="A535" s="213"/>
      <c r="B535" s="201"/>
      <c r="C535" s="202"/>
      <c r="D535" s="202"/>
      <c r="E535" s="203"/>
      <c r="F535" s="204"/>
      <c r="G535" s="205" t="str">
        <f t="shared" si="36"/>
        <v/>
      </c>
      <c r="H535" s="372"/>
      <c r="I535" s="374"/>
    </row>
    <row r="536" spans="1:9" s="164" customFormat="1" ht="13.5" thickBot="1" x14ac:dyDescent="0.25">
      <c r="B536" s="206"/>
      <c r="E536" s="207"/>
      <c r="F536" s="208"/>
      <c r="G536" s="209" t="str">
        <f t="shared" si="36"/>
        <v/>
      </c>
      <c r="H536" s="175"/>
      <c r="I536" s="175"/>
    </row>
    <row r="537" spans="1:9" s="164" customFormat="1" ht="12.75" x14ac:dyDescent="0.2">
      <c r="A537" s="210" t="s">
        <v>2119</v>
      </c>
      <c r="B537" s="177" t="s">
        <v>184</v>
      </c>
      <c r="C537" s="178"/>
      <c r="D537" s="179" t="s">
        <v>2</v>
      </c>
      <c r="E537" s="179" t="s">
        <v>2385</v>
      </c>
      <c r="F537" s="180">
        <v>1</v>
      </c>
      <c r="G537" s="181">
        <f>IF(SUM(G539:G548)="","",IF(E537="NOTURNO",(SUM(G539:G548))*1.25,SUM(G539:G548)))</f>
        <v>278.94</v>
      </c>
      <c r="H537" s="182" t="s">
        <v>1771</v>
      </c>
      <c r="I537" s="183" t="s">
        <v>1772</v>
      </c>
    </row>
    <row r="538" spans="1:9" s="164" customFormat="1" ht="12.75" x14ac:dyDescent="0.2">
      <c r="A538" s="211" t="s">
        <v>1774</v>
      </c>
      <c r="B538" s="185" t="s">
        <v>2386</v>
      </c>
      <c r="C538" s="186" t="s">
        <v>2387</v>
      </c>
      <c r="D538" s="187" t="s">
        <v>2</v>
      </c>
      <c r="E538" s="188" t="s">
        <v>2388</v>
      </c>
      <c r="F538" s="189" t="s">
        <v>3</v>
      </c>
      <c r="G538" s="190"/>
      <c r="H538" s="191"/>
      <c r="I538" s="192"/>
    </row>
    <row r="539" spans="1:9" s="164" customFormat="1" ht="12.75" x14ac:dyDescent="0.2">
      <c r="A539" s="212" t="s">
        <v>2427</v>
      </c>
      <c r="B539" s="194" t="s">
        <v>2198</v>
      </c>
      <c r="C539" s="195" t="s">
        <v>2428</v>
      </c>
      <c r="D539" s="195" t="s">
        <v>812</v>
      </c>
      <c r="E539" s="196">
        <v>258.77</v>
      </c>
      <c r="F539" s="197">
        <v>1</v>
      </c>
      <c r="G539" s="198">
        <f t="shared" ref="G539:G550" si="37">IF(E539="","",F539*E539)</f>
        <v>258.77</v>
      </c>
      <c r="H539" s="371" t="s">
        <v>2463</v>
      </c>
      <c r="I539" s="373" t="s">
        <v>2464</v>
      </c>
    </row>
    <row r="540" spans="1:9" s="164" customFormat="1" ht="25.5" x14ac:dyDescent="0.2">
      <c r="A540" s="212" t="s">
        <v>2393</v>
      </c>
      <c r="B540" s="194" t="s">
        <v>1718</v>
      </c>
      <c r="C540" s="195" t="s">
        <v>2394</v>
      </c>
      <c r="D540" s="195" t="s">
        <v>134</v>
      </c>
      <c r="E540" s="196">
        <v>1.2</v>
      </c>
      <c r="F540" s="197">
        <v>1</v>
      </c>
      <c r="G540" s="198">
        <f t="shared" si="37"/>
        <v>1.2</v>
      </c>
      <c r="H540" s="371"/>
      <c r="I540" s="373"/>
    </row>
    <row r="541" spans="1:9" s="164" customFormat="1" ht="25.5" x14ac:dyDescent="0.2">
      <c r="A541" s="212" t="s">
        <v>2395</v>
      </c>
      <c r="B541" s="194" t="s">
        <v>1718</v>
      </c>
      <c r="C541" s="195" t="s">
        <v>2396</v>
      </c>
      <c r="D541" s="195" t="s">
        <v>134</v>
      </c>
      <c r="E541" s="196">
        <v>0.85</v>
      </c>
      <c r="F541" s="197">
        <v>1</v>
      </c>
      <c r="G541" s="198">
        <f t="shared" si="37"/>
        <v>0.85</v>
      </c>
      <c r="H541" s="371"/>
      <c r="I541" s="373"/>
    </row>
    <row r="542" spans="1:9" s="164" customFormat="1" ht="12.75" x14ac:dyDescent="0.2">
      <c r="A542" s="212" t="s">
        <v>2401</v>
      </c>
      <c r="B542" s="194" t="s">
        <v>1713</v>
      </c>
      <c r="C542" s="195" t="s">
        <v>2402</v>
      </c>
      <c r="D542" s="195" t="s">
        <v>2422</v>
      </c>
      <c r="E542" s="196">
        <v>1.51</v>
      </c>
      <c r="F542" s="197">
        <v>12</v>
      </c>
      <c r="G542" s="198">
        <f t="shared" si="37"/>
        <v>18.12</v>
      </c>
      <c r="H542" s="371"/>
      <c r="I542" s="373"/>
    </row>
    <row r="543" spans="1:9" s="164" customFormat="1" ht="12.75" x14ac:dyDescent="0.2">
      <c r="A543" s="212"/>
      <c r="B543" s="194"/>
      <c r="C543" s="195"/>
      <c r="D543" s="195"/>
      <c r="E543" s="196"/>
      <c r="F543" s="197"/>
      <c r="G543" s="198" t="str">
        <f t="shared" si="37"/>
        <v/>
      </c>
      <c r="H543" s="371"/>
      <c r="I543" s="373"/>
    </row>
    <row r="544" spans="1:9" s="164" customFormat="1" ht="12.75" x14ac:dyDescent="0.2">
      <c r="A544" s="212"/>
      <c r="B544" s="194"/>
      <c r="C544" s="195"/>
      <c r="D544" s="195"/>
      <c r="E544" s="196"/>
      <c r="F544" s="197"/>
      <c r="G544" s="198" t="str">
        <f t="shared" si="37"/>
        <v/>
      </c>
      <c r="H544" s="371"/>
      <c r="I544" s="373"/>
    </row>
    <row r="545" spans="1:9" s="164" customFormat="1" ht="12.75" x14ac:dyDescent="0.2">
      <c r="A545" s="212"/>
      <c r="B545" s="194"/>
      <c r="C545" s="195"/>
      <c r="D545" s="195"/>
      <c r="E545" s="196"/>
      <c r="F545" s="197"/>
      <c r="G545" s="198" t="str">
        <f t="shared" si="37"/>
        <v/>
      </c>
      <c r="H545" s="371"/>
      <c r="I545" s="373"/>
    </row>
    <row r="546" spans="1:9" s="164" customFormat="1" ht="12.75" x14ac:dyDescent="0.2">
      <c r="A546" s="212"/>
      <c r="B546" s="194"/>
      <c r="C546" s="195"/>
      <c r="D546" s="195"/>
      <c r="E546" s="196"/>
      <c r="F546" s="197"/>
      <c r="G546" s="198" t="str">
        <f t="shared" si="37"/>
        <v/>
      </c>
      <c r="H546" s="371"/>
      <c r="I546" s="373"/>
    </row>
    <row r="547" spans="1:9" s="164" customFormat="1" ht="12.75" x14ac:dyDescent="0.2">
      <c r="A547" s="212"/>
      <c r="B547" s="194"/>
      <c r="C547" s="195"/>
      <c r="D547" s="195"/>
      <c r="E547" s="196"/>
      <c r="F547" s="199"/>
      <c r="G547" s="198" t="str">
        <f t="shared" si="37"/>
        <v/>
      </c>
      <c r="H547" s="371"/>
      <c r="I547" s="373"/>
    </row>
    <row r="548" spans="1:9" s="164" customFormat="1" ht="12.75" x14ac:dyDescent="0.2">
      <c r="A548" s="212"/>
      <c r="B548" s="194"/>
      <c r="C548" s="195"/>
      <c r="D548" s="195"/>
      <c r="E548" s="196"/>
      <c r="F548" s="199"/>
      <c r="G548" s="198" t="str">
        <f t="shared" si="37"/>
        <v/>
      </c>
      <c r="H548" s="371"/>
      <c r="I548" s="373"/>
    </row>
    <row r="549" spans="1:9" s="164" customFormat="1" ht="13.5" thickBot="1" x14ac:dyDescent="0.25">
      <c r="A549" s="213"/>
      <c r="B549" s="201"/>
      <c r="C549" s="202"/>
      <c r="D549" s="202"/>
      <c r="E549" s="203"/>
      <c r="F549" s="204"/>
      <c r="G549" s="205" t="str">
        <f t="shared" si="37"/>
        <v/>
      </c>
      <c r="H549" s="372"/>
      <c r="I549" s="374"/>
    </row>
    <row r="550" spans="1:9" s="164" customFormat="1" ht="13.5" thickBot="1" x14ac:dyDescent="0.25">
      <c r="B550" s="206"/>
      <c r="E550" s="207"/>
      <c r="F550" s="208"/>
      <c r="G550" s="209" t="str">
        <f t="shared" si="37"/>
        <v/>
      </c>
      <c r="H550" s="175"/>
      <c r="I550" s="175"/>
    </row>
    <row r="551" spans="1:9" s="164" customFormat="1" ht="12.75" x14ac:dyDescent="0.2">
      <c r="A551" s="210" t="s">
        <v>2120</v>
      </c>
      <c r="B551" s="177" t="s">
        <v>185</v>
      </c>
      <c r="C551" s="178"/>
      <c r="D551" s="179" t="s">
        <v>2</v>
      </c>
      <c r="E551" s="179" t="s">
        <v>132</v>
      </c>
      <c r="F551" s="180">
        <v>1</v>
      </c>
      <c r="G551" s="181">
        <f>IF(SUM(G553:G562)="","",IF(E551="NOTURNO",(SUM(G553:G562))*1.25,SUM(G553:G562)))</f>
        <v>348.67500000000001</v>
      </c>
      <c r="H551" s="182" t="s">
        <v>1771</v>
      </c>
      <c r="I551" s="183" t="s">
        <v>1772</v>
      </c>
    </row>
    <row r="552" spans="1:9" s="164" customFormat="1" ht="12.75" x14ac:dyDescent="0.2">
      <c r="A552" s="211" t="s">
        <v>1774</v>
      </c>
      <c r="B552" s="185" t="s">
        <v>2386</v>
      </c>
      <c r="C552" s="186" t="s">
        <v>2387</v>
      </c>
      <c r="D552" s="187" t="s">
        <v>2</v>
      </c>
      <c r="E552" s="188" t="s">
        <v>2388</v>
      </c>
      <c r="F552" s="189" t="s">
        <v>3</v>
      </c>
      <c r="G552" s="190"/>
      <c r="H552" s="191"/>
      <c r="I552" s="192"/>
    </row>
    <row r="553" spans="1:9" s="164" customFormat="1" ht="12.75" x14ac:dyDescent="0.2">
      <c r="A553" s="212" t="s">
        <v>2427</v>
      </c>
      <c r="B553" s="194" t="s">
        <v>2198</v>
      </c>
      <c r="C553" s="195" t="s">
        <v>2428</v>
      </c>
      <c r="D553" s="195" t="s">
        <v>812</v>
      </c>
      <c r="E553" s="196">
        <v>258.77</v>
      </c>
      <c r="F553" s="197">
        <v>1</v>
      </c>
      <c r="G553" s="198">
        <f t="shared" ref="G553:G564" si="38">IF(E553="","",F553*E553)</f>
        <v>258.77</v>
      </c>
      <c r="H553" s="371" t="s">
        <v>2463</v>
      </c>
      <c r="I553" s="373" t="s">
        <v>2464</v>
      </c>
    </row>
    <row r="554" spans="1:9" s="164" customFormat="1" ht="25.5" x14ac:dyDescent="0.2">
      <c r="A554" s="212" t="s">
        <v>2393</v>
      </c>
      <c r="B554" s="194" t="s">
        <v>1718</v>
      </c>
      <c r="C554" s="195" t="s">
        <v>2394</v>
      </c>
      <c r="D554" s="195" t="s">
        <v>134</v>
      </c>
      <c r="E554" s="196">
        <v>1.2</v>
      </c>
      <c r="F554" s="197">
        <v>1</v>
      </c>
      <c r="G554" s="198">
        <f t="shared" si="38"/>
        <v>1.2</v>
      </c>
      <c r="H554" s="371"/>
      <c r="I554" s="373"/>
    </row>
    <row r="555" spans="1:9" s="164" customFormat="1" ht="25.5" x14ac:dyDescent="0.2">
      <c r="A555" s="212" t="s">
        <v>2395</v>
      </c>
      <c r="B555" s="194" t="s">
        <v>1718</v>
      </c>
      <c r="C555" s="195" t="s">
        <v>2396</v>
      </c>
      <c r="D555" s="195" t="s">
        <v>134</v>
      </c>
      <c r="E555" s="196">
        <v>0.85</v>
      </c>
      <c r="F555" s="197">
        <v>1</v>
      </c>
      <c r="G555" s="198">
        <f t="shared" si="38"/>
        <v>0.85</v>
      </c>
      <c r="H555" s="371"/>
      <c r="I555" s="373"/>
    </row>
    <row r="556" spans="1:9" s="164" customFormat="1" ht="12.75" x14ac:dyDescent="0.2">
      <c r="A556" s="212" t="s">
        <v>2401</v>
      </c>
      <c r="B556" s="194" t="s">
        <v>1713</v>
      </c>
      <c r="C556" s="195" t="s">
        <v>2402</v>
      </c>
      <c r="D556" s="195" t="s">
        <v>2422</v>
      </c>
      <c r="E556" s="196">
        <v>1.51</v>
      </c>
      <c r="F556" s="197">
        <v>12</v>
      </c>
      <c r="G556" s="198">
        <f t="shared" si="38"/>
        <v>18.12</v>
      </c>
      <c r="H556" s="371"/>
      <c r="I556" s="373"/>
    </row>
    <row r="557" spans="1:9" s="164" customFormat="1" ht="12.75" x14ac:dyDescent="0.2">
      <c r="A557" s="212"/>
      <c r="B557" s="194"/>
      <c r="C557" s="195"/>
      <c r="D557" s="195"/>
      <c r="E557" s="196"/>
      <c r="F557" s="197"/>
      <c r="G557" s="198" t="str">
        <f t="shared" si="38"/>
        <v/>
      </c>
      <c r="H557" s="371"/>
      <c r="I557" s="373"/>
    </row>
    <row r="558" spans="1:9" s="164" customFormat="1" ht="12.75" x14ac:dyDescent="0.2">
      <c r="A558" s="212"/>
      <c r="B558" s="194"/>
      <c r="C558" s="195"/>
      <c r="D558" s="195"/>
      <c r="E558" s="196"/>
      <c r="F558" s="197"/>
      <c r="G558" s="198" t="str">
        <f t="shared" si="38"/>
        <v/>
      </c>
      <c r="H558" s="371"/>
      <c r="I558" s="373"/>
    </row>
    <row r="559" spans="1:9" s="164" customFormat="1" ht="12.75" x14ac:dyDescent="0.2">
      <c r="A559" s="212"/>
      <c r="B559" s="194"/>
      <c r="C559" s="195"/>
      <c r="D559" s="195"/>
      <c r="E559" s="196"/>
      <c r="F559" s="197"/>
      <c r="G559" s="198" t="str">
        <f t="shared" si="38"/>
        <v/>
      </c>
      <c r="H559" s="371"/>
      <c r="I559" s="373"/>
    </row>
    <row r="560" spans="1:9" s="164" customFormat="1" ht="12.75" x14ac:dyDescent="0.2">
      <c r="A560" s="212"/>
      <c r="B560" s="194"/>
      <c r="C560" s="195"/>
      <c r="D560" s="195"/>
      <c r="E560" s="196"/>
      <c r="F560" s="197"/>
      <c r="G560" s="198" t="str">
        <f t="shared" si="38"/>
        <v/>
      </c>
      <c r="H560" s="371"/>
      <c r="I560" s="373"/>
    </row>
    <row r="561" spans="1:9" s="164" customFormat="1" ht="12.75" x14ac:dyDescent="0.2">
      <c r="A561" s="212"/>
      <c r="B561" s="194"/>
      <c r="C561" s="195"/>
      <c r="D561" s="195"/>
      <c r="E561" s="196"/>
      <c r="F561" s="199"/>
      <c r="G561" s="198" t="str">
        <f t="shared" si="38"/>
        <v/>
      </c>
      <c r="H561" s="371"/>
      <c r="I561" s="373"/>
    </row>
    <row r="562" spans="1:9" s="164" customFormat="1" ht="12.75" x14ac:dyDescent="0.2">
      <c r="A562" s="212"/>
      <c r="B562" s="194"/>
      <c r="C562" s="195"/>
      <c r="D562" s="195"/>
      <c r="E562" s="196"/>
      <c r="F562" s="199"/>
      <c r="G562" s="198" t="str">
        <f t="shared" si="38"/>
        <v/>
      </c>
      <c r="H562" s="371"/>
      <c r="I562" s="373"/>
    </row>
    <row r="563" spans="1:9" s="164" customFormat="1" ht="13.5" thickBot="1" x14ac:dyDescent="0.25">
      <c r="A563" s="213"/>
      <c r="B563" s="201"/>
      <c r="C563" s="202"/>
      <c r="D563" s="202"/>
      <c r="E563" s="203"/>
      <c r="F563" s="204"/>
      <c r="G563" s="205" t="str">
        <f t="shared" si="38"/>
        <v/>
      </c>
      <c r="H563" s="372"/>
      <c r="I563" s="374"/>
    </row>
    <row r="564" spans="1:9" s="164" customFormat="1" ht="13.5" thickBot="1" x14ac:dyDescent="0.25">
      <c r="B564" s="206"/>
      <c r="E564" s="207"/>
      <c r="F564" s="208"/>
      <c r="G564" s="209" t="str">
        <f t="shared" si="38"/>
        <v/>
      </c>
      <c r="H564" s="175"/>
      <c r="I564" s="175"/>
    </row>
    <row r="565" spans="1:9" s="164" customFormat="1" ht="12.75" x14ac:dyDescent="0.2">
      <c r="A565" s="210" t="s">
        <v>2121</v>
      </c>
      <c r="B565" s="177" t="s">
        <v>186</v>
      </c>
      <c r="C565" s="178"/>
      <c r="D565" s="179" t="s">
        <v>2</v>
      </c>
      <c r="E565" s="179" t="s">
        <v>2385</v>
      </c>
      <c r="F565" s="180">
        <v>1</v>
      </c>
      <c r="G565" s="181">
        <f>IF(SUM(G567:G576)="","",IF(E565="NOTURNO",(SUM(G567:G576))*1.25,SUM(G567:G576)))</f>
        <v>208.79</v>
      </c>
      <c r="H565" s="182" t="s">
        <v>1771</v>
      </c>
      <c r="I565" s="183" t="s">
        <v>1772</v>
      </c>
    </row>
    <row r="566" spans="1:9" s="164" customFormat="1" ht="12.75" x14ac:dyDescent="0.2">
      <c r="A566" s="211" t="s">
        <v>1774</v>
      </c>
      <c r="B566" s="185" t="s">
        <v>2386</v>
      </c>
      <c r="C566" s="186" t="s">
        <v>2387</v>
      </c>
      <c r="D566" s="187" t="s">
        <v>2</v>
      </c>
      <c r="E566" s="188" t="s">
        <v>2388</v>
      </c>
      <c r="F566" s="189" t="s">
        <v>3</v>
      </c>
      <c r="G566" s="190"/>
      <c r="H566" s="191"/>
      <c r="I566" s="192"/>
    </row>
    <row r="567" spans="1:9" s="164" customFormat="1" ht="12.75" x14ac:dyDescent="0.2">
      <c r="A567" s="212" t="s">
        <v>2465</v>
      </c>
      <c r="B567" s="194" t="s">
        <v>1713</v>
      </c>
      <c r="C567" s="195" t="s">
        <v>2466</v>
      </c>
      <c r="D567" s="195" t="s">
        <v>812</v>
      </c>
      <c r="E567" s="196">
        <v>188.62</v>
      </c>
      <c r="F567" s="197">
        <v>1</v>
      </c>
      <c r="G567" s="198">
        <f t="shared" ref="G567:G578" si="39">IF(E567="","",F567*E567)</f>
        <v>188.62</v>
      </c>
      <c r="H567" s="371" t="s">
        <v>2467</v>
      </c>
      <c r="I567" s="373" t="s">
        <v>2468</v>
      </c>
    </row>
    <row r="568" spans="1:9" s="164" customFormat="1" ht="25.5" x14ac:dyDescent="0.2">
      <c r="A568" s="212" t="s">
        <v>2393</v>
      </c>
      <c r="B568" s="194" t="s">
        <v>1718</v>
      </c>
      <c r="C568" s="195" t="s">
        <v>2394</v>
      </c>
      <c r="D568" s="195" t="s">
        <v>134</v>
      </c>
      <c r="E568" s="196">
        <v>1.2</v>
      </c>
      <c r="F568" s="197">
        <v>1</v>
      </c>
      <c r="G568" s="198">
        <f t="shared" si="39"/>
        <v>1.2</v>
      </c>
      <c r="H568" s="371"/>
      <c r="I568" s="373"/>
    </row>
    <row r="569" spans="1:9" s="164" customFormat="1" ht="25.5" x14ac:dyDescent="0.2">
      <c r="A569" s="212" t="s">
        <v>2395</v>
      </c>
      <c r="B569" s="194" t="s">
        <v>1718</v>
      </c>
      <c r="C569" s="195" t="s">
        <v>2396</v>
      </c>
      <c r="D569" s="195" t="s">
        <v>134</v>
      </c>
      <c r="E569" s="196">
        <v>0.85</v>
      </c>
      <c r="F569" s="197">
        <v>1</v>
      </c>
      <c r="G569" s="198">
        <f t="shared" si="39"/>
        <v>0.85</v>
      </c>
      <c r="H569" s="371"/>
      <c r="I569" s="373"/>
    </row>
    <row r="570" spans="1:9" s="164" customFormat="1" ht="12.75" x14ac:dyDescent="0.2">
      <c r="A570" s="212" t="s">
        <v>2401</v>
      </c>
      <c r="B570" s="194" t="s">
        <v>1713</v>
      </c>
      <c r="C570" s="195" t="s">
        <v>2402</v>
      </c>
      <c r="D570" s="195" t="s">
        <v>2422</v>
      </c>
      <c r="E570" s="196">
        <v>1.51</v>
      </c>
      <c r="F570" s="197">
        <v>12</v>
      </c>
      <c r="G570" s="198">
        <f t="shared" si="39"/>
        <v>18.12</v>
      </c>
      <c r="H570" s="371"/>
      <c r="I570" s="373"/>
    </row>
    <row r="571" spans="1:9" s="164" customFormat="1" ht="12.75" x14ac:dyDescent="0.2">
      <c r="A571" s="212"/>
      <c r="B571" s="194"/>
      <c r="C571" s="195"/>
      <c r="D571" s="195"/>
      <c r="E571" s="196"/>
      <c r="F571" s="197"/>
      <c r="G571" s="198" t="str">
        <f t="shared" si="39"/>
        <v/>
      </c>
      <c r="H571" s="371"/>
      <c r="I571" s="373"/>
    </row>
    <row r="572" spans="1:9" s="164" customFormat="1" ht="12.75" x14ac:dyDescent="0.2">
      <c r="A572" s="212"/>
      <c r="B572" s="194"/>
      <c r="C572" s="195"/>
      <c r="D572" s="195"/>
      <c r="E572" s="196"/>
      <c r="F572" s="197"/>
      <c r="G572" s="198" t="str">
        <f t="shared" si="39"/>
        <v/>
      </c>
      <c r="H572" s="371"/>
      <c r="I572" s="373"/>
    </row>
    <row r="573" spans="1:9" s="164" customFormat="1" ht="12.75" x14ac:dyDescent="0.2">
      <c r="A573" s="212"/>
      <c r="B573" s="194"/>
      <c r="C573" s="195"/>
      <c r="D573" s="195"/>
      <c r="E573" s="196"/>
      <c r="F573" s="197"/>
      <c r="G573" s="198" t="str">
        <f t="shared" si="39"/>
        <v/>
      </c>
      <c r="H573" s="371"/>
      <c r="I573" s="373"/>
    </row>
    <row r="574" spans="1:9" s="164" customFormat="1" ht="12.75" x14ac:dyDescent="0.2">
      <c r="A574" s="212"/>
      <c r="B574" s="194"/>
      <c r="C574" s="195"/>
      <c r="D574" s="195"/>
      <c r="E574" s="196"/>
      <c r="F574" s="197"/>
      <c r="G574" s="198" t="str">
        <f t="shared" si="39"/>
        <v/>
      </c>
      <c r="H574" s="371"/>
      <c r="I574" s="373"/>
    </row>
    <row r="575" spans="1:9" s="164" customFormat="1" ht="12.75" x14ac:dyDescent="0.2">
      <c r="A575" s="212"/>
      <c r="B575" s="194"/>
      <c r="C575" s="195"/>
      <c r="D575" s="195"/>
      <c r="E575" s="196"/>
      <c r="F575" s="199"/>
      <c r="G575" s="198" t="str">
        <f t="shared" si="39"/>
        <v/>
      </c>
      <c r="H575" s="371"/>
      <c r="I575" s="373"/>
    </row>
    <row r="576" spans="1:9" s="164" customFormat="1" ht="12.75" x14ac:dyDescent="0.2">
      <c r="A576" s="212"/>
      <c r="B576" s="194"/>
      <c r="C576" s="195"/>
      <c r="D576" s="195"/>
      <c r="E576" s="196"/>
      <c r="F576" s="199"/>
      <c r="G576" s="198" t="str">
        <f t="shared" si="39"/>
        <v/>
      </c>
      <c r="H576" s="371"/>
      <c r="I576" s="373"/>
    </row>
    <row r="577" spans="1:9" s="164" customFormat="1" ht="13.5" thickBot="1" x14ac:dyDescent="0.25">
      <c r="A577" s="213"/>
      <c r="B577" s="201"/>
      <c r="C577" s="202"/>
      <c r="D577" s="202"/>
      <c r="E577" s="203"/>
      <c r="F577" s="204"/>
      <c r="G577" s="205" t="str">
        <f t="shared" si="39"/>
        <v/>
      </c>
      <c r="H577" s="372"/>
      <c r="I577" s="374"/>
    </row>
    <row r="578" spans="1:9" s="164" customFormat="1" ht="13.5" thickBot="1" x14ac:dyDescent="0.25">
      <c r="B578" s="206"/>
      <c r="E578" s="207"/>
      <c r="F578" s="208"/>
      <c r="G578" s="209" t="str">
        <f t="shared" si="39"/>
        <v/>
      </c>
      <c r="H578" s="175"/>
      <c r="I578" s="175"/>
    </row>
    <row r="579" spans="1:9" s="164" customFormat="1" ht="12.75" x14ac:dyDescent="0.2">
      <c r="A579" s="210" t="s">
        <v>2122</v>
      </c>
      <c r="B579" s="177" t="s">
        <v>187</v>
      </c>
      <c r="C579" s="178"/>
      <c r="D579" s="179" t="s">
        <v>2</v>
      </c>
      <c r="E579" s="179" t="s">
        <v>132</v>
      </c>
      <c r="F579" s="180">
        <v>1</v>
      </c>
      <c r="G579" s="181">
        <f>IF(SUM(G581:G590)="","",IF(E579="NOTURNO",(SUM(G581:G590))*1.25,SUM(G581:G590)))</f>
        <v>260.98750000000001</v>
      </c>
      <c r="H579" s="182" t="s">
        <v>1771</v>
      </c>
      <c r="I579" s="183" t="s">
        <v>1772</v>
      </c>
    </row>
    <row r="580" spans="1:9" s="164" customFormat="1" ht="12.75" x14ac:dyDescent="0.2">
      <c r="A580" s="211" t="s">
        <v>1774</v>
      </c>
      <c r="B580" s="185" t="s">
        <v>2386</v>
      </c>
      <c r="C580" s="186" t="s">
        <v>2387</v>
      </c>
      <c r="D580" s="187" t="s">
        <v>2</v>
      </c>
      <c r="E580" s="188" t="s">
        <v>2388</v>
      </c>
      <c r="F580" s="189" t="s">
        <v>3</v>
      </c>
      <c r="G580" s="190"/>
      <c r="H580" s="191"/>
      <c r="I580" s="192"/>
    </row>
    <row r="581" spans="1:9" s="164" customFormat="1" ht="12.75" x14ac:dyDescent="0.2">
      <c r="A581" s="212" t="s">
        <v>2465</v>
      </c>
      <c r="B581" s="194" t="s">
        <v>1713</v>
      </c>
      <c r="C581" s="195" t="s">
        <v>2466</v>
      </c>
      <c r="D581" s="195" t="s">
        <v>812</v>
      </c>
      <c r="E581" s="196">
        <v>188.62</v>
      </c>
      <c r="F581" s="197">
        <v>1</v>
      </c>
      <c r="G581" s="198">
        <f t="shared" ref="G581:G592" si="40">IF(E581="","",F581*E581)</f>
        <v>188.62</v>
      </c>
      <c r="H581" s="371" t="s">
        <v>2467</v>
      </c>
      <c r="I581" s="373" t="s">
        <v>2468</v>
      </c>
    </row>
    <row r="582" spans="1:9" s="164" customFormat="1" ht="25.5" x14ac:dyDescent="0.2">
      <c r="A582" s="212" t="s">
        <v>2393</v>
      </c>
      <c r="B582" s="194" t="s">
        <v>1718</v>
      </c>
      <c r="C582" s="195" t="s">
        <v>2394</v>
      </c>
      <c r="D582" s="195" t="s">
        <v>134</v>
      </c>
      <c r="E582" s="196">
        <v>1.2</v>
      </c>
      <c r="F582" s="197">
        <v>1</v>
      </c>
      <c r="G582" s="198">
        <f t="shared" si="40"/>
        <v>1.2</v>
      </c>
      <c r="H582" s="371"/>
      <c r="I582" s="373"/>
    </row>
    <row r="583" spans="1:9" s="164" customFormat="1" ht="25.5" x14ac:dyDescent="0.2">
      <c r="A583" s="212" t="s">
        <v>2395</v>
      </c>
      <c r="B583" s="194" t="s">
        <v>1718</v>
      </c>
      <c r="C583" s="195" t="s">
        <v>2396</v>
      </c>
      <c r="D583" s="195" t="s">
        <v>134</v>
      </c>
      <c r="E583" s="196">
        <v>0.85</v>
      </c>
      <c r="F583" s="197">
        <v>1</v>
      </c>
      <c r="G583" s="198">
        <f t="shared" si="40"/>
        <v>0.85</v>
      </c>
      <c r="H583" s="371"/>
      <c r="I583" s="373"/>
    </row>
    <row r="584" spans="1:9" s="164" customFormat="1" ht="12.75" x14ac:dyDescent="0.2">
      <c r="A584" s="212" t="s">
        <v>2401</v>
      </c>
      <c r="B584" s="194" t="s">
        <v>1713</v>
      </c>
      <c r="C584" s="195" t="s">
        <v>2402</v>
      </c>
      <c r="D584" s="195" t="s">
        <v>2422</v>
      </c>
      <c r="E584" s="196">
        <v>1.51</v>
      </c>
      <c r="F584" s="197">
        <v>12</v>
      </c>
      <c r="G584" s="198">
        <f t="shared" si="40"/>
        <v>18.12</v>
      </c>
      <c r="H584" s="371"/>
      <c r="I584" s="373"/>
    </row>
    <row r="585" spans="1:9" s="164" customFormat="1" ht="12.75" x14ac:dyDescent="0.2">
      <c r="A585" s="212"/>
      <c r="B585" s="194"/>
      <c r="C585" s="195"/>
      <c r="D585" s="195"/>
      <c r="E585" s="196"/>
      <c r="F585" s="197"/>
      <c r="G585" s="198" t="str">
        <f t="shared" si="40"/>
        <v/>
      </c>
      <c r="H585" s="371"/>
      <c r="I585" s="373"/>
    </row>
    <row r="586" spans="1:9" s="164" customFormat="1" ht="12.75" x14ac:dyDescent="0.2">
      <c r="A586" s="212"/>
      <c r="B586" s="194"/>
      <c r="C586" s="195"/>
      <c r="D586" s="195"/>
      <c r="E586" s="196"/>
      <c r="F586" s="197"/>
      <c r="G586" s="198" t="str">
        <f t="shared" si="40"/>
        <v/>
      </c>
      <c r="H586" s="371"/>
      <c r="I586" s="373"/>
    </row>
    <row r="587" spans="1:9" s="164" customFormat="1" ht="12.75" x14ac:dyDescent="0.2">
      <c r="A587" s="212"/>
      <c r="B587" s="194"/>
      <c r="C587" s="195"/>
      <c r="D587" s="195"/>
      <c r="E587" s="196"/>
      <c r="F587" s="197"/>
      <c r="G587" s="198" t="str">
        <f t="shared" si="40"/>
        <v/>
      </c>
      <c r="H587" s="371"/>
      <c r="I587" s="373"/>
    </row>
    <row r="588" spans="1:9" s="164" customFormat="1" ht="12.75" x14ac:dyDescent="0.2">
      <c r="A588" s="212"/>
      <c r="B588" s="194"/>
      <c r="C588" s="195"/>
      <c r="D588" s="195"/>
      <c r="E588" s="196"/>
      <c r="F588" s="197"/>
      <c r="G588" s="198" t="str">
        <f t="shared" si="40"/>
        <v/>
      </c>
      <c r="H588" s="371"/>
      <c r="I588" s="373"/>
    </row>
    <row r="589" spans="1:9" s="164" customFormat="1" ht="12.75" x14ac:dyDescent="0.2">
      <c r="A589" s="212"/>
      <c r="B589" s="194"/>
      <c r="C589" s="195"/>
      <c r="D589" s="195"/>
      <c r="E589" s="196"/>
      <c r="F589" s="199"/>
      <c r="G589" s="198" t="str">
        <f t="shared" si="40"/>
        <v/>
      </c>
      <c r="H589" s="371"/>
      <c r="I589" s="373"/>
    </row>
    <row r="590" spans="1:9" s="164" customFormat="1" ht="12.75" x14ac:dyDescent="0.2">
      <c r="A590" s="212"/>
      <c r="B590" s="194"/>
      <c r="C590" s="195"/>
      <c r="D590" s="195"/>
      <c r="E590" s="196"/>
      <c r="F590" s="199"/>
      <c r="G590" s="198" t="str">
        <f t="shared" si="40"/>
        <v/>
      </c>
      <c r="H590" s="371"/>
      <c r="I590" s="373"/>
    </row>
    <row r="591" spans="1:9" s="164" customFormat="1" ht="13.5" thickBot="1" x14ac:dyDescent="0.25">
      <c r="A591" s="213"/>
      <c r="B591" s="201"/>
      <c r="C591" s="202"/>
      <c r="D591" s="202"/>
      <c r="E591" s="203"/>
      <c r="F591" s="204"/>
      <c r="G591" s="205" t="str">
        <f t="shared" si="40"/>
        <v/>
      </c>
      <c r="H591" s="372"/>
      <c r="I591" s="374"/>
    </row>
    <row r="592" spans="1:9" s="164" customFormat="1" ht="13.5" thickBot="1" x14ac:dyDescent="0.25">
      <c r="B592" s="206"/>
      <c r="E592" s="207"/>
      <c r="F592" s="208"/>
      <c r="G592" s="209" t="str">
        <f t="shared" si="40"/>
        <v/>
      </c>
      <c r="H592" s="175"/>
      <c r="I592" s="175"/>
    </row>
    <row r="593" spans="1:9" s="164" customFormat="1" ht="12.75" x14ac:dyDescent="0.2">
      <c r="A593" s="210" t="s">
        <v>2123</v>
      </c>
      <c r="B593" s="177" t="s">
        <v>188</v>
      </c>
      <c r="C593" s="178"/>
      <c r="D593" s="179" t="s">
        <v>2</v>
      </c>
      <c r="E593" s="179" t="s">
        <v>2385</v>
      </c>
      <c r="F593" s="180">
        <v>1</v>
      </c>
      <c r="G593" s="181">
        <f>IF(SUM(G595:G604)="","",IF(E593="NOTURNO",(SUM(G595:G604))*1.25,SUM(G595:G604)))</f>
        <v>247.76</v>
      </c>
      <c r="H593" s="182" t="s">
        <v>1771</v>
      </c>
      <c r="I593" s="183" t="s">
        <v>1772</v>
      </c>
    </row>
    <row r="594" spans="1:9" s="164" customFormat="1" ht="12.75" x14ac:dyDescent="0.2">
      <c r="A594" s="211" t="s">
        <v>1774</v>
      </c>
      <c r="B594" s="185" t="s">
        <v>2386</v>
      </c>
      <c r="C594" s="186" t="s">
        <v>2387</v>
      </c>
      <c r="D594" s="187" t="s">
        <v>2</v>
      </c>
      <c r="E594" s="188" t="s">
        <v>2388</v>
      </c>
      <c r="F594" s="189" t="s">
        <v>3</v>
      </c>
      <c r="G594" s="190"/>
      <c r="H594" s="191"/>
      <c r="I594" s="192"/>
    </row>
    <row r="595" spans="1:9" s="164" customFormat="1" ht="25.5" x14ac:dyDescent="0.2">
      <c r="A595" s="212" t="s">
        <v>2469</v>
      </c>
      <c r="B595" s="194" t="s">
        <v>1713</v>
      </c>
      <c r="C595" s="195" t="s">
        <v>2470</v>
      </c>
      <c r="D595" s="195" t="s">
        <v>812</v>
      </c>
      <c r="E595" s="196">
        <v>227.59</v>
      </c>
      <c r="F595" s="197">
        <v>1</v>
      </c>
      <c r="G595" s="198">
        <f t="shared" ref="G595:G606" si="41">IF(E595="","",F595*E595)</f>
        <v>227.59</v>
      </c>
      <c r="H595" s="371" t="s">
        <v>2471</v>
      </c>
      <c r="I595" s="373" t="s">
        <v>2472</v>
      </c>
    </row>
    <row r="596" spans="1:9" s="164" customFormat="1" ht="25.5" x14ac:dyDescent="0.2">
      <c r="A596" s="212" t="s">
        <v>2393</v>
      </c>
      <c r="B596" s="194" t="s">
        <v>1718</v>
      </c>
      <c r="C596" s="195" t="s">
        <v>2394</v>
      </c>
      <c r="D596" s="195" t="s">
        <v>134</v>
      </c>
      <c r="E596" s="196">
        <v>1.2</v>
      </c>
      <c r="F596" s="197">
        <v>1</v>
      </c>
      <c r="G596" s="198">
        <f t="shared" si="41"/>
        <v>1.2</v>
      </c>
      <c r="H596" s="371"/>
      <c r="I596" s="373"/>
    </row>
    <row r="597" spans="1:9" s="164" customFormat="1" ht="25.5" x14ac:dyDescent="0.2">
      <c r="A597" s="212" t="s">
        <v>2395</v>
      </c>
      <c r="B597" s="194" t="s">
        <v>1718</v>
      </c>
      <c r="C597" s="195" t="s">
        <v>2396</v>
      </c>
      <c r="D597" s="195" t="s">
        <v>134</v>
      </c>
      <c r="E597" s="196">
        <v>0.85</v>
      </c>
      <c r="F597" s="197">
        <v>1</v>
      </c>
      <c r="G597" s="198">
        <f t="shared" si="41"/>
        <v>0.85</v>
      </c>
      <c r="H597" s="371"/>
      <c r="I597" s="373"/>
    </row>
    <row r="598" spans="1:9" s="164" customFormat="1" ht="12.75" x14ac:dyDescent="0.2">
      <c r="A598" s="212" t="s">
        <v>2401</v>
      </c>
      <c r="B598" s="194" t="s">
        <v>1713</v>
      </c>
      <c r="C598" s="195" t="s">
        <v>2402</v>
      </c>
      <c r="D598" s="195" t="s">
        <v>2422</v>
      </c>
      <c r="E598" s="196">
        <v>1.51</v>
      </c>
      <c r="F598" s="197">
        <v>12</v>
      </c>
      <c r="G598" s="198">
        <f t="shared" si="41"/>
        <v>18.12</v>
      </c>
      <c r="H598" s="371"/>
      <c r="I598" s="373"/>
    </row>
    <row r="599" spans="1:9" s="164" customFormat="1" ht="12.75" x14ac:dyDescent="0.2">
      <c r="A599" s="212"/>
      <c r="B599" s="194"/>
      <c r="C599" s="195"/>
      <c r="D599" s="195"/>
      <c r="E599" s="196"/>
      <c r="F599" s="197"/>
      <c r="G599" s="198" t="str">
        <f t="shared" si="41"/>
        <v/>
      </c>
      <c r="H599" s="371"/>
      <c r="I599" s="373"/>
    </row>
    <row r="600" spans="1:9" s="164" customFormat="1" ht="12.75" x14ac:dyDescent="0.2">
      <c r="A600" s="212"/>
      <c r="B600" s="194"/>
      <c r="C600" s="195"/>
      <c r="D600" s="195"/>
      <c r="E600" s="196"/>
      <c r="F600" s="197"/>
      <c r="G600" s="198" t="str">
        <f t="shared" si="41"/>
        <v/>
      </c>
      <c r="H600" s="371"/>
      <c r="I600" s="373"/>
    </row>
    <row r="601" spans="1:9" s="164" customFormat="1" ht="12.75" x14ac:dyDescent="0.2">
      <c r="A601" s="212"/>
      <c r="B601" s="194"/>
      <c r="C601" s="195"/>
      <c r="D601" s="195"/>
      <c r="E601" s="196"/>
      <c r="F601" s="197"/>
      <c r="G601" s="198" t="str">
        <f t="shared" si="41"/>
        <v/>
      </c>
      <c r="H601" s="371"/>
      <c r="I601" s="373"/>
    </row>
    <row r="602" spans="1:9" s="164" customFormat="1" ht="12.75" x14ac:dyDescent="0.2">
      <c r="A602" s="212"/>
      <c r="B602" s="194"/>
      <c r="C602" s="195"/>
      <c r="D602" s="195"/>
      <c r="E602" s="196"/>
      <c r="F602" s="197"/>
      <c r="G602" s="198" t="str">
        <f t="shared" si="41"/>
        <v/>
      </c>
      <c r="H602" s="371"/>
      <c r="I602" s="373"/>
    </row>
    <row r="603" spans="1:9" s="164" customFormat="1" ht="12.75" x14ac:dyDescent="0.2">
      <c r="A603" s="212"/>
      <c r="B603" s="194"/>
      <c r="C603" s="195"/>
      <c r="D603" s="195"/>
      <c r="E603" s="196"/>
      <c r="F603" s="199"/>
      <c r="G603" s="198" t="str">
        <f t="shared" si="41"/>
        <v/>
      </c>
      <c r="H603" s="371"/>
      <c r="I603" s="373"/>
    </row>
    <row r="604" spans="1:9" s="164" customFormat="1" ht="12.75" x14ac:dyDescent="0.2">
      <c r="A604" s="212"/>
      <c r="B604" s="194"/>
      <c r="C604" s="195"/>
      <c r="D604" s="195"/>
      <c r="E604" s="196"/>
      <c r="F604" s="199"/>
      <c r="G604" s="198" t="str">
        <f t="shared" si="41"/>
        <v/>
      </c>
      <c r="H604" s="371"/>
      <c r="I604" s="373"/>
    </row>
    <row r="605" spans="1:9" s="164" customFormat="1" ht="13.5" thickBot="1" x14ac:dyDescent="0.25">
      <c r="A605" s="213"/>
      <c r="B605" s="201"/>
      <c r="C605" s="202"/>
      <c r="D605" s="202"/>
      <c r="E605" s="203"/>
      <c r="F605" s="204"/>
      <c r="G605" s="205" t="str">
        <f t="shared" si="41"/>
        <v/>
      </c>
      <c r="H605" s="372"/>
      <c r="I605" s="374"/>
    </row>
    <row r="606" spans="1:9" s="164" customFormat="1" ht="13.5" thickBot="1" x14ac:dyDescent="0.25">
      <c r="B606" s="206"/>
      <c r="E606" s="207"/>
      <c r="F606" s="208"/>
      <c r="G606" s="209" t="str">
        <f t="shared" si="41"/>
        <v/>
      </c>
      <c r="H606" s="175"/>
      <c r="I606" s="175"/>
    </row>
    <row r="607" spans="1:9" s="164" customFormat="1" ht="12.75" x14ac:dyDescent="0.2">
      <c r="A607" s="210" t="s">
        <v>2124</v>
      </c>
      <c r="B607" s="177" t="s">
        <v>189</v>
      </c>
      <c r="C607" s="178"/>
      <c r="D607" s="179" t="s">
        <v>2</v>
      </c>
      <c r="E607" s="179" t="s">
        <v>132</v>
      </c>
      <c r="F607" s="180">
        <v>1</v>
      </c>
      <c r="G607" s="181">
        <f>IF(SUM(G609:G618)="","",IF(E607="NOTURNO",(SUM(G609:G618))*1.25,SUM(G609:G618)))</f>
        <v>309.7</v>
      </c>
      <c r="H607" s="182" t="s">
        <v>1771</v>
      </c>
      <c r="I607" s="183" t="s">
        <v>1772</v>
      </c>
    </row>
    <row r="608" spans="1:9" s="164" customFormat="1" ht="12.75" x14ac:dyDescent="0.2">
      <c r="A608" s="211" t="s">
        <v>1774</v>
      </c>
      <c r="B608" s="185" t="s">
        <v>2386</v>
      </c>
      <c r="C608" s="186" t="s">
        <v>2387</v>
      </c>
      <c r="D608" s="187" t="s">
        <v>2</v>
      </c>
      <c r="E608" s="188" t="s">
        <v>2388</v>
      </c>
      <c r="F608" s="189" t="s">
        <v>3</v>
      </c>
      <c r="G608" s="190"/>
      <c r="H608" s="191"/>
      <c r="I608" s="192"/>
    </row>
    <row r="609" spans="1:9" s="164" customFormat="1" ht="25.5" x14ac:dyDescent="0.2">
      <c r="A609" s="212" t="s">
        <v>2469</v>
      </c>
      <c r="B609" s="194" t="s">
        <v>1713</v>
      </c>
      <c r="C609" s="195" t="s">
        <v>2470</v>
      </c>
      <c r="D609" s="195" t="s">
        <v>812</v>
      </c>
      <c r="E609" s="196">
        <v>227.59</v>
      </c>
      <c r="F609" s="197">
        <v>1</v>
      </c>
      <c r="G609" s="198">
        <f t="shared" ref="G609:G620" si="42">IF(E609="","",F609*E609)</f>
        <v>227.59</v>
      </c>
      <c r="H609" s="371" t="s">
        <v>2471</v>
      </c>
      <c r="I609" s="373" t="s">
        <v>2472</v>
      </c>
    </row>
    <row r="610" spans="1:9" s="164" customFormat="1" ht="25.5" x14ac:dyDescent="0.2">
      <c r="A610" s="212" t="s">
        <v>2393</v>
      </c>
      <c r="B610" s="194" t="s">
        <v>1718</v>
      </c>
      <c r="C610" s="195" t="s">
        <v>2394</v>
      </c>
      <c r="D610" s="195" t="s">
        <v>134</v>
      </c>
      <c r="E610" s="196">
        <v>1.2</v>
      </c>
      <c r="F610" s="197">
        <v>1</v>
      </c>
      <c r="G610" s="198">
        <f t="shared" si="42"/>
        <v>1.2</v>
      </c>
      <c r="H610" s="371"/>
      <c r="I610" s="373"/>
    </row>
    <row r="611" spans="1:9" s="164" customFormat="1" ht="25.5" x14ac:dyDescent="0.2">
      <c r="A611" s="212" t="s">
        <v>2395</v>
      </c>
      <c r="B611" s="194" t="s">
        <v>1718</v>
      </c>
      <c r="C611" s="195" t="s">
        <v>2396</v>
      </c>
      <c r="D611" s="195" t="s">
        <v>134</v>
      </c>
      <c r="E611" s="196">
        <v>0.85</v>
      </c>
      <c r="F611" s="197">
        <v>1</v>
      </c>
      <c r="G611" s="198">
        <f t="shared" si="42"/>
        <v>0.85</v>
      </c>
      <c r="H611" s="371"/>
      <c r="I611" s="373"/>
    </row>
    <row r="612" spans="1:9" s="164" customFormat="1" ht="12.75" x14ac:dyDescent="0.2">
      <c r="A612" s="212" t="s">
        <v>2401</v>
      </c>
      <c r="B612" s="194" t="s">
        <v>1713</v>
      </c>
      <c r="C612" s="195" t="s">
        <v>2402</v>
      </c>
      <c r="D612" s="195" t="s">
        <v>2422</v>
      </c>
      <c r="E612" s="196">
        <v>1.51</v>
      </c>
      <c r="F612" s="197">
        <v>12</v>
      </c>
      <c r="G612" s="198">
        <f t="shared" si="42"/>
        <v>18.12</v>
      </c>
      <c r="H612" s="371"/>
      <c r="I612" s="373"/>
    </row>
    <row r="613" spans="1:9" s="164" customFormat="1" ht="12.75" x14ac:dyDescent="0.2">
      <c r="A613" s="212"/>
      <c r="B613" s="194"/>
      <c r="C613" s="195"/>
      <c r="D613" s="195"/>
      <c r="E613" s="196"/>
      <c r="F613" s="197"/>
      <c r="G613" s="198" t="str">
        <f t="shared" si="42"/>
        <v/>
      </c>
      <c r="H613" s="371"/>
      <c r="I613" s="373"/>
    </row>
    <row r="614" spans="1:9" s="164" customFormat="1" ht="12.75" x14ac:dyDescent="0.2">
      <c r="A614" s="212"/>
      <c r="B614" s="194"/>
      <c r="C614" s="195"/>
      <c r="D614" s="195"/>
      <c r="E614" s="196"/>
      <c r="F614" s="197"/>
      <c r="G614" s="198" t="str">
        <f t="shared" si="42"/>
        <v/>
      </c>
      <c r="H614" s="371"/>
      <c r="I614" s="373"/>
    </row>
    <row r="615" spans="1:9" s="164" customFormat="1" ht="12.75" x14ac:dyDescent="0.2">
      <c r="A615" s="212"/>
      <c r="B615" s="194"/>
      <c r="C615" s="195"/>
      <c r="D615" s="195"/>
      <c r="E615" s="196"/>
      <c r="F615" s="197"/>
      <c r="G615" s="198" t="str">
        <f t="shared" si="42"/>
        <v/>
      </c>
      <c r="H615" s="371"/>
      <c r="I615" s="373"/>
    </row>
    <row r="616" spans="1:9" s="164" customFormat="1" ht="12.75" x14ac:dyDescent="0.2">
      <c r="A616" s="212"/>
      <c r="B616" s="194"/>
      <c r="C616" s="195"/>
      <c r="D616" s="195"/>
      <c r="E616" s="196"/>
      <c r="F616" s="197"/>
      <c r="G616" s="198" t="str">
        <f t="shared" si="42"/>
        <v/>
      </c>
      <c r="H616" s="371"/>
      <c r="I616" s="373"/>
    </row>
    <row r="617" spans="1:9" s="164" customFormat="1" ht="12.75" x14ac:dyDescent="0.2">
      <c r="A617" s="212"/>
      <c r="B617" s="194"/>
      <c r="C617" s="195"/>
      <c r="D617" s="195"/>
      <c r="E617" s="196"/>
      <c r="F617" s="199"/>
      <c r="G617" s="198" t="str">
        <f t="shared" si="42"/>
        <v/>
      </c>
      <c r="H617" s="371"/>
      <c r="I617" s="373"/>
    </row>
    <row r="618" spans="1:9" s="164" customFormat="1" ht="12.75" x14ac:dyDescent="0.2">
      <c r="A618" s="212"/>
      <c r="B618" s="194"/>
      <c r="C618" s="195"/>
      <c r="D618" s="195"/>
      <c r="E618" s="196"/>
      <c r="F618" s="199"/>
      <c r="G618" s="198" t="str">
        <f t="shared" si="42"/>
        <v/>
      </c>
      <c r="H618" s="371"/>
      <c r="I618" s="373"/>
    </row>
    <row r="619" spans="1:9" s="164" customFormat="1" ht="13.5" thickBot="1" x14ac:dyDescent="0.25">
      <c r="A619" s="213"/>
      <c r="B619" s="201"/>
      <c r="C619" s="202"/>
      <c r="D619" s="202"/>
      <c r="E619" s="203"/>
      <c r="F619" s="204"/>
      <c r="G619" s="205" t="str">
        <f t="shared" si="42"/>
        <v/>
      </c>
      <c r="H619" s="372"/>
      <c r="I619" s="374"/>
    </row>
    <row r="620" spans="1:9" s="164" customFormat="1" ht="13.5" thickBot="1" x14ac:dyDescent="0.25">
      <c r="B620" s="206"/>
      <c r="E620" s="207"/>
      <c r="F620" s="208"/>
      <c r="G620" s="209" t="str">
        <f t="shared" si="42"/>
        <v/>
      </c>
      <c r="H620" s="175"/>
      <c r="I620" s="175"/>
    </row>
    <row r="621" spans="1:9" s="164" customFormat="1" ht="12.75" x14ac:dyDescent="0.2">
      <c r="A621" s="210" t="s">
        <v>2125</v>
      </c>
      <c r="B621" s="177" t="s">
        <v>190</v>
      </c>
      <c r="C621" s="178"/>
      <c r="D621" s="179" t="s">
        <v>2</v>
      </c>
      <c r="E621" s="179" t="s">
        <v>2385</v>
      </c>
      <c r="F621" s="180">
        <v>1</v>
      </c>
      <c r="G621" s="181">
        <f>IF(SUM(G623:G632)="","",IF(E621="NOTURNO",(SUM(G623:G632))*1.25,SUM(G623:G632)))</f>
        <v>146.63399999999999</v>
      </c>
      <c r="H621" s="182" t="s">
        <v>1771</v>
      </c>
      <c r="I621" s="183" t="s">
        <v>1772</v>
      </c>
    </row>
    <row r="622" spans="1:9" s="164" customFormat="1" ht="12.75" x14ac:dyDescent="0.2">
      <c r="A622" s="211" t="s">
        <v>1774</v>
      </c>
      <c r="B622" s="185" t="s">
        <v>2386</v>
      </c>
      <c r="C622" s="186" t="s">
        <v>2387</v>
      </c>
      <c r="D622" s="187" t="s">
        <v>2</v>
      </c>
      <c r="E622" s="188" t="s">
        <v>2388</v>
      </c>
      <c r="F622" s="189" t="s">
        <v>3</v>
      </c>
      <c r="G622" s="190"/>
      <c r="H622" s="191"/>
      <c r="I622" s="192"/>
    </row>
    <row r="623" spans="1:9" s="164" customFormat="1" ht="12.75" x14ac:dyDescent="0.2">
      <c r="A623" s="212" t="s">
        <v>2473</v>
      </c>
      <c r="B623" s="194" t="s">
        <v>2474</v>
      </c>
      <c r="C623" s="195" t="s">
        <v>2475</v>
      </c>
      <c r="D623" s="195" t="s">
        <v>812</v>
      </c>
      <c r="E623" s="196">
        <v>89.16</v>
      </c>
      <c r="F623" s="197">
        <v>1</v>
      </c>
      <c r="G623" s="198">
        <f t="shared" ref="G623:G634" si="43">IF(E623="","",F623*E623)</f>
        <v>89.16</v>
      </c>
      <c r="H623" s="371" t="s">
        <v>2476</v>
      </c>
      <c r="I623" s="373" t="s">
        <v>2477</v>
      </c>
    </row>
    <row r="624" spans="1:9" s="164" customFormat="1" ht="12.75" x14ac:dyDescent="0.2">
      <c r="A624" s="212" t="s">
        <v>2478</v>
      </c>
      <c r="B624" s="194" t="s">
        <v>2474</v>
      </c>
      <c r="C624" s="195" t="s">
        <v>2479</v>
      </c>
      <c r="D624" s="195" t="s">
        <v>812</v>
      </c>
      <c r="E624" s="196">
        <v>27.32</v>
      </c>
      <c r="F624" s="197">
        <v>1</v>
      </c>
      <c r="G624" s="198">
        <f t="shared" si="43"/>
        <v>27.32</v>
      </c>
      <c r="H624" s="371"/>
      <c r="I624" s="373"/>
    </row>
    <row r="625" spans="1:9" s="164" customFormat="1" ht="12.75" x14ac:dyDescent="0.2">
      <c r="A625" s="212" t="s">
        <v>2178</v>
      </c>
      <c r="B625" s="194" t="s">
        <v>2198</v>
      </c>
      <c r="C625" s="195" t="s">
        <v>2480</v>
      </c>
      <c r="D625" s="195" t="s">
        <v>134</v>
      </c>
      <c r="E625" s="196">
        <v>33.28</v>
      </c>
      <c r="F625" s="197">
        <v>0.3</v>
      </c>
      <c r="G625" s="198">
        <f t="shared" si="43"/>
        <v>9.984</v>
      </c>
      <c r="H625" s="371"/>
      <c r="I625" s="373"/>
    </row>
    <row r="626" spans="1:9" s="164" customFormat="1" ht="25.5" x14ac:dyDescent="0.2">
      <c r="A626" s="212" t="s">
        <v>2393</v>
      </c>
      <c r="B626" s="194" t="s">
        <v>1718</v>
      </c>
      <c r="C626" s="195" t="s">
        <v>2394</v>
      </c>
      <c r="D626" s="195" t="s">
        <v>134</v>
      </c>
      <c r="E626" s="196">
        <v>1.2</v>
      </c>
      <c r="F626" s="197">
        <v>1</v>
      </c>
      <c r="G626" s="198">
        <f t="shared" si="43"/>
        <v>1.2</v>
      </c>
      <c r="H626" s="371"/>
      <c r="I626" s="373"/>
    </row>
    <row r="627" spans="1:9" s="164" customFormat="1" ht="25.5" x14ac:dyDescent="0.2">
      <c r="A627" s="212" t="s">
        <v>2395</v>
      </c>
      <c r="B627" s="194" t="s">
        <v>1718</v>
      </c>
      <c r="C627" s="195" t="s">
        <v>2396</v>
      </c>
      <c r="D627" s="195" t="s">
        <v>134</v>
      </c>
      <c r="E627" s="196">
        <v>0.85</v>
      </c>
      <c r="F627" s="197">
        <v>1</v>
      </c>
      <c r="G627" s="198">
        <f t="shared" si="43"/>
        <v>0.85</v>
      </c>
      <c r="H627" s="371"/>
      <c r="I627" s="373"/>
    </row>
    <row r="628" spans="1:9" s="164" customFormat="1" ht="12.75" x14ac:dyDescent="0.2">
      <c r="A628" s="212" t="s">
        <v>2401</v>
      </c>
      <c r="B628" s="194" t="s">
        <v>1713</v>
      </c>
      <c r="C628" s="195" t="s">
        <v>2402</v>
      </c>
      <c r="D628" s="195" t="s">
        <v>2422</v>
      </c>
      <c r="E628" s="196">
        <v>1.51</v>
      </c>
      <c r="F628" s="197">
        <v>12</v>
      </c>
      <c r="G628" s="198">
        <f t="shared" si="43"/>
        <v>18.12</v>
      </c>
      <c r="H628" s="371"/>
      <c r="I628" s="373"/>
    </row>
    <row r="629" spans="1:9" s="164" customFormat="1" ht="12.75" x14ac:dyDescent="0.2">
      <c r="A629" s="212"/>
      <c r="B629" s="194"/>
      <c r="C629" s="195"/>
      <c r="D629" s="195"/>
      <c r="E629" s="196"/>
      <c r="F629" s="197"/>
      <c r="G629" s="198" t="str">
        <f t="shared" si="43"/>
        <v/>
      </c>
      <c r="H629" s="371"/>
      <c r="I629" s="373"/>
    </row>
    <row r="630" spans="1:9" s="164" customFormat="1" ht="12.75" x14ac:dyDescent="0.2">
      <c r="A630" s="212"/>
      <c r="B630" s="194"/>
      <c r="C630" s="195"/>
      <c r="D630" s="195"/>
      <c r="E630" s="196"/>
      <c r="F630" s="197"/>
      <c r="G630" s="198" t="str">
        <f t="shared" si="43"/>
        <v/>
      </c>
      <c r="H630" s="371"/>
      <c r="I630" s="373"/>
    </row>
    <row r="631" spans="1:9" s="164" customFormat="1" ht="12.75" x14ac:dyDescent="0.2">
      <c r="A631" s="212"/>
      <c r="B631" s="194"/>
      <c r="C631" s="195"/>
      <c r="D631" s="195"/>
      <c r="E631" s="196"/>
      <c r="F631" s="199"/>
      <c r="G631" s="198" t="str">
        <f t="shared" si="43"/>
        <v/>
      </c>
      <c r="H631" s="371"/>
      <c r="I631" s="373"/>
    </row>
    <row r="632" spans="1:9" s="164" customFormat="1" ht="12.75" x14ac:dyDescent="0.2">
      <c r="A632" s="212"/>
      <c r="B632" s="194"/>
      <c r="C632" s="195"/>
      <c r="D632" s="195"/>
      <c r="E632" s="196"/>
      <c r="F632" s="199"/>
      <c r="G632" s="198" t="str">
        <f t="shared" si="43"/>
        <v/>
      </c>
      <c r="H632" s="371"/>
      <c r="I632" s="373"/>
    </row>
    <row r="633" spans="1:9" s="164" customFormat="1" ht="13.5" thickBot="1" x14ac:dyDescent="0.25">
      <c r="A633" s="213"/>
      <c r="B633" s="201"/>
      <c r="C633" s="202"/>
      <c r="D633" s="202"/>
      <c r="E633" s="203"/>
      <c r="F633" s="204"/>
      <c r="G633" s="205" t="str">
        <f t="shared" si="43"/>
        <v/>
      </c>
      <c r="H633" s="372"/>
      <c r="I633" s="374"/>
    </row>
    <row r="634" spans="1:9" s="164" customFormat="1" ht="13.5" thickBot="1" x14ac:dyDescent="0.25">
      <c r="B634" s="206"/>
      <c r="E634" s="207"/>
      <c r="F634" s="208"/>
      <c r="G634" s="209" t="str">
        <f t="shared" si="43"/>
        <v/>
      </c>
      <c r="H634" s="175"/>
      <c r="I634" s="175"/>
    </row>
    <row r="635" spans="1:9" s="164" customFormat="1" ht="12.75" x14ac:dyDescent="0.2">
      <c r="A635" s="210" t="s">
        <v>2126</v>
      </c>
      <c r="B635" s="177" t="s">
        <v>191</v>
      </c>
      <c r="C635" s="178"/>
      <c r="D635" s="179" t="s">
        <v>2</v>
      </c>
      <c r="E635" s="179" t="s">
        <v>132</v>
      </c>
      <c r="F635" s="180">
        <v>1</v>
      </c>
      <c r="G635" s="181">
        <f>IF(SUM(G637:G646)="","",IF(E635="NOTURNO",(SUM(G637:G646))*1.25,SUM(G637:G646)))</f>
        <v>183.29249999999999</v>
      </c>
      <c r="H635" s="182" t="s">
        <v>1771</v>
      </c>
      <c r="I635" s="183" t="s">
        <v>1772</v>
      </c>
    </row>
    <row r="636" spans="1:9" s="164" customFormat="1" ht="12.75" x14ac:dyDescent="0.2">
      <c r="A636" s="211" t="s">
        <v>1774</v>
      </c>
      <c r="B636" s="185" t="s">
        <v>2386</v>
      </c>
      <c r="C636" s="186" t="s">
        <v>2387</v>
      </c>
      <c r="D636" s="187" t="s">
        <v>2</v>
      </c>
      <c r="E636" s="188" t="s">
        <v>2388</v>
      </c>
      <c r="F636" s="189" t="s">
        <v>3</v>
      </c>
      <c r="G636" s="190"/>
      <c r="H636" s="191"/>
      <c r="I636" s="192"/>
    </row>
    <row r="637" spans="1:9" s="164" customFormat="1" ht="12.75" x14ac:dyDescent="0.2">
      <c r="A637" s="212" t="s">
        <v>2473</v>
      </c>
      <c r="B637" s="194" t="s">
        <v>2474</v>
      </c>
      <c r="C637" s="195" t="s">
        <v>2475</v>
      </c>
      <c r="D637" s="195" t="s">
        <v>812</v>
      </c>
      <c r="E637" s="196">
        <v>89.16</v>
      </c>
      <c r="F637" s="197">
        <v>1</v>
      </c>
      <c r="G637" s="198">
        <f t="shared" ref="G637:G648" si="44">IF(E637="","",F637*E637)</f>
        <v>89.16</v>
      </c>
      <c r="H637" s="371" t="s">
        <v>2476</v>
      </c>
      <c r="I637" s="373" t="s">
        <v>2477</v>
      </c>
    </row>
    <row r="638" spans="1:9" s="164" customFormat="1" ht="12.75" x14ac:dyDescent="0.2">
      <c r="A638" s="212" t="s">
        <v>2478</v>
      </c>
      <c r="B638" s="194" t="s">
        <v>2474</v>
      </c>
      <c r="C638" s="195" t="s">
        <v>2479</v>
      </c>
      <c r="D638" s="195" t="s">
        <v>812</v>
      </c>
      <c r="E638" s="196">
        <v>27.32</v>
      </c>
      <c r="F638" s="197">
        <v>1</v>
      </c>
      <c r="G638" s="198">
        <f t="shared" si="44"/>
        <v>27.32</v>
      </c>
      <c r="H638" s="371"/>
      <c r="I638" s="373"/>
    </row>
    <row r="639" spans="1:9" s="164" customFormat="1" ht="12.75" x14ac:dyDescent="0.2">
      <c r="A639" s="212" t="s">
        <v>2178</v>
      </c>
      <c r="B639" s="194" t="s">
        <v>2198</v>
      </c>
      <c r="C639" s="195" t="s">
        <v>2480</v>
      </c>
      <c r="D639" s="195" t="s">
        <v>134</v>
      </c>
      <c r="E639" s="196">
        <v>33.28</v>
      </c>
      <c r="F639" s="197">
        <v>0.3</v>
      </c>
      <c r="G639" s="198">
        <f t="shared" si="44"/>
        <v>9.984</v>
      </c>
      <c r="H639" s="371"/>
      <c r="I639" s="373"/>
    </row>
    <row r="640" spans="1:9" s="164" customFormat="1" ht="25.5" x14ac:dyDescent="0.2">
      <c r="A640" s="212" t="s">
        <v>2393</v>
      </c>
      <c r="B640" s="194" t="s">
        <v>1718</v>
      </c>
      <c r="C640" s="195" t="s">
        <v>2394</v>
      </c>
      <c r="D640" s="195" t="s">
        <v>134</v>
      </c>
      <c r="E640" s="196">
        <v>1.2</v>
      </c>
      <c r="F640" s="197">
        <v>1</v>
      </c>
      <c r="G640" s="198">
        <f t="shared" si="44"/>
        <v>1.2</v>
      </c>
      <c r="H640" s="371"/>
      <c r="I640" s="373"/>
    </row>
    <row r="641" spans="1:9" s="164" customFormat="1" ht="25.5" x14ac:dyDescent="0.2">
      <c r="A641" s="212" t="s">
        <v>2395</v>
      </c>
      <c r="B641" s="194" t="s">
        <v>1718</v>
      </c>
      <c r="C641" s="195" t="s">
        <v>2396</v>
      </c>
      <c r="D641" s="195" t="s">
        <v>134</v>
      </c>
      <c r="E641" s="196">
        <v>0.85</v>
      </c>
      <c r="F641" s="197">
        <v>1</v>
      </c>
      <c r="G641" s="198">
        <f t="shared" si="44"/>
        <v>0.85</v>
      </c>
      <c r="H641" s="371"/>
      <c r="I641" s="373"/>
    </row>
    <row r="642" spans="1:9" s="164" customFormat="1" ht="12.75" x14ac:dyDescent="0.2">
      <c r="A642" s="212" t="s">
        <v>2401</v>
      </c>
      <c r="B642" s="194" t="s">
        <v>1713</v>
      </c>
      <c r="C642" s="195" t="s">
        <v>2402</v>
      </c>
      <c r="D642" s="195" t="s">
        <v>2422</v>
      </c>
      <c r="E642" s="196">
        <v>1.51</v>
      </c>
      <c r="F642" s="197">
        <v>12</v>
      </c>
      <c r="G642" s="198">
        <f t="shared" si="44"/>
        <v>18.12</v>
      </c>
      <c r="H642" s="371"/>
      <c r="I642" s="373"/>
    </row>
    <row r="643" spans="1:9" s="164" customFormat="1" ht="12.75" x14ac:dyDescent="0.2">
      <c r="A643" s="212"/>
      <c r="B643" s="194"/>
      <c r="C643" s="195"/>
      <c r="D643" s="195"/>
      <c r="E643" s="196"/>
      <c r="F643" s="197"/>
      <c r="G643" s="198" t="str">
        <f t="shared" si="44"/>
        <v/>
      </c>
      <c r="H643" s="371"/>
      <c r="I643" s="373"/>
    </row>
    <row r="644" spans="1:9" s="164" customFormat="1" ht="12.75" x14ac:dyDescent="0.2">
      <c r="A644" s="212"/>
      <c r="B644" s="194"/>
      <c r="C644" s="195"/>
      <c r="D644" s="195"/>
      <c r="E644" s="196"/>
      <c r="F644" s="197"/>
      <c r="G644" s="198" t="str">
        <f t="shared" si="44"/>
        <v/>
      </c>
      <c r="H644" s="371"/>
      <c r="I644" s="373"/>
    </row>
    <row r="645" spans="1:9" s="164" customFormat="1" ht="12.75" x14ac:dyDescent="0.2">
      <c r="A645" s="212"/>
      <c r="B645" s="194"/>
      <c r="C645" s="195"/>
      <c r="D645" s="195"/>
      <c r="E645" s="196"/>
      <c r="F645" s="199"/>
      <c r="G645" s="198" t="str">
        <f t="shared" si="44"/>
        <v/>
      </c>
      <c r="H645" s="371"/>
      <c r="I645" s="373"/>
    </row>
    <row r="646" spans="1:9" s="164" customFormat="1" ht="12.75" x14ac:dyDescent="0.2">
      <c r="A646" s="212"/>
      <c r="B646" s="194"/>
      <c r="C646" s="195"/>
      <c r="D646" s="195"/>
      <c r="E646" s="196"/>
      <c r="F646" s="199"/>
      <c r="G646" s="198" t="str">
        <f t="shared" si="44"/>
        <v/>
      </c>
      <c r="H646" s="371"/>
      <c r="I646" s="373"/>
    </row>
    <row r="647" spans="1:9" s="164" customFormat="1" ht="13.5" thickBot="1" x14ac:dyDescent="0.25">
      <c r="A647" s="213"/>
      <c r="B647" s="201"/>
      <c r="C647" s="202"/>
      <c r="D647" s="202"/>
      <c r="E647" s="203"/>
      <c r="F647" s="204"/>
      <c r="G647" s="205" t="str">
        <f t="shared" si="44"/>
        <v/>
      </c>
      <c r="H647" s="372"/>
      <c r="I647" s="374"/>
    </row>
    <row r="648" spans="1:9" s="164" customFormat="1" ht="13.5" thickBot="1" x14ac:dyDescent="0.25">
      <c r="B648" s="206"/>
      <c r="E648" s="207"/>
      <c r="F648" s="208"/>
      <c r="G648" s="209" t="str">
        <f t="shared" si="44"/>
        <v/>
      </c>
      <c r="H648" s="175"/>
      <c r="I648" s="175"/>
    </row>
    <row r="649" spans="1:9" s="164" customFormat="1" ht="12.75" x14ac:dyDescent="0.2">
      <c r="A649" s="210" t="s">
        <v>2127</v>
      </c>
      <c r="B649" s="177" t="s">
        <v>192</v>
      </c>
      <c r="C649" s="178"/>
      <c r="D649" s="179" t="s">
        <v>2</v>
      </c>
      <c r="E649" s="179" t="s">
        <v>2385</v>
      </c>
      <c r="F649" s="180">
        <v>1</v>
      </c>
      <c r="G649" s="181">
        <f>IF(SUM(G651:G660)="","",IF(E649="NOTURNO",(SUM(G651:G660))*1.25,SUM(G651:G660)))</f>
        <v>153.29</v>
      </c>
      <c r="H649" s="182" t="s">
        <v>1771</v>
      </c>
      <c r="I649" s="183" t="s">
        <v>1772</v>
      </c>
    </row>
    <row r="650" spans="1:9" s="164" customFormat="1" ht="12.75" x14ac:dyDescent="0.2">
      <c r="A650" s="211" t="s">
        <v>1774</v>
      </c>
      <c r="B650" s="185" t="s">
        <v>2386</v>
      </c>
      <c r="C650" s="186" t="s">
        <v>2387</v>
      </c>
      <c r="D650" s="187" t="s">
        <v>2</v>
      </c>
      <c r="E650" s="188" t="s">
        <v>2388</v>
      </c>
      <c r="F650" s="189" t="s">
        <v>3</v>
      </c>
      <c r="G650" s="190"/>
      <c r="H650" s="191"/>
      <c r="I650" s="192"/>
    </row>
    <row r="651" spans="1:9" s="164" customFormat="1" ht="12.75" x14ac:dyDescent="0.2">
      <c r="A651" s="212" t="s">
        <v>2473</v>
      </c>
      <c r="B651" s="194" t="s">
        <v>2474</v>
      </c>
      <c r="C651" s="195" t="s">
        <v>2475</v>
      </c>
      <c r="D651" s="195" t="s">
        <v>812</v>
      </c>
      <c r="E651" s="196">
        <v>89.16</v>
      </c>
      <c r="F651" s="197">
        <v>1</v>
      </c>
      <c r="G651" s="198">
        <f t="shared" ref="G651:G661" si="45">IF(E651="","",F651*E651)</f>
        <v>89.16</v>
      </c>
      <c r="H651" s="371" t="s">
        <v>2476</v>
      </c>
      <c r="I651" s="373" t="s">
        <v>2477</v>
      </c>
    </row>
    <row r="652" spans="1:9" s="164" customFormat="1" ht="12.75" x14ac:dyDescent="0.2">
      <c r="A652" s="212" t="s">
        <v>2478</v>
      </c>
      <c r="B652" s="194" t="s">
        <v>2474</v>
      </c>
      <c r="C652" s="195" t="s">
        <v>2479</v>
      </c>
      <c r="D652" s="195" t="s">
        <v>812</v>
      </c>
      <c r="E652" s="196">
        <v>27.32</v>
      </c>
      <c r="F652" s="197">
        <v>1</v>
      </c>
      <c r="G652" s="198">
        <f t="shared" si="45"/>
        <v>27.32</v>
      </c>
      <c r="H652" s="371"/>
      <c r="I652" s="373"/>
    </row>
    <row r="653" spans="1:9" s="164" customFormat="1" ht="12.75" x14ac:dyDescent="0.2">
      <c r="A653" s="212" t="s">
        <v>2178</v>
      </c>
      <c r="B653" s="194" t="s">
        <v>2198</v>
      </c>
      <c r="C653" s="195" t="s">
        <v>2480</v>
      </c>
      <c r="D653" s="195" t="s">
        <v>134</v>
      </c>
      <c r="E653" s="196">
        <v>33.28</v>
      </c>
      <c r="F653" s="197">
        <v>0.5</v>
      </c>
      <c r="G653" s="198">
        <f t="shared" si="45"/>
        <v>16.64</v>
      </c>
      <c r="H653" s="371"/>
      <c r="I653" s="373"/>
    </row>
    <row r="654" spans="1:9" s="164" customFormat="1" ht="25.5" x14ac:dyDescent="0.2">
      <c r="A654" s="212" t="s">
        <v>2393</v>
      </c>
      <c r="B654" s="194" t="s">
        <v>1718</v>
      </c>
      <c r="C654" s="195" t="s">
        <v>2394</v>
      </c>
      <c r="D654" s="195" t="s">
        <v>134</v>
      </c>
      <c r="E654" s="196">
        <v>1.2</v>
      </c>
      <c r="F654" s="197">
        <v>1</v>
      </c>
      <c r="G654" s="198">
        <f t="shared" si="45"/>
        <v>1.2</v>
      </c>
      <c r="H654" s="371"/>
      <c r="I654" s="373"/>
    </row>
    <row r="655" spans="1:9" s="164" customFormat="1" ht="25.5" x14ac:dyDescent="0.2">
      <c r="A655" s="212" t="s">
        <v>2395</v>
      </c>
      <c r="B655" s="194" t="s">
        <v>1718</v>
      </c>
      <c r="C655" s="195" t="s">
        <v>2396</v>
      </c>
      <c r="D655" s="195" t="s">
        <v>134</v>
      </c>
      <c r="E655" s="196">
        <v>0.85</v>
      </c>
      <c r="F655" s="197">
        <v>1</v>
      </c>
      <c r="G655" s="198">
        <f t="shared" si="45"/>
        <v>0.85</v>
      </c>
      <c r="H655" s="371"/>
      <c r="I655" s="373"/>
    </row>
    <row r="656" spans="1:9" s="164" customFormat="1" ht="12.75" x14ac:dyDescent="0.2">
      <c r="A656" s="212" t="s">
        <v>2401</v>
      </c>
      <c r="B656" s="194" t="s">
        <v>1713</v>
      </c>
      <c r="C656" s="195" t="s">
        <v>2402</v>
      </c>
      <c r="D656" s="195" t="s">
        <v>2422</v>
      </c>
      <c r="E656" s="196">
        <v>1.51</v>
      </c>
      <c r="F656" s="197">
        <v>12</v>
      </c>
      <c r="G656" s="198">
        <f t="shared" si="45"/>
        <v>18.12</v>
      </c>
      <c r="H656" s="371"/>
      <c r="I656" s="373"/>
    </row>
    <row r="657" spans="1:9" s="164" customFormat="1" ht="12.75" x14ac:dyDescent="0.2">
      <c r="A657" s="212"/>
      <c r="B657" s="194"/>
      <c r="C657" s="195"/>
      <c r="D657" s="195"/>
      <c r="E657" s="196"/>
      <c r="F657" s="197"/>
      <c r="G657" s="198" t="str">
        <f t="shared" si="45"/>
        <v/>
      </c>
      <c r="H657" s="371"/>
      <c r="I657" s="373"/>
    </row>
    <row r="658" spans="1:9" s="164" customFormat="1" ht="12.75" x14ac:dyDescent="0.2">
      <c r="A658" s="212"/>
      <c r="B658" s="194"/>
      <c r="C658" s="195"/>
      <c r="D658" s="195"/>
      <c r="E658" s="196"/>
      <c r="F658" s="197"/>
      <c r="G658" s="198" t="str">
        <f t="shared" si="45"/>
        <v/>
      </c>
      <c r="H658" s="371"/>
      <c r="I658" s="373"/>
    </row>
    <row r="659" spans="1:9" s="164" customFormat="1" ht="12.75" x14ac:dyDescent="0.2">
      <c r="A659" s="212"/>
      <c r="B659" s="194"/>
      <c r="C659" s="195"/>
      <c r="D659" s="195"/>
      <c r="E659" s="196"/>
      <c r="F659" s="199"/>
      <c r="G659" s="198" t="str">
        <f t="shared" si="45"/>
        <v/>
      </c>
      <c r="H659" s="371"/>
      <c r="I659" s="373"/>
    </row>
    <row r="660" spans="1:9" s="164" customFormat="1" ht="12.75" x14ac:dyDescent="0.2">
      <c r="A660" s="212"/>
      <c r="B660" s="194"/>
      <c r="C660" s="195"/>
      <c r="D660" s="195"/>
      <c r="E660" s="196"/>
      <c r="F660" s="199"/>
      <c r="G660" s="198" t="str">
        <f t="shared" si="45"/>
        <v/>
      </c>
      <c r="H660" s="371"/>
      <c r="I660" s="373"/>
    </row>
    <row r="661" spans="1:9" s="164" customFormat="1" ht="13.5" thickBot="1" x14ac:dyDescent="0.25">
      <c r="A661" s="213"/>
      <c r="B661" s="201"/>
      <c r="C661" s="202"/>
      <c r="D661" s="202"/>
      <c r="E661" s="203"/>
      <c r="F661" s="204"/>
      <c r="G661" s="205" t="str">
        <f t="shared" si="45"/>
        <v/>
      </c>
      <c r="H661" s="372"/>
      <c r="I661" s="374"/>
    </row>
    <row r="662" spans="1:9" s="164" customFormat="1" ht="13.5" thickBot="1" x14ac:dyDescent="0.25">
      <c r="H662" s="206"/>
      <c r="I662" s="206"/>
    </row>
    <row r="663" spans="1:9" s="164" customFormat="1" ht="12.75" x14ac:dyDescent="0.2">
      <c r="A663" s="210" t="s">
        <v>2128</v>
      </c>
      <c r="B663" s="225" t="s">
        <v>193</v>
      </c>
      <c r="C663" s="178"/>
      <c r="D663" s="179" t="s">
        <v>2</v>
      </c>
      <c r="E663" s="179" t="s">
        <v>132</v>
      </c>
      <c r="F663" s="180">
        <v>1</v>
      </c>
      <c r="G663" s="181">
        <f>IF(SUM(G665:G674)="","",IF(E663="NOTURNO",(SUM(G665:G674))*1.25,SUM(G665:G674)))</f>
        <v>191.61249999999998</v>
      </c>
      <c r="H663" s="182" t="s">
        <v>1771</v>
      </c>
      <c r="I663" s="183" t="s">
        <v>1772</v>
      </c>
    </row>
    <row r="664" spans="1:9" s="164" customFormat="1" ht="12.75" x14ac:dyDescent="0.2">
      <c r="A664" s="211" t="s">
        <v>1774</v>
      </c>
      <c r="B664" s="185" t="s">
        <v>2386</v>
      </c>
      <c r="C664" s="186" t="s">
        <v>2387</v>
      </c>
      <c r="D664" s="187" t="s">
        <v>2</v>
      </c>
      <c r="E664" s="188" t="s">
        <v>2388</v>
      </c>
      <c r="F664" s="189" t="s">
        <v>3</v>
      </c>
      <c r="G664" s="190"/>
      <c r="H664" s="191"/>
      <c r="I664" s="192"/>
    </row>
    <row r="665" spans="1:9" s="164" customFormat="1" ht="12.75" x14ac:dyDescent="0.2">
      <c r="A665" s="212" t="s">
        <v>2473</v>
      </c>
      <c r="B665" s="194" t="s">
        <v>2474</v>
      </c>
      <c r="C665" s="195" t="s">
        <v>2475</v>
      </c>
      <c r="D665" s="195" t="s">
        <v>812</v>
      </c>
      <c r="E665" s="196">
        <v>89.16</v>
      </c>
      <c r="F665" s="197">
        <v>1</v>
      </c>
      <c r="G665" s="198">
        <f t="shared" ref="G665:G676" si="46">IF(E665="","",F665*E665)</f>
        <v>89.16</v>
      </c>
      <c r="H665" s="371" t="s">
        <v>2476</v>
      </c>
      <c r="I665" s="373" t="s">
        <v>2477</v>
      </c>
    </row>
    <row r="666" spans="1:9" s="164" customFormat="1" ht="12.75" x14ac:dyDescent="0.2">
      <c r="A666" s="212" t="s">
        <v>2478</v>
      </c>
      <c r="B666" s="194" t="s">
        <v>2474</v>
      </c>
      <c r="C666" s="195" t="s">
        <v>2479</v>
      </c>
      <c r="D666" s="195" t="s">
        <v>812</v>
      </c>
      <c r="E666" s="196">
        <v>27.32</v>
      </c>
      <c r="F666" s="197">
        <v>1</v>
      </c>
      <c r="G666" s="198">
        <f t="shared" si="46"/>
        <v>27.32</v>
      </c>
      <c r="H666" s="371"/>
      <c r="I666" s="373"/>
    </row>
    <row r="667" spans="1:9" s="164" customFormat="1" ht="12.75" x14ac:dyDescent="0.2">
      <c r="A667" s="212" t="s">
        <v>2178</v>
      </c>
      <c r="B667" s="194" t="s">
        <v>2198</v>
      </c>
      <c r="C667" s="195" t="s">
        <v>2480</v>
      </c>
      <c r="D667" s="195" t="s">
        <v>134</v>
      </c>
      <c r="E667" s="196">
        <v>33.28</v>
      </c>
      <c r="F667" s="197">
        <v>0.5</v>
      </c>
      <c r="G667" s="198">
        <f t="shared" si="46"/>
        <v>16.64</v>
      </c>
      <c r="H667" s="371"/>
      <c r="I667" s="373"/>
    </row>
    <row r="668" spans="1:9" s="164" customFormat="1" ht="25.5" x14ac:dyDescent="0.2">
      <c r="A668" s="212" t="s">
        <v>2393</v>
      </c>
      <c r="B668" s="194" t="s">
        <v>1718</v>
      </c>
      <c r="C668" s="195" t="s">
        <v>2394</v>
      </c>
      <c r="D668" s="195" t="s">
        <v>134</v>
      </c>
      <c r="E668" s="196">
        <v>1.2</v>
      </c>
      <c r="F668" s="197">
        <v>1</v>
      </c>
      <c r="G668" s="198">
        <f t="shared" si="46"/>
        <v>1.2</v>
      </c>
      <c r="H668" s="371"/>
      <c r="I668" s="373"/>
    </row>
    <row r="669" spans="1:9" s="164" customFormat="1" ht="25.5" x14ac:dyDescent="0.2">
      <c r="A669" s="212" t="s">
        <v>2395</v>
      </c>
      <c r="B669" s="194" t="s">
        <v>1718</v>
      </c>
      <c r="C669" s="195" t="s">
        <v>2396</v>
      </c>
      <c r="D669" s="195" t="s">
        <v>134</v>
      </c>
      <c r="E669" s="196">
        <v>0.85</v>
      </c>
      <c r="F669" s="197">
        <v>1</v>
      </c>
      <c r="G669" s="198">
        <f t="shared" si="46"/>
        <v>0.85</v>
      </c>
      <c r="H669" s="371"/>
      <c r="I669" s="373"/>
    </row>
    <row r="670" spans="1:9" s="164" customFormat="1" ht="12.75" x14ac:dyDescent="0.2">
      <c r="A670" s="212" t="s">
        <v>2401</v>
      </c>
      <c r="B670" s="194" t="s">
        <v>1713</v>
      </c>
      <c r="C670" s="195" t="s">
        <v>2402</v>
      </c>
      <c r="D670" s="195" t="s">
        <v>2422</v>
      </c>
      <c r="E670" s="196">
        <v>1.51</v>
      </c>
      <c r="F670" s="197">
        <v>12</v>
      </c>
      <c r="G670" s="198">
        <f t="shared" si="46"/>
        <v>18.12</v>
      </c>
      <c r="H670" s="371"/>
      <c r="I670" s="373"/>
    </row>
    <row r="671" spans="1:9" s="164" customFormat="1" ht="12.75" x14ac:dyDescent="0.2">
      <c r="A671" s="212"/>
      <c r="B671" s="194"/>
      <c r="C671" s="195"/>
      <c r="D671" s="195"/>
      <c r="E671" s="196"/>
      <c r="F671" s="197"/>
      <c r="G671" s="198" t="str">
        <f t="shared" si="46"/>
        <v/>
      </c>
      <c r="H671" s="371"/>
      <c r="I671" s="373"/>
    </row>
    <row r="672" spans="1:9" s="164" customFormat="1" ht="12.75" x14ac:dyDescent="0.2">
      <c r="A672" s="212"/>
      <c r="B672" s="194"/>
      <c r="C672" s="195"/>
      <c r="D672" s="195"/>
      <c r="E672" s="196"/>
      <c r="F672" s="197"/>
      <c r="G672" s="198" t="str">
        <f t="shared" si="46"/>
        <v/>
      </c>
      <c r="H672" s="371"/>
      <c r="I672" s="373"/>
    </row>
    <row r="673" spans="1:9" s="164" customFormat="1" ht="12.75" x14ac:dyDescent="0.2">
      <c r="A673" s="212"/>
      <c r="B673" s="194"/>
      <c r="C673" s="195"/>
      <c r="D673" s="195"/>
      <c r="E673" s="196"/>
      <c r="F673" s="199"/>
      <c r="G673" s="198" t="str">
        <f t="shared" si="46"/>
        <v/>
      </c>
      <c r="H673" s="371"/>
      <c r="I673" s="373"/>
    </row>
    <row r="674" spans="1:9" s="164" customFormat="1" ht="12.75" x14ac:dyDescent="0.2">
      <c r="A674" s="212"/>
      <c r="B674" s="194"/>
      <c r="C674" s="195"/>
      <c r="D674" s="195"/>
      <c r="E674" s="196"/>
      <c r="F674" s="199"/>
      <c r="G674" s="198" t="str">
        <f t="shared" si="46"/>
        <v/>
      </c>
      <c r="H674" s="371"/>
      <c r="I674" s="373"/>
    </row>
    <row r="675" spans="1:9" s="164" customFormat="1" ht="13.5" thickBot="1" x14ac:dyDescent="0.25">
      <c r="A675" s="213"/>
      <c r="B675" s="201"/>
      <c r="C675" s="202"/>
      <c r="D675" s="202"/>
      <c r="E675" s="203"/>
      <c r="F675" s="204"/>
      <c r="G675" s="205" t="str">
        <f t="shared" si="46"/>
        <v/>
      </c>
      <c r="H675" s="372"/>
      <c r="I675" s="374"/>
    </row>
    <row r="676" spans="1:9" s="164" customFormat="1" ht="13.5" thickBot="1" x14ac:dyDescent="0.25">
      <c r="B676" s="206"/>
      <c r="E676" s="207"/>
      <c r="F676" s="208"/>
      <c r="G676" s="209" t="str">
        <f t="shared" si="46"/>
        <v/>
      </c>
      <c r="H676" s="175"/>
      <c r="I676" s="175"/>
    </row>
    <row r="677" spans="1:9" s="164" customFormat="1" ht="12.75" x14ac:dyDescent="0.2">
      <c r="A677" s="210" t="s">
        <v>2129</v>
      </c>
      <c r="B677" s="177" t="s">
        <v>194</v>
      </c>
      <c r="C677" s="178"/>
      <c r="D677" s="179" t="s">
        <v>2</v>
      </c>
      <c r="E677" s="179" t="s">
        <v>2385</v>
      </c>
      <c r="F677" s="180">
        <v>1</v>
      </c>
      <c r="G677" s="181">
        <f>IF(SUM(G679:G688)="","",IF(E677="NOTURNO",(SUM(G679:G688))*1.25,SUM(G679:G688)))</f>
        <v>159.94599999999997</v>
      </c>
      <c r="H677" s="182" t="s">
        <v>1771</v>
      </c>
      <c r="I677" s="183" t="s">
        <v>1772</v>
      </c>
    </row>
    <row r="678" spans="1:9" s="164" customFormat="1" ht="12.75" x14ac:dyDescent="0.2">
      <c r="A678" s="211" t="s">
        <v>1774</v>
      </c>
      <c r="B678" s="185" t="s">
        <v>2386</v>
      </c>
      <c r="C678" s="186" t="s">
        <v>2387</v>
      </c>
      <c r="D678" s="187" t="s">
        <v>2</v>
      </c>
      <c r="E678" s="188" t="s">
        <v>2388</v>
      </c>
      <c r="F678" s="189" t="s">
        <v>3</v>
      </c>
      <c r="G678" s="190"/>
      <c r="H678" s="191"/>
      <c r="I678" s="192"/>
    </row>
    <row r="679" spans="1:9" s="164" customFormat="1" ht="12.75" x14ac:dyDescent="0.2">
      <c r="A679" s="212" t="s">
        <v>2473</v>
      </c>
      <c r="B679" s="194" t="s">
        <v>2474</v>
      </c>
      <c r="C679" s="195" t="s">
        <v>2475</v>
      </c>
      <c r="D679" s="195" t="s">
        <v>812</v>
      </c>
      <c r="E679" s="196">
        <v>89.16</v>
      </c>
      <c r="F679" s="197">
        <v>1</v>
      </c>
      <c r="G679" s="198">
        <f t="shared" ref="G679:G689" si="47">IF(E679="","",F679*E679)</f>
        <v>89.16</v>
      </c>
      <c r="H679" s="371" t="s">
        <v>2476</v>
      </c>
      <c r="I679" s="373" t="s">
        <v>2477</v>
      </c>
    </row>
    <row r="680" spans="1:9" s="164" customFormat="1" ht="12.75" x14ac:dyDescent="0.2">
      <c r="A680" s="212" t="s">
        <v>2478</v>
      </c>
      <c r="B680" s="194" t="s">
        <v>2474</v>
      </c>
      <c r="C680" s="195" t="s">
        <v>2479</v>
      </c>
      <c r="D680" s="195" t="s">
        <v>812</v>
      </c>
      <c r="E680" s="196">
        <v>27.32</v>
      </c>
      <c r="F680" s="197">
        <v>1</v>
      </c>
      <c r="G680" s="198">
        <f t="shared" si="47"/>
        <v>27.32</v>
      </c>
      <c r="H680" s="371"/>
      <c r="I680" s="373"/>
    </row>
    <row r="681" spans="1:9" s="164" customFormat="1" ht="12.75" x14ac:dyDescent="0.2">
      <c r="A681" s="212" t="s">
        <v>2178</v>
      </c>
      <c r="B681" s="194" t="s">
        <v>2198</v>
      </c>
      <c r="C681" s="195" t="s">
        <v>2480</v>
      </c>
      <c r="D681" s="195" t="s">
        <v>134</v>
      </c>
      <c r="E681" s="196">
        <v>33.28</v>
      </c>
      <c r="F681" s="197">
        <v>0.7</v>
      </c>
      <c r="G681" s="198">
        <f t="shared" si="47"/>
        <v>23.295999999999999</v>
      </c>
      <c r="H681" s="371"/>
      <c r="I681" s="373"/>
    </row>
    <row r="682" spans="1:9" s="164" customFormat="1" ht="25.5" x14ac:dyDescent="0.2">
      <c r="A682" s="212" t="s">
        <v>2393</v>
      </c>
      <c r="B682" s="194" t="s">
        <v>1718</v>
      </c>
      <c r="C682" s="195" t="s">
        <v>2394</v>
      </c>
      <c r="D682" s="195" t="s">
        <v>134</v>
      </c>
      <c r="E682" s="196">
        <v>1.2</v>
      </c>
      <c r="F682" s="197">
        <v>1</v>
      </c>
      <c r="G682" s="198">
        <f t="shared" si="47"/>
        <v>1.2</v>
      </c>
      <c r="H682" s="371"/>
      <c r="I682" s="373"/>
    </row>
    <row r="683" spans="1:9" s="164" customFormat="1" ht="25.5" x14ac:dyDescent="0.2">
      <c r="A683" s="212" t="s">
        <v>2395</v>
      </c>
      <c r="B683" s="194" t="s">
        <v>1718</v>
      </c>
      <c r="C683" s="195" t="s">
        <v>2396</v>
      </c>
      <c r="D683" s="195" t="s">
        <v>134</v>
      </c>
      <c r="E683" s="196">
        <v>0.85</v>
      </c>
      <c r="F683" s="197">
        <v>1</v>
      </c>
      <c r="G683" s="198">
        <f t="shared" si="47"/>
        <v>0.85</v>
      </c>
      <c r="H683" s="371"/>
      <c r="I683" s="373"/>
    </row>
    <row r="684" spans="1:9" s="164" customFormat="1" ht="12.75" x14ac:dyDescent="0.2">
      <c r="A684" s="212" t="s">
        <v>2401</v>
      </c>
      <c r="B684" s="194" t="s">
        <v>1713</v>
      </c>
      <c r="C684" s="195" t="s">
        <v>2402</v>
      </c>
      <c r="D684" s="195" t="s">
        <v>2422</v>
      </c>
      <c r="E684" s="196">
        <v>1.51</v>
      </c>
      <c r="F684" s="197">
        <v>12</v>
      </c>
      <c r="G684" s="198">
        <f t="shared" si="47"/>
        <v>18.12</v>
      </c>
      <c r="H684" s="371"/>
      <c r="I684" s="373"/>
    </row>
    <row r="685" spans="1:9" s="164" customFormat="1" ht="12.75" x14ac:dyDescent="0.2">
      <c r="A685" s="212"/>
      <c r="B685" s="194"/>
      <c r="C685" s="195"/>
      <c r="D685" s="195"/>
      <c r="E685" s="196"/>
      <c r="F685" s="197"/>
      <c r="G685" s="198" t="str">
        <f t="shared" si="47"/>
        <v/>
      </c>
      <c r="H685" s="371"/>
      <c r="I685" s="373"/>
    </row>
    <row r="686" spans="1:9" s="164" customFormat="1" ht="12.75" x14ac:dyDescent="0.2">
      <c r="A686" s="212"/>
      <c r="B686" s="194"/>
      <c r="C686" s="195"/>
      <c r="D686" s="195"/>
      <c r="E686" s="196"/>
      <c r="F686" s="197"/>
      <c r="G686" s="198" t="str">
        <f t="shared" si="47"/>
        <v/>
      </c>
      <c r="H686" s="371"/>
      <c r="I686" s="373"/>
    </row>
    <row r="687" spans="1:9" s="164" customFormat="1" ht="12.75" x14ac:dyDescent="0.2">
      <c r="A687" s="212"/>
      <c r="B687" s="194"/>
      <c r="C687" s="195"/>
      <c r="D687" s="195"/>
      <c r="E687" s="196"/>
      <c r="F687" s="199"/>
      <c r="G687" s="198" t="str">
        <f t="shared" si="47"/>
        <v/>
      </c>
      <c r="H687" s="371"/>
      <c r="I687" s="373"/>
    </row>
    <row r="688" spans="1:9" s="164" customFormat="1" ht="12.75" x14ac:dyDescent="0.2">
      <c r="A688" s="212"/>
      <c r="B688" s="194"/>
      <c r="C688" s="195"/>
      <c r="D688" s="195"/>
      <c r="E688" s="196"/>
      <c r="F688" s="199"/>
      <c r="G688" s="198" t="str">
        <f t="shared" si="47"/>
        <v/>
      </c>
      <c r="H688" s="371"/>
      <c r="I688" s="373"/>
    </row>
    <row r="689" spans="1:9" s="164" customFormat="1" ht="13.5" thickBot="1" x14ac:dyDescent="0.25">
      <c r="A689" s="213"/>
      <c r="B689" s="201"/>
      <c r="C689" s="202"/>
      <c r="D689" s="202"/>
      <c r="E689" s="203"/>
      <c r="F689" s="204"/>
      <c r="G689" s="205" t="str">
        <f t="shared" si="47"/>
        <v/>
      </c>
      <c r="H689" s="372"/>
      <c r="I689" s="374"/>
    </row>
    <row r="690" spans="1:9" s="164" customFormat="1" ht="13.5" thickBot="1" x14ac:dyDescent="0.25">
      <c r="H690" s="206"/>
      <c r="I690" s="206"/>
    </row>
    <row r="691" spans="1:9" s="164" customFormat="1" ht="12.75" x14ac:dyDescent="0.2">
      <c r="A691" s="210" t="s">
        <v>2130</v>
      </c>
      <c r="B691" s="177" t="s">
        <v>195</v>
      </c>
      <c r="C691" s="178"/>
      <c r="D691" s="179" t="s">
        <v>2</v>
      </c>
      <c r="E691" s="179" t="s">
        <v>132</v>
      </c>
      <c r="F691" s="180">
        <v>1</v>
      </c>
      <c r="G691" s="181">
        <f>IF(SUM(G693:G702)="","",IF(E691="NOTURNO",(SUM(G693:G702))*1.25,SUM(G693:G702)))</f>
        <v>199.93249999999995</v>
      </c>
      <c r="H691" s="182" t="s">
        <v>1771</v>
      </c>
      <c r="I691" s="183" t="s">
        <v>1772</v>
      </c>
    </row>
    <row r="692" spans="1:9" s="164" customFormat="1" ht="12.75" x14ac:dyDescent="0.2">
      <c r="A692" s="211" t="s">
        <v>1774</v>
      </c>
      <c r="B692" s="185" t="s">
        <v>2386</v>
      </c>
      <c r="C692" s="186" t="s">
        <v>2387</v>
      </c>
      <c r="D692" s="187" t="s">
        <v>2</v>
      </c>
      <c r="E692" s="188" t="s">
        <v>2388</v>
      </c>
      <c r="F692" s="189" t="s">
        <v>3</v>
      </c>
      <c r="G692" s="190"/>
      <c r="H692" s="191"/>
      <c r="I692" s="192"/>
    </row>
    <row r="693" spans="1:9" s="164" customFormat="1" ht="12.75" x14ac:dyDescent="0.2">
      <c r="A693" s="212" t="s">
        <v>2473</v>
      </c>
      <c r="B693" s="194" t="s">
        <v>2474</v>
      </c>
      <c r="C693" s="195" t="s">
        <v>2475</v>
      </c>
      <c r="D693" s="195" t="s">
        <v>812</v>
      </c>
      <c r="E693" s="196">
        <v>89.16</v>
      </c>
      <c r="F693" s="197">
        <v>1</v>
      </c>
      <c r="G693" s="198">
        <f t="shared" ref="G693:G704" si="48">IF(E693="","",F693*E693)</f>
        <v>89.16</v>
      </c>
      <c r="H693" s="371" t="s">
        <v>2476</v>
      </c>
      <c r="I693" s="373" t="s">
        <v>2477</v>
      </c>
    </row>
    <row r="694" spans="1:9" s="164" customFormat="1" ht="12.75" x14ac:dyDescent="0.2">
      <c r="A694" s="212" t="s">
        <v>2478</v>
      </c>
      <c r="B694" s="194" t="s">
        <v>2474</v>
      </c>
      <c r="C694" s="195" t="s">
        <v>2479</v>
      </c>
      <c r="D694" s="195" t="s">
        <v>812</v>
      </c>
      <c r="E694" s="196">
        <v>27.32</v>
      </c>
      <c r="F694" s="197">
        <v>1</v>
      </c>
      <c r="G694" s="198">
        <f t="shared" si="48"/>
        <v>27.32</v>
      </c>
      <c r="H694" s="371"/>
      <c r="I694" s="373"/>
    </row>
    <row r="695" spans="1:9" s="164" customFormat="1" ht="12.75" x14ac:dyDescent="0.2">
      <c r="A695" s="212" t="s">
        <v>2178</v>
      </c>
      <c r="B695" s="194" t="s">
        <v>2198</v>
      </c>
      <c r="C695" s="195" t="s">
        <v>2480</v>
      </c>
      <c r="D695" s="195" t="s">
        <v>134</v>
      </c>
      <c r="E695" s="196">
        <v>33.28</v>
      </c>
      <c r="F695" s="197">
        <v>0.7</v>
      </c>
      <c r="G695" s="198">
        <f t="shared" si="48"/>
        <v>23.295999999999999</v>
      </c>
      <c r="H695" s="371"/>
      <c r="I695" s="373"/>
    </row>
    <row r="696" spans="1:9" s="164" customFormat="1" ht="25.5" x14ac:dyDescent="0.2">
      <c r="A696" s="212" t="s">
        <v>2393</v>
      </c>
      <c r="B696" s="194" t="s">
        <v>1718</v>
      </c>
      <c r="C696" s="195" t="s">
        <v>2394</v>
      </c>
      <c r="D696" s="195" t="s">
        <v>134</v>
      </c>
      <c r="E696" s="196">
        <v>1.2</v>
      </c>
      <c r="F696" s="197">
        <v>1</v>
      </c>
      <c r="G696" s="198">
        <f t="shared" si="48"/>
        <v>1.2</v>
      </c>
      <c r="H696" s="371"/>
      <c r="I696" s="373"/>
    </row>
    <row r="697" spans="1:9" s="164" customFormat="1" ht="25.5" x14ac:dyDescent="0.2">
      <c r="A697" s="212" t="s">
        <v>2395</v>
      </c>
      <c r="B697" s="194" t="s">
        <v>1718</v>
      </c>
      <c r="C697" s="195" t="s">
        <v>2396</v>
      </c>
      <c r="D697" s="195" t="s">
        <v>134</v>
      </c>
      <c r="E697" s="196">
        <v>0.85</v>
      </c>
      <c r="F697" s="197">
        <v>1</v>
      </c>
      <c r="G697" s="198">
        <f t="shared" si="48"/>
        <v>0.85</v>
      </c>
      <c r="H697" s="371"/>
      <c r="I697" s="373"/>
    </row>
    <row r="698" spans="1:9" s="164" customFormat="1" ht="12.75" x14ac:dyDescent="0.2">
      <c r="A698" s="212" t="s">
        <v>2401</v>
      </c>
      <c r="B698" s="194" t="s">
        <v>1713</v>
      </c>
      <c r="C698" s="195" t="s">
        <v>2402</v>
      </c>
      <c r="D698" s="195" t="s">
        <v>2422</v>
      </c>
      <c r="E698" s="196">
        <v>1.51</v>
      </c>
      <c r="F698" s="197">
        <v>12</v>
      </c>
      <c r="G698" s="198">
        <f t="shared" si="48"/>
        <v>18.12</v>
      </c>
      <c r="H698" s="371"/>
      <c r="I698" s="373"/>
    </row>
    <row r="699" spans="1:9" s="164" customFormat="1" ht="12.75" x14ac:dyDescent="0.2">
      <c r="A699" s="212"/>
      <c r="B699" s="194"/>
      <c r="C699" s="195"/>
      <c r="D699" s="195"/>
      <c r="E699" s="196"/>
      <c r="F699" s="197"/>
      <c r="G699" s="198" t="str">
        <f t="shared" si="48"/>
        <v/>
      </c>
      <c r="H699" s="371"/>
      <c r="I699" s="373"/>
    </row>
    <row r="700" spans="1:9" s="164" customFormat="1" ht="12.75" x14ac:dyDescent="0.2">
      <c r="A700" s="212"/>
      <c r="B700" s="194"/>
      <c r="C700" s="195"/>
      <c r="D700" s="195"/>
      <c r="E700" s="196"/>
      <c r="F700" s="197"/>
      <c r="G700" s="198" t="str">
        <f t="shared" si="48"/>
        <v/>
      </c>
      <c r="H700" s="371"/>
      <c r="I700" s="373"/>
    </row>
    <row r="701" spans="1:9" s="164" customFormat="1" ht="12.75" x14ac:dyDescent="0.2">
      <c r="A701" s="212"/>
      <c r="B701" s="194"/>
      <c r="C701" s="195"/>
      <c r="D701" s="195"/>
      <c r="E701" s="196"/>
      <c r="F701" s="199"/>
      <c r="G701" s="198" t="str">
        <f t="shared" si="48"/>
        <v/>
      </c>
      <c r="H701" s="371"/>
      <c r="I701" s="373"/>
    </row>
    <row r="702" spans="1:9" s="164" customFormat="1" ht="12.75" x14ac:dyDescent="0.2">
      <c r="A702" s="212"/>
      <c r="B702" s="194"/>
      <c r="C702" s="195"/>
      <c r="D702" s="195"/>
      <c r="E702" s="196"/>
      <c r="F702" s="199"/>
      <c r="G702" s="198" t="str">
        <f t="shared" si="48"/>
        <v/>
      </c>
      <c r="H702" s="371"/>
      <c r="I702" s="373"/>
    </row>
    <row r="703" spans="1:9" s="164" customFormat="1" ht="13.5" thickBot="1" x14ac:dyDescent="0.25">
      <c r="A703" s="213"/>
      <c r="B703" s="201"/>
      <c r="C703" s="202"/>
      <c r="D703" s="202"/>
      <c r="E703" s="203"/>
      <c r="F703" s="204"/>
      <c r="G703" s="205" t="str">
        <f t="shared" si="48"/>
        <v/>
      </c>
      <c r="H703" s="372"/>
      <c r="I703" s="374"/>
    </row>
    <row r="704" spans="1:9" s="164" customFormat="1" ht="13.5" thickBot="1" x14ac:dyDescent="0.25">
      <c r="B704" s="206"/>
      <c r="E704" s="207"/>
      <c r="F704" s="208"/>
      <c r="G704" s="209" t="str">
        <f t="shared" si="48"/>
        <v/>
      </c>
      <c r="H704" s="175"/>
      <c r="I704" s="175"/>
    </row>
    <row r="705" spans="1:9" s="164" customFormat="1" ht="12.75" x14ac:dyDescent="0.2">
      <c r="A705" s="210" t="s">
        <v>2131</v>
      </c>
      <c r="B705" s="177" t="s">
        <v>196</v>
      </c>
      <c r="C705" s="178"/>
      <c r="D705" s="179" t="s">
        <v>2</v>
      </c>
      <c r="E705" s="179" t="s">
        <v>2385</v>
      </c>
      <c r="F705" s="180">
        <v>1</v>
      </c>
      <c r="G705" s="181">
        <f>IF(SUM(G707:G716)="","",IF(E705="NOTURNO",(SUM(G707:G716))*1.25,SUM(G707:G716)))</f>
        <v>169.92999999999998</v>
      </c>
      <c r="H705" s="182" t="s">
        <v>1771</v>
      </c>
      <c r="I705" s="183" t="s">
        <v>1772</v>
      </c>
    </row>
    <row r="706" spans="1:9" s="164" customFormat="1" ht="12.75" x14ac:dyDescent="0.2">
      <c r="A706" s="211" t="s">
        <v>1774</v>
      </c>
      <c r="B706" s="185" t="s">
        <v>2386</v>
      </c>
      <c r="C706" s="186" t="s">
        <v>2387</v>
      </c>
      <c r="D706" s="187" t="s">
        <v>2</v>
      </c>
      <c r="E706" s="188" t="s">
        <v>2388</v>
      </c>
      <c r="F706" s="189" t="s">
        <v>3</v>
      </c>
      <c r="G706" s="190"/>
      <c r="H706" s="191"/>
      <c r="I706" s="192"/>
    </row>
    <row r="707" spans="1:9" s="164" customFormat="1" ht="12.75" x14ac:dyDescent="0.2">
      <c r="A707" s="212" t="s">
        <v>2473</v>
      </c>
      <c r="B707" s="194" t="s">
        <v>2474</v>
      </c>
      <c r="C707" s="195" t="s">
        <v>2475</v>
      </c>
      <c r="D707" s="195" t="s">
        <v>812</v>
      </c>
      <c r="E707" s="196">
        <v>89.16</v>
      </c>
      <c r="F707" s="197">
        <v>1</v>
      </c>
      <c r="G707" s="198">
        <f t="shared" ref="G707:G718" si="49">IF(E707="","",F707*E707)</f>
        <v>89.16</v>
      </c>
      <c r="H707" s="371" t="s">
        <v>2476</v>
      </c>
      <c r="I707" s="373" t="s">
        <v>2477</v>
      </c>
    </row>
    <row r="708" spans="1:9" s="164" customFormat="1" ht="12.75" x14ac:dyDescent="0.2">
      <c r="A708" s="212" t="s">
        <v>2478</v>
      </c>
      <c r="B708" s="194" t="s">
        <v>2474</v>
      </c>
      <c r="C708" s="195" t="s">
        <v>2479</v>
      </c>
      <c r="D708" s="195" t="s">
        <v>812</v>
      </c>
      <c r="E708" s="196">
        <v>27.32</v>
      </c>
      <c r="F708" s="197">
        <v>1</v>
      </c>
      <c r="G708" s="198">
        <f t="shared" si="49"/>
        <v>27.32</v>
      </c>
      <c r="H708" s="371"/>
      <c r="I708" s="373"/>
    </row>
    <row r="709" spans="1:9" s="164" customFormat="1" ht="12.75" x14ac:dyDescent="0.2">
      <c r="A709" s="212" t="s">
        <v>2178</v>
      </c>
      <c r="B709" s="194" t="s">
        <v>2198</v>
      </c>
      <c r="C709" s="195" t="s">
        <v>2480</v>
      </c>
      <c r="D709" s="195" t="s">
        <v>134</v>
      </c>
      <c r="E709" s="196">
        <v>33.28</v>
      </c>
      <c r="F709" s="197">
        <v>1</v>
      </c>
      <c r="G709" s="198">
        <f t="shared" si="49"/>
        <v>33.28</v>
      </c>
      <c r="H709" s="371"/>
      <c r="I709" s="373"/>
    </row>
    <row r="710" spans="1:9" s="164" customFormat="1" ht="25.5" x14ac:dyDescent="0.2">
      <c r="A710" s="212" t="s">
        <v>2393</v>
      </c>
      <c r="B710" s="194" t="s">
        <v>1718</v>
      </c>
      <c r="C710" s="195" t="s">
        <v>2394</v>
      </c>
      <c r="D710" s="195" t="s">
        <v>134</v>
      </c>
      <c r="E710" s="196">
        <v>1.2</v>
      </c>
      <c r="F710" s="197">
        <v>1</v>
      </c>
      <c r="G710" s="198">
        <f t="shared" si="49"/>
        <v>1.2</v>
      </c>
      <c r="H710" s="371"/>
      <c r="I710" s="373"/>
    </row>
    <row r="711" spans="1:9" s="164" customFormat="1" ht="25.5" x14ac:dyDescent="0.2">
      <c r="A711" s="212" t="s">
        <v>2395</v>
      </c>
      <c r="B711" s="194" t="s">
        <v>1718</v>
      </c>
      <c r="C711" s="195" t="s">
        <v>2396</v>
      </c>
      <c r="D711" s="195" t="s">
        <v>134</v>
      </c>
      <c r="E711" s="196">
        <v>0.85</v>
      </c>
      <c r="F711" s="197">
        <v>1</v>
      </c>
      <c r="G711" s="198">
        <f t="shared" si="49"/>
        <v>0.85</v>
      </c>
      <c r="H711" s="371"/>
      <c r="I711" s="373"/>
    </row>
    <row r="712" spans="1:9" s="164" customFormat="1" ht="12.75" x14ac:dyDescent="0.2">
      <c r="A712" s="212" t="s">
        <v>2401</v>
      </c>
      <c r="B712" s="194" t="s">
        <v>1713</v>
      </c>
      <c r="C712" s="195" t="s">
        <v>2402</v>
      </c>
      <c r="D712" s="195" t="s">
        <v>2422</v>
      </c>
      <c r="E712" s="196">
        <v>1.51</v>
      </c>
      <c r="F712" s="197">
        <v>12</v>
      </c>
      <c r="G712" s="198">
        <f t="shared" si="49"/>
        <v>18.12</v>
      </c>
      <c r="H712" s="371"/>
      <c r="I712" s="373"/>
    </row>
    <row r="713" spans="1:9" s="164" customFormat="1" ht="12.75" x14ac:dyDescent="0.2">
      <c r="A713" s="212"/>
      <c r="B713" s="194"/>
      <c r="C713" s="195"/>
      <c r="D713" s="195"/>
      <c r="E713" s="196"/>
      <c r="F713" s="197"/>
      <c r="G713" s="198" t="str">
        <f t="shared" si="49"/>
        <v/>
      </c>
      <c r="H713" s="371"/>
      <c r="I713" s="373"/>
    </row>
    <row r="714" spans="1:9" s="164" customFormat="1" ht="12.75" x14ac:dyDescent="0.2">
      <c r="A714" s="212"/>
      <c r="B714" s="194"/>
      <c r="C714" s="195"/>
      <c r="D714" s="195"/>
      <c r="E714" s="196"/>
      <c r="F714" s="197"/>
      <c r="G714" s="198" t="str">
        <f t="shared" si="49"/>
        <v/>
      </c>
      <c r="H714" s="371"/>
      <c r="I714" s="373"/>
    </row>
    <row r="715" spans="1:9" s="164" customFormat="1" ht="12.75" x14ac:dyDescent="0.2">
      <c r="A715" s="212"/>
      <c r="B715" s="194"/>
      <c r="C715" s="195"/>
      <c r="D715" s="195"/>
      <c r="E715" s="196"/>
      <c r="F715" s="199"/>
      <c r="G715" s="198" t="str">
        <f t="shared" si="49"/>
        <v/>
      </c>
      <c r="H715" s="371"/>
      <c r="I715" s="373"/>
    </row>
    <row r="716" spans="1:9" s="164" customFormat="1" ht="12.75" x14ac:dyDescent="0.2">
      <c r="A716" s="212"/>
      <c r="B716" s="194"/>
      <c r="C716" s="195"/>
      <c r="D716" s="195"/>
      <c r="E716" s="196"/>
      <c r="F716" s="199"/>
      <c r="G716" s="198" t="str">
        <f t="shared" si="49"/>
        <v/>
      </c>
      <c r="H716" s="371"/>
      <c r="I716" s="373"/>
    </row>
    <row r="717" spans="1:9" s="164" customFormat="1" ht="13.5" thickBot="1" x14ac:dyDescent="0.25">
      <c r="A717" s="213"/>
      <c r="B717" s="201"/>
      <c r="C717" s="202"/>
      <c r="D717" s="202"/>
      <c r="E717" s="203"/>
      <c r="F717" s="204"/>
      <c r="G717" s="205" t="str">
        <f t="shared" si="49"/>
        <v/>
      </c>
      <c r="H717" s="372"/>
      <c r="I717" s="374"/>
    </row>
    <row r="718" spans="1:9" s="164" customFormat="1" ht="13.5" thickBot="1" x14ac:dyDescent="0.25">
      <c r="B718" s="206"/>
      <c r="E718" s="207"/>
      <c r="F718" s="208"/>
      <c r="G718" s="209" t="str">
        <f t="shared" si="49"/>
        <v/>
      </c>
      <c r="H718" s="175"/>
      <c r="I718" s="175"/>
    </row>
    <row r="719" spans="1:9" s="164" customFormat="1" ht="12.75" x14ac:dyDescent="0.2">
      <c r="A719" s="210" t="s">
        <v>2132</v>
      </c>
      <c r="B719" s="177" t="s">
        <v>197</v>
      </c>
      <c r="C719" s="178"/>
      <c r="D719" s="179" t="s">
        <v>2</v>
      </c>
      <c r="E719" s="179" t="s">
        <v>132</v>
      </c>
      <c r="F719" s="180">
        <v>1</v>
      </c>
      <c r="G719" s="181">
        <f>IF(SUM(G721:G730)="","",IF(E719="NOTURNO",(SUM(G721:G730))*1.25,SUM(G721:G730)))</f>
        <v>212.41249999999997</v>
      </c>
      <c r="H719" s="182" t="s">
        <v>1771</v>
      </c>
      <c r="I719" s="183" t="s">
        <v>1772</v>
      </c>
    </row>
    <row r="720" spans="1:9" s="164" customFormat="1" ht="12.75" x14ac:dyDescent="0.2">
      <c r="A720" s="211" t="s">
        <v>1774</v>
      </c>
      <c r="B720" s="185" t="s">
        <v>2386</v>
      </c>
      <c r="C720" s="186" t="s">
        <v>2387</v>
      </c>
      <c r="D720" s="187" t="s">
        <v>2</v>
      </c>
      <c r="E720" s="188" t="s">
        <v>2388</v>
      </c>
      <c r="F720" s="189" t="s">
        <v>3</v>
      </c>
      <c r="G720" s="190"/>
      <c r="H720" s="191"/>
      <c r="I720" s="192"/>
    </row>
    <row r="721" spans="1:9" s="164" customFormat="1" ht="12.75" x14ac:dyDescent="0.2">
      <c r="A721" s="212" t="s">
        <v>2473</v>
      </c>
      <c r="B721" s="194" t="s">
        <v>2474</v>
      </c>
      <c r="C721" s="195" t="s">
        <v>2475</v>
      </c>
      <c r="D721" s="195" t="s">
        <v>812</v>
      </c>
      <c r="E721" s="196">
        <v>89.16</v>
      </c>
      <c r="F721" s="197">
        <v>1</v>
      </c>
      <c r="G721" s="198">
        <f t="shared" ref="G721:G731" si="50">IF(E721="","",F721*E721)</f>
        <v>89.16</v>
      </c>
      <c r="H721" s="371" t="s">
        <v>2476</v>
      </c>
      <c r="I721" s="373" t="s">
        <v>2477</v>
      </c>
    </row>
    <row r="722" spans="1:9" s="164" customFormat="1" ht="12.75" x14ac:dyDescent="0.2">
      <c r="A722" s="212" t="s">
        <v>2478</v>
      </c>
      <c r="B722" s="194" t="s">
        <v>2474</v>
      </c>
      <c r="C722" s="195" t="s">
        <v>2479</v>
      </c>
      <c r="D722" s="195" t="s">
        <v>812</v>
      </c>
      <c r="E722" s="196">
        <v>27.32</v>
      </c>
      <c r="F722" s="197">
        <v>1</v>
      </c>
      <c r="G722" s="198">
        <f t="shared" si="50"/>
        <v>27.32</v>
      </c>
      <c r="H722" s="371"/>
      <c r="I722" s="373"/>
    </row>
    <row r="723" spans="1:9" s="164" customFormat="1" ht="12.75" x14ac:dyDescent="0.2">
      <c r="A723" s="212" t="s">
        <v>2178</v>
      </c>
      <c r="B723" s="194" t="s">
        <v>2198</v>
      </c>
      <c r="C723" s="195" t="s">
        <v>2480</v>
      </c>
      <c r="D723" s="195" t="s">
        <v>134</v>
      </c>
      <c r="E723" s="196">
        <v>33.28</v>
      </c>
      <c r="F723" s="197">
        <v>1</v>
      </c>
      <c r="G723" s="198">
        <f t="shared" si="50"/>
        <v>33.28</v>
      </c>
      <c r="H723" s="371"/>
      <c r="I723" s="373"/>
    </row>
    <row r="724" spans="1:9" s="164" customFormat="1" ht="25.5" x14ac:dyDescent="0.2">
      <c r="A724" s="212" t="s">
        <v>2393</v>
      </c>
      <c r="B724" s="194" t="s">
        <v>1718</v>
      </c>
      <c r="C724" s="195" t="s">
        <v>2394</v>
      </c>
      <c r="D724" s="195" t="s">
        <v>134</v>
      </c>
      <c r="E724" s="196">
        <v>1.2</v>
      </c>
      <c r="F724" s="197">
        <v>1</v>
      </c>
      <c r="G724" s="198">
        <f t="shared" si="50"/>
        <v>1.2</v>
      </c>
      <c r="H724" s="371"/>
      <c r="I724" s="373"/>
    </row>
    <row r="725" spans="1:9" s="164" customFormat="1" ht="25.5" x14ac:dyDescent="0.2">
      <c r="A725" s="212" t="s">
        <v>2395</v>
      </c>
      <c r="B725" s="194" t="s">
        <v>1718</v>
      </c>
      <c r="C725" s="195" t="s">
        <v>2396</v>
      </c>
      <c r="D725" s="195" t="s">
        <v>134</v>
      </c>
      <c r="E725" s="196">
        <v>0.85</v>
      </c>
      <c r="F725" s="197">
        <v>1</v>
      </c>
      <c r="G725" s="198">
        <f t="shared" si="50"/>
        <v>0.85</v>
      </c>
      <c r="H725" s="371"/>
      <c r="I725" s="373"/>
    </row>
    <row r="726" spans="1:9" s="164" customFormat="1" ht="12.75" x14ac:dyDescent="0.2">
      <c r="A726" s="212" t="s">
        <v>2401</v>
      </c>
      <c r="B726" s="194" t="s">
        <v>1713</v>
      </c>
      <c r="C726" s="195" t="s">
        <v>2402</v>
      </c>
      <c r="D726" s="195" t="s">
        <v>2422</v>
      </c>
      <c r="E726" s="196">
        <v>1.51</v>
      </c>
      <c r="F726" s="197">
        <v>12</v>
      </c>
      <c r="G726" s="198">
        <f t="shared" si="50"/>
        <v>18.12</v>
      </c>
      <c r="H726" s="371"/>
      <c r="I726" s="373"/>
    </row>
    <row r="727" spans="1:9" s="164" customFormat="1" ht="12.75" x14ac:dyDescent="0.2">
      <c r="A727" s="212"/>
      <c r="B727" s="194"/>
      <c r="C727" s="195"/>
      <c r="D727" s="195"/>
      <c r="E727" s="196"/>
      <c r="F727" s="197"/>
      <c r="G727" s="198" t="str">
        <f t="shared" si="50"/>
        <v/>
      </c>
      <c r="H727" s="371"/>
      <c r="I727" s="373"/>
    </row>
    <row r="728" spans="1:9" s="164" customFormat="1" ht="12.75" x14ac:dyDescent="0.2">
      <c r="A728" s="212"/>
      <c r="B728" s="194"/>
      <c r="C728" s="195"/>
      <c r="D728" s="195"/>
      <c r="E728" s="196"/>
      <c r="F728" s="197"/>
      <c r="G728" s="198" t="str">
        <f t="shared" si="50"/>
        <v/>
      </c>
      <c r="H728" s="371"/>
      <c r="I728" s="373"/>
    </row>
    <row r="729" spans="1:9" s="164" customFormat="1" ht="12.75" x14ac:dyDescent="0.2">
      <c r="A729" s="212"/>
      <c r="B729" s="194"/>
      <c r="C729" s="195"/>
      <c r="D729" s="195"/>
      <c r="E729" s="196"/>
      <c r="F729" s="199"/>
      <c r="G729" s="198" t="str">
        <f t="shared" si="50"/>
        <v/>
      </c>
      <c r="H729" s="371"/>
      <c r="I729" s="373"/>
    </row>
    <row r="730" spans="1:9" s="164" customFormat="1" ht="12.75" x14ac:dyDescent="0.2">
      <c r="A730" s="212"/>
      <c r="B730" s="194"/>
      <c r="C730" s="195"/>
      <c r="D730" s="195"/>
      <c r="E730" s="196"/>
      <c r="F730" s="199"/>
      <c r="G730" s="198" t="str">
        <f t="shared" si="50"/>
        <v/>
      </c>
      <c r="H730" s="371"/>
      <c r="I730" s="373"/>
    </row>
    <row r="731" spans="1:9" s="164" customFormat="1" ht="13.5" thickBot="1" x14ac:dyDescent="0.25">
      <c r="A731" s="213"/>
      <c r="B731" s="201"/>
      <c r="C731" s="202"/>
      <c r="D731" s="202"/>
      <c r="E731" s="203"/>
      <c r="F731" s="204"/>
      <c r="G731" s="205" t="str">
        <f t="shared" si="50"/>
        <v/>
      </c>
      <c r="H731" s="372"/>
      <c r="I731" s="374"/>
    </row>
    <row r="732" spans="1:9" s="164" customFormat="1" ht="13.5" thickBot="1" x14ac:dyDescent="0.25">
      <c r="B732" s="206"/>
      <c r="E732" s="207"/>
      <c r="F732" s="208"/>
      <c r="G732" s="209"/>
      <c r="H732" s="175"/>
      <c r="I732" s="175"/>
    </row>
    <row r="733" spans="1:9" s="164" customFormat="1" ht="12.75" x14ac:dyDescent="0.2">
      <c r="A733" s="210" t="s">
        <v>2133</v>
      </c>
      <c r="B733" s="177" t="s">
        <v>198</v>
      </c>
      <c r="C733" s="178"/>
      <c r="D733" s="179" t="s">
        <v>2</v>
      </c>
      <c r="E733" s="179" t="s">
        <v>2385</v>
      </c>
      <c r="F733" s="180">
        <v>1</v>
      </c>
      <c r="G733" s="181">
        <f>IF(SUM(G735:G735)="","",IF(E733="NOTURNO",(SUM(G735:G735))*1.25,SUM(G735:G735)))</f>
        <v>478.75</v>
      </c>
      <c r="H733" s="182" t="s">
        <v>1771</v>
      </c>
      <c r="I733" s="183" t="s">
        <v>1772</v>
      </c>
    </row>
    <row r="734" spans="1:9" s="164" customFormat="1" ht="12.75" x14ac:dyDescent="0.2">
      <c r="A734" s="211" t="s">
        <v>1774</v>
      </c>
      <c r="B734" s="185" t="s">
        <v>2386</v>
      </c>
      <c r="C734" s="186" t="s">
        <v>2387</v>
      </c>
      <c r="D734" s="187" t="s">
        <v>2</v>
      </c>
      <c r="E734" s="188" t="s">
        <v>2388</v>
      </c>
      <c r="F734" s="189" t="s">
        <v>3</v>
      </c>
      <c r="G734" s="190"/>
      <c r="H734" s="191"/>
      <c r="I734" s="192"/>
    </row>
    <row r="735" spans="1:9" s="164" customFormat="1" ht="12.75" x14ac:dyDescent="0.2">
      <c r="A735" s="214">
        <v>14001001</v>
      </c>
      <c r="B735" s="194" t="s">
        <v>2481</v>
      </c>
      <c r="C735" s="195" t="s">
        <v>2482</v>
      </c>
      <c r="D735" s="195" t="s">
        <v>812</v>
      </c>
      <c r="E735" s="196">
        <v>478.75</v>
      </c>
      <c r="F735" s="197">
        <v>1</v>
      </c>
      <c r="G735" s="198">
        <f>IF(E735="","",F735*E735)</f>
        <v>478.75</v>
      </c>
      <c r="H735" s="371" t="s">
        <v>2483</v>
      </c>
      <c r="I735" s="373" t="s">
        <v>2484</v>
      </c>
    </row>
    <row r="736" spans="1:9" s="164" customFormat="1" ht="13.5" thickBot="1" x14ac:dyDescent="0.25">
      <c r="A736" s="213"/>
      <c r="B736" s="201"/>
      <c r="C736" s="202"/>
      <c r="D736" s="202"/>
      <c r="E736" s="203"/>
      <c r="F736" s="204"/>
      <c r="G736" s="205" t="str">
        <f>IF(E736="","",F736*E736)</f>
        <v/>
      </c>
      <c r="H736" s="372"/>
      <c r="I736" s="374"/>
    </row>
    <row r="737" spans="1:9" s="164" customFormat="1" ht="13.5" thickBot="1" x14ac:dyDescent="0.25">
      <c r="B737" s="206"/>
      <c r="E737" s="207"/>
      <c r="F737" s="208"/>
      <c r="G737" s="209"/>
      <c r="H737" s="175"/>
      <c r="I737" s="175"/>
    </row>
    <row r="738" spans="1:9" s="164" customFormat="1" ht="12.75" x14ac:dyDescent="0.2">
      <c r="A738" s="210" t="s">
        <v>2134</v>
      </c>
      <c r="B738" s="177" t="s">
        <v>199</v>
      </c>
      <c r="C738" s="178"/>
      <c r="D738" s="179" t="s">
        <v>2</v>
      </c>
      <c r="E738" s="179" t="s">
        <v>132</v>
      </c>
      <c r="F738" s="180">
        <v>1</v>
      </c>
      <c r="G738" s="181">
        <f>IF(SUM(G740:G740)="","",IF(E738="NOTURNO",(SUM(G740:G740))*1.25,SUM(G740:G740)))</f>
        <v>598.4375</v>
      </c>
      <c r="H738" s="182" t="s">
        <v>1771</v>
      </c>
      <c r="I738" s="183" t="s">
        <v>1772</v>
      </c>
    </row>
    <row r="739" spans="1:9" s="164" customFormat="1" ht="12.75" x14ac:dyDescent="0.2">
      <c r="A739" s="211" t="s">
        <v>1774</v>
      </c>
      <c r="B739" s="185" t="s">
        <v>2386</v>
      </c>
      <c r="C739" s="186" t="s">
        <v>2387</v>
      </c>
      <c r="D739" s="187" t="s">
        <v>2</v>
      </c>
      <c r="E739" s="188" t="s">
        <v>2388</v>
      </c>
      <c r="F739" s="189" t="s">
        <v>3</v>
      </c>
      <c r="G739" s="190"/>
      <c r="H739" s="191"/>
      <c r="I739" s="192"/>
    </row>
    <row r="740" spans="1:9" s="164" customFormat="1" ht="12.75" x14ac:dyDescent="0.2">
      <c r="A740" s="214">
        <v>14001001</v>
      </c>
      <c r="B740" s="194" t="s">
        <v>2481</v>
      </c>
      <c r="C740" s="195" t="s">
        <v>2482</v>
      </c>
      <c r="D740" s="195" t="s">
        <v>812</v>
      </c>
      <c r="E740" s="196">
        <v>478.75</v>
      </c>
      <c r="F740" s="197">
        <v>1</v>
      </c>
      <c r="G740" s="198">
        <f>IF(E740="","",F740*E740)</f>
        <v>478.75</v>
      </c>
      <c r="H740" s="371" t="s">
        <v>2483</v>
      </c>
      <c r="I740" s="373" t="s">
        <v>2484</v>
      </c>
    </row>
    <row r="741" spans="1:9" s="164" customFormat="1" ht="13.5" thickBot="1" x14ac:dyDescent="0.25">
      <c r="A741" s="213"/>
      <c r="B741" s="201"/>
      <c r="C741" s="202"/>
      <c r="D741" s="202"/>
      <c r="E741" s="203"/>
      <c r="F741" s="204"/>
      <c r="G741" s="205" t="str">
        <f>IF(E741="","",F741*E741)</f>
        <v/>
      </c>
      <c r="H741" s="372"/>
      <c r="I741" s="374"/>
    </row>
    <row r="742" spans="1:9" s="164" customFormat="1" ht="13.5" thickBot="1" x14ac:dyDescent="0.25">
      <c r="H742" s="206"/>
      <c r="I742" s="206"/>
    </row>
    <row r="743" spans="1:9" s="164" customFormat="1" ht="12.75" x14ac:dyDescent="0.2">
      <c r="A743" s="210" t="s">
        <v>2135</v>
      </c>
      <c r="B743" s="177" t="s">
        <v>200</v>
      </c>
      <c r="C743" s="178"/>
      <c r="D743" s="179" t="s">
        <v>2</v>
      </c>
      <c r="E743" s="179" t="s">
        <v>2385</v>
      </c>
      <c r="F743" s="180">
        <v>1</v>
      </c>
      <c r="G743" s="181">
        <f>IF(SUM(G745:G745)="","",IF(E743="NOTURNO",(SUM(G745:G745))*1.25,SUM(G745:G745)))</f>
        <v>478.75</v>
      </c>
      <c r="H743" s="182" t="s">
        <v>1771</v>
      </c>
      <c r="I743" s="183" t="s">
        <v>1772</v>
      </c>
    </row>
    <row r="744" spans="1:9" s="164" customFormat="1" ht="12.75" x14ac:dyDescent="0.2">
      <c r="A744" s="211" t="s">
        <v>1774</v>
      </c>
      <c r="B744" s="185" t="s">
        <v>2386</v>
      </c>
      <c r="C744" s="186" t="s">
        <v>2387</v>
      </c>
      <c r="D744" s="187" t="s">
        <v>2</v>
      </c>
      <c r="E744" s="188" t="s">
        <v>2388</v>
      </c>
      <c r="F744" s="189" t="s">
        <v>3</v>
      </c>
      <c r="G744" s="190"/>
      <c r="H744" s="191"/>
      <c r="I744" s="192"/>
    </row>
    <row r="745" spans="1:9" s="164" customFormat="1" ht="12.75" x14ac:dyDescent="0.2">
      <c r="A745" s="214">
        <v>14001001</v>
      </c>
      <c r="B745" s="194" t="s">
        <v>2481</v>
      </c>
      <c r="C745" s="195" t="s">
        <v>2485</v>
      </c>
      <c r="D745" s="195" t="s">
        <v>812</v>
      </c>
      <c r="E745" s="196">
        <v>478.75</v>
      </c>
      <c r="F745" s="197">
        <v>1</v>
      </c>
      <c r="G745" s="198">
        <f>IF(E745="","",F745*E745)</f>
        <v>478.75</v>
      </c>
      <c r="H745" s="371" t="s">
        <v>2486</v>
      </c>
      <c r="I745" s="373" t="s">
        <v>2487</v>
      </c>
    </row>
    <row r="746" spans="1:9" s="164" customFormat="1" ht="13.5" thickBot="1" x14ac:dyDescent="0.25">
      <c r="A746" s="213"/>
      <c r="B746" s="201"/>
      <c r="C746" s="202"/>
      <c r="D746" s="202"/>
      <c r="E746" s="203"/>
      <c r="F746" s="204"/>
      <c r="G746" s="205" t="str">
        <f>IF(E746="","",F746*E746)</f>
        <v/>
      </c>
      <c r="H746" s="372"/>
      <c r="I746" s="374"/>
    </row>
    <row r="747" spans="1:9" s="164" customFormat="1" ht="13.5" thickBot="1" x14ac:dyDescent="0.25">
      <c r="B747" s="206"/>
      <c r="E747" s="207"/>
      <c r="F747" s="208"/>
      <c r="G747" s="209"/>
      <c r="H747" s="175"/>
      <c r="I747" s="175"/>
    </row>
    <row r="748" spans="1:9" s="164" customFormat="1" ht="12.75" x14ac:dyDescent="0.2">
      <c r="A748" s="210" t="s">
        <v>2136</v>
      </c>
      <c r="B748" s="177" t="s">
        <v>201</v>
      </c>
      <c r="C748" s="178"/>
      <c r="D748" s="179" t="s">
        <v>2</v>
      </c>
      <c r="E748" s="179" t="s">
        <v>132</v>
      </c>
      <c r="F748" s="180">
        <v>1</v>
      </c>
      <c r="G748" s="181">
        <f>IF(SUM(G750:G750)="","",IF(E748="NOTURNO",(SUM(G750:G750))*1.25,SUM(G750:G750)))</f>
        <v>598.4375</v>
      </c>
      <c r="H748" s="182" t="s">
        <v>1771</v>
      </c>
      <c r="I748" s="183" t="s">
        <v>1772</v>
      </c>
    </row>
    <row r="749" spans="1:9" s="164" customFormat="1" ht="12.75" x14ac:dyDescent="0.2">
      <c r="A749" s="211" t="s">
        <v>1774</v>
      </c>
      <c r="B749" s="185" t="s">
        <v>2386</v>
      </c>
      <c r="C749" s="186" t="s">
        <v>2387</v>
      </c>
      <c r="D749" s="187" t="s">
        <v>2</v>
      </c>
      <c r="E749" s="188" t="s">
        <v>2388</v>
      </c>
      <c r="F749" s="189" t="s">
        <v>3</v>
      </c>
      <c r="G749" s="190"/>
      <c r="H749" s="191"/>
      <c r="I749" s="192"/>
    </row>
    <row r="750" spans="1:9" s="164" customFormat="1" ht="12.75" x14ac:dyDescent="0.2">
      <c r="A750" s="214">
        <v>14001001</v>
      </c>
      <c r="B750" s="194" t="s">
        <v>2481</v>
      </c>
      <c r="C750" s="195" t="s">
        <v>2485</v>
      </c>
      <c r="D750" s="195" t="s">
        <v>812</v>
      </c>
      <c r="E750" s="196">
        <v>478.75</v>
      </c>
      <c r="F750" s="197">
        <v>1</v>
      </c>
      <c r="G750" s="198">
        <f>IF(E750="","",F750*E750)</f>
        <v>478.75</v>
      </c>
      <c r="H750" s="371" t="s">
        <v>2486</v>
      </c>
      <c r="I750" s="373" t="s">
        <v>2487</v>
      </c>
    </row>
    <row r="751" spans="1:9" s="164" customFormat="1" ht="13.5" thickBot="1" x14ac:dyDescent="0.25">
      <c r="A751" s="213"/>
      <c r="B751" s="201"/>
      <c r="C751" s="202"/>
      <c r="D751" s="202"/>
      <c r="E751" s="203"/>
      <c r="F751" s="204"/>
      <c r="G751" s="205" t="str">
        <f>IF(E751="","",F751*E751)</f>
        <v/>
      </c>
      <c r="H751" s="372"/>
      <c r="I751" s="374"/>
    </row>
    <row r="752" spans="1:9" s="164" customFormat="1" ht="13.5" thickBot="1" x14ac:dyDescent="0.25">
      <c r="B752" s="206"/>
      <c r="E752" s="207"/>
      <c r="F752" s="208"/>
      <c r="G752" s="209"/>
      <c r="H752" s="175"/>
      <c r="I752" s="175"/>
    </row>
    <row r="753" spans="1:9" s="164" customFormat="1" ht="12.75" x14ac:dyDescent="0.2">
      <c r="A753" s="210" t="s">
        <v>2137</v>
      </c>
      <c r="B753" s="177" t="s">
        <v>202</v>
      </c>
      <c r="C753" s="178"/>
      <c r="D753" s="179" t="s">
        <v>2</v>
      </c>
      <c r="E753" s="179" t="s">
        <v>2385</v>
      </c>
      <c r="F753" s="180">
        <v>1</v>
      </c>
      <c r="G753" s="181">
        <f>IF(SUM(G755:G755)="","",IF(E753="NOTURNO",(SUM(G755:G755))*1.25,SUM(G755:G755)))</f>
        <v>679.66</v>
      </c>
      <c r="H753" s="182" t="s">
        <v>1771</v>
      </c>
      <c r="I753" s="183" t="s">
        <v>1772</v>
      </c>
    </row>
    <row r="754" spans="1:9" s="164" customFormat="1" ht="12.75" x14ac:dyDescent="0.2">
      <c r="A754" s="211" t="s">
        <v>1774</v>
      </c>
      <c r="B754" s="185" t="s">
        <v>2386</v>
      </c>
      <c r="C754" s="186" t="s">
        <v>2387</v>
      </c>
      <c r="D754" s="187" t="s">
        <v>2</v>
      </c>
      <c r="E754" s="188" t="s">
        <v>2388</v>
      </c>
      <c r="F754" s="189" t="s">
        <v>3</v>
      </c>
      <c r="G754" s="190"/>
      <c r="H754" s="191"/>
      <c r="I754" s="192"/>
    </row>
    <row r="755" spans="1:9" s="164" customFormat="1" ht="12.75" x14ac:dyDescent="0.2">
      <c r="A755" s="214">
        <v>14001002</v>
      </c>
      <c r="B755" s="194" t="s">
        <v>2481</v>
      </c>
      <c r="C755" s="195" t="s">
        <v>2488</v>
      </c>
      <c r="D755" s="195" t="s">
        <v>812</v>
      </c>
      <c r="E755" s="196">
        <v>679.66</v>
      </c>
      <c r="F755" s="197">
        <v>1</v>
      </c>
      <c r="G755" s="198">
        <f>IF(E755="","",F755*E755)</f>
        <v>679.66</v>
      </c>
      <c r="H755" s="371" t="s">
        <v>2483</v>
      </c>
      <c r="I755" s="373" t="s">
        <v>2484</v>
      </c>
    </row>
    <row r="756" spans="1:9" s="164" customFormat="1" ht="13.5" thickBot="1" x14ac:dyDescent="0.25">
      <c r="A756" s="213"/>
      <c r="B756" s="201"/>
      <c r="C756" s="202"/>
      <c r="D756" s="202"/>
      <c r="E756" s="203"/>
      <c r="F756" s="204"/>
      <c r="G756" s="205" t="str">
        <f>IF(E756="","",F756*E756)</f>
        <v/>
      </c>
      <c r="H756" s="372"/>
      <c r="I756" s="374"/>
    </row>
    <row r="757" spans="1:9" s="164" customFormat="1" ht="13.5" thickBot="1" x14ac:dyDescent="0.25">
      <c r="B757" s="206"/>
      <c r="E757" s="207"/>
      <c r="F757" s="208"/>
      <c r="G757" s="209"/>
      <c r="H757" s="175"/>
      <c r="I757" s="175"/>
    </row>
    <row r="758" spans="1:9" s="164" customFormat="1" ht="12.75" x14ac:dyDescent="0.2">
      <c r="A758" s="210" t="s">
        <v>2138</v>
      </c>
      <c r="B758" s="177" t="s">
        <v>203</v>
      </c>
      <c r="C758" s="178"/>
      <c r="D758" s="179" t="s">
        <v>2</v>
      </c>
      <c r="E758" s="179" t="s">
        <v>132</v>
      </c>
      <c r="F758" s="180">
        <v>1</v>
      </c>
      <c r="G758" s="181">
        <f>IF(SUM(G760:G760)="","",IF(E758="NOTURNO",(SUM(G760:G760))*1.25,SUM(G760:G760)))</f>
        <v>849.57499999999993</v>
      </c>
      <c r="H758" s="182" t="s">
        <v>1771</v>
      </c>
      <c r="I758" s="183" t="s">
        <v>1772</v>
      </c>
    </row>
    <row r="759" spans="1:9" s="164" customFormat="1" ht="12.75" x14ac:dyDescent="0.2">
      <c r="A759" s="211" t="s">
        <v>2489</v>
      </c>
      <c r="B759" s="185" t="s">
        <v>2386</v>
      </c>
      <c r="C759" s="186" t="s">
        <v>2387</v>
      </c>
      <c r="D759" s="187" t="s">
        <v>2</v>
      </c>
      <c r="E759" s="188" t="s">
        <v>2388</v>
      </c>
      <c r="F759" s="189" t="s">
        <v>3</v>
      </c>
      <c r="G759" s="190"/>
      <c r="H759" s="191"/>
      <c r="I759" s="192"/>
    </row>
    <row r="760" spans="1:9" s="164" customFormat="1" ht="12.75" x14ac:dyDescent="0.2">
      <c r="A760" s="214">
        <v>14001002</v>
      </c>
      <c r="B760" s="194" t="s">
        <v>2481</v>
      </c>
      <c r="C760" s="195" t="s">
        <v>2488</v>
      </c>
      <c r="D760" s="195" t="s">
        <v>812</v>
      </c>
      <c r="E760" s="196">
        <v>679.66</v>
      </c>
      <c r="F760" s="197">
        <v>1</v>
      </c>
      <c r="G760" s="198">
        <f>IF(E760="","",F760*E760)</f>
        <v>679.66</v>
      </c>
      <c r="H760" s="371" t="s">
        <v>2483</v>
      </c>
      <c r="I760" s="373" t="s">
        <v>2484</v>
      </c>
    </row>
    <row r="761" spans="1:9" s="164" customFormat="1" ht="13.5" thickBot="1" x14ac:dyDescent="0.25">
      <c r="A761" s="213"/>
      <c r="B761" s="201"/>
      <c r="C761" s="202"/>
      <c r="D761" s="202"/>
      <c r="E761" s="203"/>
      <c r="F761" s="204"/>
      <c r="G761" s="205" t="str">
        <f>IF(E761="","",F761*E761)</f>
        <v/>
      </c>
      <c r="H761" s="372"/>
      <c r="I761" s="374"/>
    </row>
    <row r="762" spans="1:9" s="164" customFormat="1" ht="13.5" thickBot="1" x14ac:dyDescent="0.25">
      <c r="H762" s="206"/>
      <c r="I762" s="206"/>
    </row>
    <row r="763" spans="1:9" s="164" customFormat="1" ht="12.75" x14ac:dyDescent="0.2">
      <c r="A763" s="210" t="s">
        <v>2139</v>
      </c>
      <c r="B763" s="177" t="s">
        <v>204</v>
      </c>
      <c r="C763" s="178"/>
      <c r="D763" s="179" t="s">
        <v>2</v>
      </c>
      <c r="E763" s="179" t="s">
        <v>2385</v>
      </c>
      <c r="F763" s="180">
        <v>1</v>
      </c>
      <c r="G763" s="181">
        <f>IF(SUM(G765:G765)="","",IF(E763="NOTURNO",(SUM(G765:G765))*1.25,SUM(G765:G765)))</f>
        <v>679.66</v>
      </c>
      <c r="H763" s="182" t="s">
        <v>1771</v>
      </c>
      <c r="I763" s="183" t="s">
        <v>1772</v>
      </c>
    </row>
    <row r="764" spans="1:9" s="164" customFormat="1" ht="12.75" x14ac:dyDescent="0.2">
      <c r="A764" s="211" t="s">
        <v>1774</v>
      </c>
      <c r="B764" s="185" t="s">
        <v>2386</v>
      </c>
      <c r="C764" s="186" t="s">
        <v>2387</v>
      </c>
      <c r="D764" s="187" t="s">
        <v>2</v>
      </c>
      <c r="E764" s="188" t="s">
        <v>2388</v>
      </c>
      <c r="F764" s="189" t="s">
        <v>3</v>
      </c>
      <c r="G764" s="190"/>
      <c r="H764" s="191"/>
      <c r="I764" s="192"/>
    </row>
    <row r="765" spans="1:9" s="164" customFormat="1" ht="12.75" x14ac:dyDescent="0.2">
      <c r="A765" s="214">
        <v>14001002</v>
      </c>
      <c r="B765" s="194" t="s">
        <v>2481</v>
      </c>
      <c r="C765" s="195" t="s">
        <v>2490</v>
      </c>
      <c r="D765" s="195" t="s">
        <v>812</v>
      </c>
      <c r="E765" s="196">
        <v>679.66</v>
      </c>
      <c r="F765" s="197">
        <v>1</v>
      </c>
      <c r="G765" s="198">
        <f>IF(E765="","",F765*E765)</f>
        <v>679.66</v>
      </c>
      <c r="H765" s="371" t="s">
        <v>2486</v>
      </c>
      <c r="I765" s="373" t="s">
        <v>2487</v>
      </c>
    </row>
    <row r="766" spans="1:9" s="164" customFormat="1" ht="13.5" thickBot="1" x14ac:dyDescent="0.25">
      <c r="A766" s="213"/>
      <c r="B766" s="201"/>
      <c r="C766" s="202"/>
      <c r="D766" s="202"/>
      <c r="E766" s="203"/>
      <c r="F766" s="204"/>
      <c r="G766" s="205" t="str">
        <f>IF(E766="","",F766*E766)</f>
        <v/>
      </c>
      <c r="H766" s="372"/>
      <c r="I766" s="374"/>
    </row>
    <row r="767" spans="1:9" s="164" customFormat="1" ht="13.5" thickBot="1" x14ac:dyDescent="0.25">
      <c r="H767" s="206"/>
      <c r="I767" s="206"/>
    </row>
    <row r="768" spans="1:9" s="164" customFormat="1" ht="12.75" x14ac:dyDescent="0.2">
      <c r="A768" s="210" t="s">
        <v>2140</v>
      </c>
      <c r="B768" s="177" t="s">
        <v>205</v>
      </c>
      <c r="C768" s="178"/>
      <c r="D768" s="179" t="s">
        <v>2</v>
      </c>
      <c r="E768" s="179" t="s">
        <v>132</v>
      </c>
      <c r="F768" s="180">
        <v>1</v>
      </c>
      <c r="G768" s="181">
        <f>IF(SUM(G770:G770)="","",IF(E768="NOTURNO",(SUM(G770:G770))*1.25,SUM(G770:G770)))</f>
        <v>849.57499999999993</v>
      </c>
      <c r="H768" s="182" t="s">
        <v>1771</v>
      </c>
      <c r="I768" s="183" t="s">
        <v>1772</v>
      </c>
    </row>
    <row r="769" spans="1:9" s="164" customFormat="1" ht="12.75" x14ac:dyDescent="0.2">
      <c r="A769" s="211" t="s">
        <v>1774</v>
      </c>
      <c r="B769" s="185" t="s">
        <v>2386</v>
      </c>
      <c r="C769" s="186" t="s">
        <v>2387</v>
      </c>
      <c r="D769" s="187" t="s">
        <v>2</v>
      </c>
      <c r="E769" s="188" t="s">
        <v>2388</v>
      </c>
      <c r="F769" s="189" t="s">
        <v>3</v>
      </c>
      <c r="G769" s="190"/>
      <c r="H769" s="191"/>
      <c r="I769" s="192"/>
    </row>
    <row r="770" spans="1:9" s="164" customFormat="1" ht="12.75" x14ac:dyDescent="0.2">
      <c r="A770" s="214">
        <v>14001002</v>
      </c>
      <c r="B770" s="194" t="s">
        <v>2481</v>
      </c>
      <c r="C770" s="195" t="s">
        <v>2490</v>
      </c>
      <c r="D770" s="195" t="s">
        <v>812</v>
      </c>
      <c r="E770" s="196">
        <v>679.66</v>
      </c>
      <c r="F770" s="197">
        <v>1</v>
      </c>
      <c r="G770" s="198">
        <f>IF(E770="","",F770*E770)</f>
        <v>679.66</v>
      </c>
      <c r="H770" s="371" t="s">
        <v>2486</v>
      </c>
      <c r="I770" s="373" t="s">
        <v>2487</v>
      </c>
    </row>
    <row r="771" spans="1:9" s="164" customFormat="1" ht="13.5" thickBot="1" x14ac:dyDescent="0.25">
      <c r="A771" s="213"/>
      <c r="B771" s="201"/>
      <c r="C771" s="202"/>
      <c r="D771" s="202"/>
      <c r="E771" s="203"/>
      <c r="F771" s="204"/>
      <c r="G771" s="205" t="str">
        <f>IF(E771="","",F771*E771)</f>
        <v/>
      </c>
      <c r="H771" s="372"/>
      <c r="I771" s="374"/>
    </row>
    <row r="772" spans="1:9" s="164" customFormat="1" ht="13.5" thickBot="1" x14ac:dyDescent="0.25">
      <c r="H772" s="206"/>
      <c r="I772" s="206"/>
    </row>
    <row r="773" spans="1:9" s="164" customFormat="1" ht="12.75" x14ac:dyDescent="0.2">
      <c r="A773" s="210" t="s">
        <v>2141</v>
      </c>
      <c r="B773" s="177" t="s">
        <v>206</v>
      </c>
      <c r="C773" s="178"/>
      <c r="D773" s="179" t="s">
        <v>2</v>
      </c>
      <c r="E773" s="179" t="s">
        <v>2385</v>
      </c>
      <c r="F773" s="180">
        <v>1</v>
      </c>
      <c r="G773" s="181">
        <f>IF(SUM(G775:G775)="","",IF(E773="NOTURNO",(SUM(G775:G775))*1.25,SUM(G775:G775)))</f>
        <v>1119.8499999999999</v>
      </c>
      <c r="H773" s="182" t="s">
        <v>1771</v>
      </c>
      <c r="I773" s="183" t="s">
        <v>1772</v>
      </c>
    </row>
    <row r="774" spans="1:9" s="164" customFormat="1" ht="12.75" x14ac:dyDescent="0.2">
      <c r="A774" s="211" t="s">
        <v>1774</v>
      </c>
      <c r="B774" s="185" t="s">
        <v>2386</v>
      </c>
      <c r="C774" s="186" t="s">
        <v>2387</v>
      </c>
      <c r="D774" s="187" t="s">
        <v>2</v>
      </c>
      <c r="E774" s="188" t="s">
        <v>2388</v>
      </c>
      <c r="F774" s="189" t="s">
        <v>3</v>
      </c>
      <c r="G774" s="190"/>
      <c r="H774" s="191"/>
      <c r="I774" s="192"/>
    </row>
    <row r="775" spans="1:9" s="164" customFormat="1" ht="12.75" x14ac:dyDescent="0.2">
      <c r="A775" s="214">
        <v>14001003</v>
      </c>
      <c r="B775" s="194" t="s">
        <v>2481</v>
      </c>
      <c r="C775" s="195" t="s">
        <v>2491</v>
      </c>
      <c r="D775" s="195" t="s">
        <v>812</v>
      </c>
      <c r="E775" s="196">
        <v>1119.8499999999999</v>
      </c>
      <c r="F775" s="197">
        <v>1</v>
      </c>
      <c r="G775" s="198">
        <f>IF(E775="","",F775*E775)</f>
        <v>1119.8499999999999</v>
      </c>
      <c r="H775" s="371" t="s">
        <v>2483</v>
      </c>
      <c r="I775" s="373" t="s">
        <v>2484</v>
      </c>
    </row>
    <row r="776" spans="1:9" s="164" customFormat="1" ht="13.5" thickBot="1" x14ac:dyDescent="0.25">
      <c r="A776" s="213"/>
      <c r="B776" s="201"/>
      <c r="C776" s="202"/>
      <c r="D776" s="202"/>
      <c r="E776" s="203"/>
      <c r="F776" s="204"/>
      <c r="G776" s="205" t="str">
        <f>IF(E776="","",F776*E776)</f>
        <v/>
      </c>
      <c r="H776" s="372"/>
      <c r="I776" s="374"/>
    </row>
    <row r="777" spans="1:9" s="164" customFormat="1" ht="13.5" thickBot="1" x14ac:dyDescent="0.25">
      <c r="B777" s="206"/>
      <c r="E777" s="207"/>
      <c r="F777" s="208"/>
      <c r="G777" s="209"/>
      <c r="H777" s="175"/>
      <c r="I777" s="175"/>
    </row>
    <row r="778" spans="1:9" s="164" customFormat="1" ht="12.75" x14ac:dyDescent="0.2">
      <c r="A778" s="210" t="s">
        <v>2142</v>
      </c>
      <c r="B778" s="177" t="s">
        <v>207</v>
      </c>
      <c r="C778" s="178"/>
      <c r="D778" s="179" t="s">
        <v>2</v>
      </c>
      <c r="E778" s="179" t="s">
        <v>132</v>
      </c>
      <c r="F778" s="180">
        <v>1</v>
      </c>
      <c r="G778" s="181">
        <f>IF(SUM(G780:G780)="","",IF(E778="NOTURNO",(SUM(G780:G780))*1.25,SUM(G780:G780)))</f>
        <v>1399.8125</v>
      </c>
      <c r="H778" s="182" t="s">
        <v>1771</v>
      </c>
      <c r="I778" s="183" t="s">
        <v>1772</v>
      </c>
    </row>
    <row r="779" spans="1:9" s="164" customFormat="1" ht="12.75" x14ac:dyDescent="0.2">
      <c r="A779" s="211" t="s">
        <v>1774</v>
      </c>
      <c r="B779" s="185" t="s">
        <v>2386</v>
      </c>
      <c r="C779" s="186" t="s">
        <v>2387</v>
      </c>
      <c r="D779" s="187" t="s">
        <v>2</v>
      </c>
      <c r="E779" s="188" t="s">
        <v>2388</v>
      </c>
      <c r="F779" s="189" t="s">
        <v>3</v>
      </c>
      <c r="G779" s="190"/>
      <c r="H779" s="191"/>
      <c r="I779" s="192"/>
    </row>
    <row r="780" spans="1:9" s="164" customFormat="1" ht="12.75" x14ac:dyDescent="0.2">
      <c r="A780" s="214">
        <v>14001003</v>
      </c>
      <c r="B780" s="194" t="s">
        <v>2481</v>
      </c>
      <c r="C780" s="195" t="s">
        <v>2491</v>
      </c>
      <c r="D780" s="195" t="s">
        <v>812</v>
      </c>
      <c r="E780" s="196">
        <v>1119.8499999999999</v>
      </c>
      <c r="F780" s="197">
        <v>1</v>
      </c>
      <c r="G780" s="198">
        <f>IF(E780="","",F780*E780)</f>
        <v>1119.8499999999999</v>
      </c>
      <c r="H780" s="371" t="s">
        <v>2483</v>
      </c>
      <c r="I780" s="373" t="s">
        <v>2484</v>
      </c>
    </row>
    <row r="781" spans="1:9" s="164" customFormat="1" ht="13.5" thickBot="1" x14ac:dyDescent="0.25">
      <c r="A781" s="213"/>
      <c r="B781" s="201"/>
      <c r="C781" s="202"/>
      <c r="D781" s="202"/>
      <c r="E781" s="203"/>
      <c r="F781" s="204"/>
      <c r="G781" s="205" t="str">
        <f>IF(E781="","",F781*E781)</f>
        <v/>
      </c>
      <c r="H781" s="372"/>
      <c r="I781" s="374"/>
    </row>
    <row r="782" spans="1:9" s="164" customFormat="1" ht="13.5" thickBot="1" x14ac:dyDescent="0.25">
      <c r="H782" s="206"/>
      <c r="I782" s="206"/>
    </row>
    <row r="783" spans="1:9" s="164" customFormat="1" ht="12.75" x14ac:dyDescent="0.2">
      <c r="A783" s="210" t="s">
        <v>2143</v>
      </c>
      <c r="B783" s="177" t="s">
        <v>208</v>
      </c>
      <c r="C783" s="178"/>
      <c r="D783" s="179" t="s">
        <v>2</v>
      </c>
      <c r="E783" s="179" t="s">
        <v>2385</v>
      </c>
      <c r="F783" s="180">
        <v>1</v>
      </c>
      <c r="G783" s="181">
        <f>IF(SUM(G785:G785)="","",IF(E783="NOTURNO",(SUM(G785:G785))*1.25,SUM(G785:G785)))</f>
        <v>1119.8499999999999</v>
      </c>
      <c r="H783" s="182" t="s">
        <v>1771</v>
      </c>
      <c r="I783" s="183" t="s">
        <v>1772</v>
      </c>
    </row>
    <row r="784" spans="1:9" s="164" customFormat="1" ht="12.75" x14ac:dyDescent="0.2">
      <c r="A784" s="211" t="s">
        <v>1774</v>
      </c>
      <c r="B784" s="185" t="s">
        <v>2386</v>
      </c>
      <c r="C784" s="186" t="s">
        <v>2387</v>
      </c>
      <c r="D784" s="187" t="s">
        <v>2</v>
      </c>
      <c r="E784" s="188" t="s">
        <v>2388</v>
      </c>
      <c r="F784" s="189" t="s">
        <v>3</v>
      </c>
      <c r="G784" s="190"/>
      <c r="H784" s="191"/>
      <c r="I784" s="192"/>
    </row>
    <row r="785" spans="1:9" s="164" customFormat="1" ht="12.75" x14ac:dyDescent="0.2">
      <c r="A785" s="214">
        <v>14001003</v>
      </c>
      <c r="B785" s="194" t="s">
        <v>2481</v>
      </c>
      <c r="C785" s="195" t="s">
        <v>2492</v>
      </c>
      <c r="D785" s="195" t="s">
        <v>812</v>
      </c>
      <c r="E785" s="196">
        <v>1119.8499999999999</v>
      </c>
      <c r="F785" s="197">
        <v>1</v>
      </c>
      <c r="G785" s="198">
        <f>IF(E785="","",F785*E785)</f>
        <v>1119.8499999999999</v>
      </c>
      <c r="H785" s="371" t="s">
        <v>2486</v>
      </c>
      <c r="I785" s="373" t="s">
        <v>2487</v>
      </c>
    </row>
    <row r="786" spans="1:9" s="164" customFormat="1" ht="13.5" thickBot="1" x14ac:dyDescent="0.25">
      <c r="A786" s="213"/>
      <c r="B786" s="201"/>
      <c r="C786" s="202"/>
      <c r="D786" s="202"/>
      <c r="E786" s="203"/>
      <c r="F786" s="204"/>
      <c r="G786" s="205" t="str">
        <f>IF(E786="","",F786*E786)</f>
        <v/>
      </c>
      <c r="H786" s="372"/>
      <c r="I786" s="374"/>
    </row>
    <row r="787" spans="1:9" s="164" customFormat="1" ht="13.5" thickBot="1" x14ac:dyDescent="0.25">
      <c r="B787" s="206"/>
      <c r="E787" s="207"/>
      <c r="F787" s="208"/>
      <c r="G787" s="209"/>
      <c r="H787" s="175"/>
      <c r="I787" s="175"/>
    </row>
    <row r="788" spans="1:9" s="164" customFormat="1" ht="12.75" x14ac:dyDescent="0.2">
      <c r="A788" s="210" t="s">
        <v>2144</v>
      </c>
      <c r="B788" s="177" t="s">
        <v>209</v>
      </c>
      <c r="C788" s="178"/>
      <c r="D788" s="179" t="s">
        <v>2</v>
      </c>
      <c r="E788" s="179" t="s">
        <v>132</v>
      </c>
      <c r="F788" s="180">
        <v>1</v>
      </c>
      <c r="G788" s="181">
        <f>IF(SUM(G790:G790)="","",IF(E788="NOTURNO",(SUM(G790:G790))*1.25,SUM(G790:G790)))</f>
        <v>1399.8125</v>
      </c>
      <c r="H788" s="182" t="s">
        <v>1771</v>
      </c>
      <c r="I788" s="183" t="s">
        <v>1772</v>
      </c>
    </row>
    <row r="789" spans="1:9" s="164" customFormat="1" ht="12.75" x14ac:dyDescent="0.2">
      <c r="A789" s="211" t="s">
        <v>1774</v>
      </c>
      <c r="B789" s="185" t="s">
        <v>2386</v>
      </c>
      <c r="C789" s="186" t="s">
        <v>2387</v>
      </c>
      <c r="D789" s="187" t="s">
        <v>2</v>
      </c>
      <c r="E789" s="188" t="s">
        <v>2388</v>
      </c>
      <c r="F789" s="189" t="s">
        <v>3</v>
      </c>
      <c r="G789" s="190"/>
      <c r="H789" s="191"/>
      <c r="I789" s="192"/>
    </row>
    <row r="790" spans="1:9" s="164" customFormat="1" ht="12.75" x14ac:dyDescent="0.2">
      <c r="A790" s="214">
        <v>14001003</v>
      </c>
      <c r="B790" s="194" t="s">
        <v>2481</v>
      </c>
      <c r="C790" s="195" t="s">
        <v>2492</v>
      </c>
      <c r="D790" s="195" t="s">
        <v>812</v>
      </c>
      <c r="E790" s="196">
        <v>1119.8499999999999</v>
      </c>
      <c r="F790" s="197">
        <v>1</v>
      </c>
      <c r="G790" s="198">
        <f>IF(E790="","",F790*E790)</f>
        <v>1119.8499999999999</v>
      </c>
      <c r="H790" s="371" t="s">
        <v>2486</v>
      </c>
      <c r="I790" s="373" t="s">
        <v>2487</v>
      </c>
    </row>
    <row r="791" spans="1:9" s="164" customFormat="1" ht="13.5" thickBot="1" x14ac:dyDescent="0.25">
      <c r="A791" s="213"/>
      <c r="B791" s="201"/>
      <c r="C791" s="202"/>
      <c r="D791" s="202"/>
      <c r="E791" s="203"/>
      <c r="F791" s="204"/>
      <c r="G791" s="205" t="str">
        <f>IF(E791="","",F791*E791)</f>
        <v/>
      </c>
      <c r="H791" s="372"/>
      <c r="I791" s="374"/>
    </row>
    <row r="792" spans="1:9" s="164" customFormat="1" ht="13.5" thickBot="1" x14ac:dyDescent="0.25">
      <c r="B792" s="206"/>
      <c r="E792" s="207"/>
      <c r="F792" s="208"/>
      <c r="G792" s="209"/>
      <c r="H792" s="175"/>
      <c r="I792" s="175"/>
    </row>
    <row r="793" spans="1:9" s="164" customFormat="1" ht="12.75" x14ac:dyDescent="0.2">
      <c r="A793" s="210" t="s">
        <v>2145</v>
      </c>
      <c r="B793" s="177" t="s">
        <v>210</v>
      </c>
      <c r="C793" s="178"/>
      <c r="D793" s="179" t="s">
        <v>2</v>
      </c>
      <c r="E793" s="179" t="s">
        <v>2385</v>
      </c>
      <c r="F793" s="180">
        <v>1</v>
      </c>
      <c r="G793" s="181">
        <f>IF(SUM(G795:G795)="","",IF(E793="NOTURNO",(SUM(G795:G795))*1.25,SUM(G795:G795)))</f>
        <v>1414.65</v>
      </c>
      <c r="H793" s="182" t="s">
        <v>1771</v>
      </c>
      <c r="I793" s="183" t="s">
        <v>1772</v>
      </c>
    </row>
    <row r="794" spans="1:9" s="164" customFormat="1" ht="12.75" x14ac:dyDescent="0.2">
      <c r="A794" s="211" t="s">
        <v>1774</v>
      </c>
      <c r="B794" s="185" t="s">
        <v>2386</v>
      </c>
      <c r="C794" s="186" t="s">
        <v>2387</v>
      </c>
      <c r="D794" s="187" t="s">
        <v>2</v>
      </c>
      <c r="E794" s="188" t="s">
        <v>2388</v>
      </c>
      <c r="F794" s="189" t="s">
        <v>3</v>
      </c>
      <c r="G794" s="190"/>
      <c r="H794" s="191"/>
      <c r="I794" s="192"/>
    </row>
    <row r="795" spans="1:9" s="164" customFormat="1" ht="12.75" x14ac:dyDescent="0.2">
      <c r="A795" s="214">
        <v>14001004</v>
      </c>
      <c r="B795" s="194" t="s">
        <v>2481</v>
      </c>
      <c r="C795" s="195" t="s">
        <v>2493</v>
      </c>
      <c r="D795" s="195" t="s">
        <v>812</v>
      </c>
      <c r="E795" s="196">
        <v>1414.65</v>
      </c>
      <c r="F795" s="197">
        <v>1</v>
      </c>
      <c r="G795" s="198">
        <f>IF(E795="","",F795*E795)</f>
        <v>1414.65</v>
      </c>
      <c r="H795" s="371" t="s">
        <v>2483</v>
      </c>
      <c r="I795" s="373" t="s">
        <v>2484</v>
      </c>
    </row>
    <row r="796" spans="1:9" s="164" customFormat="1" ht="13.5" thickBot="1" x14ac:dyDescent="0.25">
      <c r="A796" s="213"/>
      <c r="B796" s="201"/>
      <c r="C796" s="202"/>
      <c r="D796" s="202"/>
      <c r="E796" s="203"/>
      <c r="F796" s="204"/>
      <c r="G796" s="205" t="str">
        <f>IF(E796="","",F796*E796)</f>
        <v/>
      </c>
      <c r="H796" s="372"/>
      <c r="I796" s="374"/>
    </row>
    <row r="797" spans="1:9" s="164" customFormat="1" ht="13.5" thickBot="1" x14ac:dyDescent="0.25">
      <c r="B797" s="206"/>
      <c r="E797" s="207"/>
      <c r="F797" s="208"/>
      <c r="G797" s="209"/>
      <c r="H797" s="175"/>
      <c r="I797" s="175"/>
    </row>
    <row r="798" spans="1:9" s="164" customFormat="1" ht="12.75" x14ac:dyDescent="0.2">
      <c r="A798" s="210" t="s">
        <v>2146</v>
      </c>
      <c r="B798" s="177" t="s">
        <v>211</v>
      </c>
      <c r="C798" s="178"/>
      <c r="D798" s="179" t="s">
        <v>2</v>
      </c>
      <c r="E798" s="179" t="s">
        <v>132</v>
      </c>
      <c r="F798" s="180">
        <v>1</v>
      </c>
      <c r="G798" s="181">
        <f>IF(SUM(G800:G800)="","",IF(E798="NOTURNO",(SUM(G800:G800))*1.25,SUM(G800:G800)))</f>
        <v>1768.3125</v>
      </c>
      <c r="H798" s="182" t="s">
        <v>1771</v>
      </c>
      <c r="I798" s="183" t="s">
        <v>1772</v>
      </c>
    </row>
    <row r="799" spans="1:9" s="164" customFormat="1" ht="12.75" x14ac:dyDescent="0.2">
      <c r="A799" s="211" t="s">
        <v>1774</v>
      </c>
      <c r="B799" s="185" t="s">
        <v>2386</v>
      </c>
      <c r="C799" s="186" t="s">
        <v>2387</v>
      </c>
      <c r="D799" s="187" t="s">
        <v>2</v>
      </c>
      <c r="E799" s="188" t="s">
        <v>2388</v>
      </c>
      <c r="F799" s="189" t="s">
        <v>3</v>
      </c>
      <c r="G799" s="190"/>
      <c r="H799" s="191"/>
      <c r="I799" s="192"/>
    </row>
    <row r="800" spans="1:9" s="164" customFormat="1" ht="12.75" x14ac:dyDescent="0.2">
      <c r="A800" s="214">
        <v>14001004</v>
      </c>
      <c r="B800" s="194" t="s">
        <v>2481</v>
      </c>
      <c r="C800" s="195" t="s">
        <v>2493</v>
      </c>
      <c r="D800" s="195" t="s">
        <v>812</v>
      </c>
      <c r="E800" s="196">
        <v>1414.65</v>
      </c>
      <c r="F800" s="197">
        <v>1</v>
      </c>
      <c r="G800" s="198">
        <f>IF(E800="","",F800*E800)</f>
        <v>1414.65</v>
      </c>
      <c r="H800" s="371" t="s">
        <v>2483</v>
      </c>
      <c r="I800" s="373" t="s">
        <v>2484</v>
      </c>
    </row>
    <row r="801" spans="1:9" s="164" customFormat="1" ht="13.5" thickBot="1" x14ac:dyDescent="0.25">
      <c r="A801" s="213"/>
      <c r="B801" s="201"/>
      <c r="C801" s="202"/>
      <c r="D801" s="202"/>
      <c r="E801" s="203"/>
      <c r="F801" s="204"/>
      <c r="G801" s="205" t="str">
        <f>IF(E801="","",F801*E801)</f>
        <v/>
      </c>
      <c r="H801" s="372"/>
      <c r="I801" s="374"/>
    </row>
    <row r="802" spans="1:9" s="164" customFormat="1" ht="13.5" thickBot="1" x14ac:dyDescent="0.25">
      <c r="B802" s="206"/>
      <c r="E802" s="207"/>
      <c r="F802" s="208"/>
      <c r="G802" s="209"/>
      <c r="H802" s="175"/>
      <c r="I802" s="175"/>
    </row>
    <row r="803" spans="1:9" s="164" customFormat="1" ht="12.75" x14ac:dyDescent="0.2">
      <c r="A803" s="210" t="s">
        <v>2147</v>
      </c>
      <c r="B803" s="177" t="s">
        <v>212</v>
      </c>
      <c r="C803" s="178"/>
      <c r="D803" s="179" t="s">
        <v>2</v>
      </c>
      <c r="E803" s="179" t="s">
        <v>2385</v>
      </c>
      <c r="F803" s="180">
        <v>1</v>
      </c>
      <c r="G803" s="181">
        <f>IF(SUM(G805:G805)="","",IF(E803="NOTURNO",(SUM(G805:G805))*1.25,SUM(G805:G805)))</f>
        <v>1414.65</v>
      </c>
      <c r="H803" s="182" t="s">
        <v>1771</v>
      </c>
      <c r="I803" s="183" t="s">
        <v>1772</v>
      </c>
    </row>
    <row r="804" spans="1:9" s="164" customFormat="1" ht="12.75" x14ac:dyDescent="0.2">
      <c r="A804" s="211" t="s">
        <v>1774</v>
      </c>
      <c r="B804" s="185" t="s">
        <v>2386</v>
      </c>
      <c r="C804" s="186" t="s">
        <v>2387</v>
      </c>
      <c r="D804" s="187" t="s">
        <v>2</v>
      </c>
      <c r="E804" s="188" t="s">
        <v>2388</v>
      </c>
      <c r="F804" s="189" t="s">
        <v>3</v>
      </c>
      <c r="G804" s="190"/>
      <c r="H804" s="191"/>
      <c r="I804" s="192"/>
    </row>
    <row r="805" spans="1:9" s="164" customFormat="1" ht="12.75" x14ac:dyDescent="0.2">
      <c r="A805" s="214">
        <v>14001004</v>
      </c>
      <c r="B805" s="194" t="s">
        <v>2481</v>
      </c>
      <c r="C805" s="195" t="s">
        <v>2494</v>
      </c>
      <c r="D805" s="195" t="s">
        <v>812</v>
      </c>
      <c r="E805" s="196">
        <v>1414.65</v>
      </c>
      <c r="F805" s="197">
        <v>1</v>
      </c>
      <c r="G805" s="198">
        <f>IF(E805="","",F805*E805)</f>
        <v>1414.65</v>
      </c>
      <c r="H805" s="371" t="s">
        <v>2486</v>
      </c>
      <c r="I805" s="373" t="s">
        <v>2487</v>
      </c>
    </row>
    <row r="806" spans="1:9" s="164" customFormat="1" ht="13.5" thickBot="1" x14ac:dyDescent="0.25">
      <c r="A806" s="213"/>
      <c r="B806" s="201"/>
      <c r="C806" s="202"/>
      <c r="D806" s="202"/>
      <c r="E806" s="203"/>
      <c r="F806" s="204"/>
      <c r="G806" s="205" t="str">
        <f>IF(E806="","",F806*E806)</f>
        <v/>
      </c>
      <c r="H806" s="372"/>
      <c r="I806" s="374"/>
    </row>
    <row r="807" spans="1:9" s="164" customFormat="1" ht="13.5" thickBot="1" x14ac:dyDescent="0.25">
      <c r="H807" s="206"/>
      <c r="I807" s="206"/>
    </row>
    <row r="808" spans="1:9" s="164" customFormat="1" ht="12.75" x14ac:dyDescent="0.2">
      <c r="A808" s="210" t="s">
        <v>2148</v>
      </c>
      <c r="B808" s="177" t="s">
        <v>213</v>
      </c>
      <c r="C808" s="178"/>
      <c r="D808" s="179" t="s">
        <v>2</v>
      </c>
      <c r="E808" s="179" t="s">
        <v>132</v>
      </c>
      <c r="F808" s="180">
        <v>1</v>
      </c>
      <c r="G808" s="181">
        <f>IF(SUM(G810:G810)="","",IF(E808="NOTURNO",(SUM(G810:G810))*1.25,SUM(G810:G810)))</f>
        <v>1768.3125</v>
      </c>
      <c r="H808" s="182" t="s">
        <v>1771</v>
      </c>
      <c r="I808" s="183" t="s">
        <v>1772</v>
      </c>
    </row>
    <row r="809" spans="1:9" s="164" customFormat="1" ht="12.75" x14ac:dyDescent="0.2">
      <c r="A809" s="211" t="s">
        <v>1774</v>
      </c>
      <c r="B809" s="185" t="s">
        <v>2386</v>
      </c>
      <c r="C809" s="186" t="s">
        <v>2387</v>
      </c>
      <c r="D809" s="187" t="s">
        <v>2</v>
      </c>
      <c r="E809" s="188" t="s">
        <v>2388</v>
      </c>
      <c r="F809" s="189" t="s">
        <v>3</v>
      </c>
      <c r="G809" s="190"/>
      <c r="H809" s="191"/>
      <c r="I809" s="192"/>
    </row>
    <row r="810" spans="1:9" s="164" customFormat="1" ht="12.75" x14ac:dyDescent="0.2">
      <c r="A810" s="214">
        <v>14001004</v>
      </c>
      <c r="B810" s="194" t="s">
        <v>2481</v>
      </c>
      <c r="C810" s="195" t="s">
        <v>2494</v>
      </c>
      <c r="D810" s="195" t="s">
        <v>812</v>
      </c>
      <c r="E810" s="196">
        <v>1414.65</v>
      </c>
      <c r="F810" s="197">
        <v>1</v>
      </c>
      <c r="G810" s="198">
        <f>IF(E810="","",F810*E810)</f>
        <v>1414.65</v>
      </c>
      <c r="H810" s="371" t="s">
        <v>2486</v>
      </c>
      <c r="I810" s="373" t="s">
        <v>2487</v>
      </c>
    </row>
    <row r="811" spans="1:9" s="164" customFormat="1" ht="13.5" thickBot="1" x14ac:dyDescent="0.25">
      <c r="A811" s="213"/>
      <c r="B811" s="201"/>
      <c r="C811" s="202"/>
      <c r="D811" s="202"/>
      <c r="E811" s="203"/>
      <c r="F811" s="204"/>
      <c r="G811" s="205" t="str">
        <f>IF(E811="","",F811*E811)</f>
        <v/>
      </c>
      <c r="H811" s="372"/>
      <c r="I811" s="374"/>
    </row>
    <row r="812" spans="1:9" s="164" customFormat="1" ht="13.5" thickBot="1" x14ac:dyDescent="0.25">
      <c r="B812" s="206"/>
      <c r="E812" s="207"/>
      <c r="F812" s="208"/>
      <c r="G812" s="209"/>
      <c r="H812" s="175"/>
      <c r="I812" s="175"/>
    </row>
    <row r="813" spans="1:9" s="164" customFormat="1" ht="12.75" x14ac:dyDescent="0.2">
      <c r="A813" s="210" t="s">
        <v>2149</v>
      </c>
      <c r="B813" s="177" t="s">
        <v>214</v>
      </c>
      <c r="C813" s="178"/>
      <c r="D813" s="179" t="s">
        <v>2</v>
      </c>
      <c r="E813" s="179" t="s">
        <v>2385</v>
      </c>
      <c r="F813" s="180">
        <v>1</v>
      </c>
      <c r="G813" s="181">
        <f>IF(SUM(G815:G815)="","",IF(E813="NOTURNO",(SUM(G815:G815))*1.25,SUM(G815:G815)))</f>
        <v>1736.78</v>
      </c>
      <c r="H813" s="182" t="s">
        <v>1771</v>
      </c>
      <c r="I813" s="183" t="s">
        <v>1772</v>
      </c>
    </row>
    <row r="814" spans="1:9" s="164" customFormat="1" ht="12.75" x14ac:dyDescent="0.2">
      <c r="A814" s="211" t="s">
        <v>1774</v>
      </c>
      <c r="B814" s="185" t="s">
        <v>2386</v>
      </c>
      <c r="C814" s="186" t="s">
        <v>2387</v>
      </c>
      <c r="D814" s="187" t="s">
        <v>2</v>
      </c>
      <c r="E814" s="188" t="s">
        <v>2388</v>
      </c>
      <c r="F814" s="189" t="s">
        <v>3</v>
      </c>
      <c r="G814" s="190"/>
      <c r="H814" s="191"/>
      <c r="I814" s="192"/>
    </row>
    <row r="815" spans="1:9" s="164" customFormat="1" ht="12.75" x14ac:dyDescent="0.2">
      <c r="A815" s="214">
        <v>14001005</v>
      </c>
      <c r="B815" s="194" t="s">
        <v>2481</v>
      </c>
      <c r="C815" s="195" t="s">
        <v>2495</v>
      </c>
      <c r="D815" s="195" t="s">
        <v>812</v>
      </c>
      <c r="E815" s="196">
        <v>1736.78</v>
      </c>
      <c r="F815" s="197">
        <v>1</v>
      </c>
      <c r="G815" s="198">
        <f>IF(E815="","",F815*E815)</f>
        <v>1736.78</v>
      </c>
      <c r="H815" s="371" t="s">
        <v>2483</v>
      </c>
      <c r="I815" s="373" t="s">
        <v>2484</v>
      </c>
    </row>
    <row r="816" spans="1:9" s="164" customFormat="1" ht="13.5" thickBot="1" x14ac:dyDescent="0.25">
      <c r="A816" s="213"/>
      <c r="B816" s="201"/>
      <c r="C816" s="202"/>
      <c r="D816" s="202"/>
      <c r="E816" s="203"/>
      <c r="F816" s="204"/>
      <c r="G816" s="205" t="str">
        <f>IF(E816="","",F816*E816)</f>
        <v/>
      </c>
      <c r="H816" s="372"/>
      <c r="I816" s="374"/>
    </row>
    <row r="817" spans="1:9" s="164" customFormat="1" ht="13.5" thickBot="1" x14ac:dyDescent="0.25">
      <c r="H817" s="206"/>
      <c r="I817" s="206"/>
    </row>
    <row r="818" spans="1:9" s="164" customFormat="1" ht="12.75" x14ac:dyDescent="0.2">
      <c r="A818" s="210" t="s">
        <v>2150</v>
      </c>
      <c r="B818" s="177" t="s">
        <v>215</v>
      </c>
      <c r="C818" s="178"/>
      <c r="D818" s="179" t="s">
        <v>2</v>
      </c>
      <c r="E818" s="179" t="s">
        <v>132</v>
      </c>
      <c r="F818" s="180">
        <v>1</v>
      </c>
      <c r="G818" s="181">
        <f>IF(SUM(G820:G820)="","",IF(E818="NOTURNO",(SUM(G820:G820))*1.25,SUM(G820:G820)))</f>
        <v>2170.9749999999999</v>
      </c>
      <c r="H818" s="182" t="s">
        <v>1771</v>
      </c>
      <c r="I818" s="183" t="s">
        <v>1772</v>
      </c>
    </row>
    <row r="819" spans="1:9" s="164" customFormat="1" ht="12.75" x14ac:dyDescent="0.2">
      <c r="A819" s="211" t="s">
        <v>1774</v>
      </c>
      <c r="B819" s="185" t="s">
        <v>2386</v>
      </c>
      <c r="C819" s="186" t="s">
        <v>2387</v>
      </c>
      <c r="D819" s="187" t="s">
        <v>2</v>
      </c>
      <c r="E819" s="188" t="s">
        <v>2388</v>
      </c>
      <c r="F819" s="189" t="s">
        <v>3</v>
      </c>
      <c r="G819" s="190"/>
      <c r="H819" s="191"/>
      <c r="I819" s="192"/>
    </row>
    <row r="820" spans="1:9" s="164" customFormat="1" ht="12.75" x14ac:dyDescent="0.2">
      <c r="A820" s="214">
        <v>14001005</v>
      </c>
      <c r="B820" s="194" t="s">
        <v>2481</v>
      </c>
      <c r="C820" s="195" t="s">
        <v>2495</v>
      </c>
      <c r="D820" s="195" t="s">
        <v>812</v>
      </c>
      <c r="E820" s="196">
        <v>1736.78</v>
      </c>
      <c r="F820" s="197">
        <v>1</v>
      </c>
      <c r="G820" s="198">
        <f>IF(E820="","",F820*E820)</f>
        <v>1736.78</v>
      </c>
      <c r="H820" s="371" t="s">
        <v>2483</v>
      </c>
      <c r="I820" s="373" t="s">
        <v>2484</v>
      </c>
    </row>
    <row r="821" spans="1:9" s="164" customFormat="1" ht="13.5" thickBot="1" x14ac:dyDescent="0.25">
      <c r="A821" s="213"/>
      <c r="B821" s="201"/>
      <c r="C821" s="202"/>
      <c r="D821" s="202"/>
      <c r="E821" s="203"/>
      <c r="F821" s="204"/>
      <c r="G821" s="205" t="str">
        <f>IF(E821="","",F821*E821)</f>
        <v/>
      </c>
      <c r="H821" s="372"/>
      <c r="I821" s="374"/>
    </row>
    <row r="822" spans="1:9" s="164" customFormat="1" ht="13.5" thickBot="1" x14ac:dyDescent="0.25">
      <c r="B822" s="206"/>
      <c r="E822" s="207"/>
      <c r="F822" s="208"/>
      <c r="G822" s="209"/>
      <c r="H822" s="175"/>
      <c r="I822" s="175"/>
    </row>
    <row r="823" spans="1:9" s="164" customFormat="1" ht="12.75" x14ac:dyDescent="0.2">
      <c r="A823" s="210" t="s">
        <v>2151</v>
      </c>
      <c r="B823" s="177" t="s">
        <v>216</v>
      </c>
      <c r="C823" s="178"/>
      <c r="D823" s="179" t="s">
        <v>2</v>
      </c>
      <c r="E823" s="179" t="s">
        <v>2385</v>
      </c>
      <c r="F823" s="180">
        <v>1</v>
      </c>
      <c r="G823" s="181">
        <f>IF(SUM(G825:G825)="","",IF(E823="NOTURNO",(SUM(G825:G825))*1.25,SUM(G825:G825)))</f>
        <v>1736.78</v>
      </c>
      <c r="H823" s="182" t="s">
        <v>1771</v>
      </c>
      <c r="I823" s="183" t="s">
        <v>1772</v>
      </c>
    </row>
    <row r="824" spans="1:9" s="164" customFormat="1" ht="12.75" x14ac:dyDescent="0.2">
      <c r="A824" s="211" t="s">
        <v>1774</v>
      </c>
      <c r="B824" s="185" t="s">
        <v>2386</v>
      </c>
      <c r="C824" s="186" t="s">
        <v>2387</v>
      </c>
      <c r="D824" s="187" t="s">
        <v>2</v>
      </c>
      <c r="E824" s="188" t="s">
        <v>2388</v>
      </c>
      <c r="F824" s="189" t="s">
        <v>3</v>
      </c>
      <c r="G824" s="190"/>
      <c r="H824" s="191"/>
      <c r="I824" s="192"/>
    </row>
    <row r="825" spans="1:9" s="164" customFormat="1" ht="12.75" x14ac:dyDescent="0.2">
      <c r="A825" s="214">
        <v>14001005</v>
      </c>
      <c r="B825" s="194" t="s">
        <v>2481</v>
      </c>
      <c r="C825" s="195" t="s">
        <v>2496</v>
      </c>
      <c r="D825" s="195" t="s">
        <v>812</v>
      </c>
      <c r="E825" s="196">
        <v>1736.78</v>
      </c>
      <c r="F825" s="197">
        <v>1</v>
      </c>
      <c r="G825" s="198">
        <f>IF(E825="","",F825*E825)</f>
        <v>1736.78</v>
      </c>
      <c r="H825" s="371" t="s">
        <v>2486</v>
      </c>
      <c r="I825" s="373" t="s">
        <v>2487</v>
      </c>
    </row>
    <row r="826" spans="1:9" s="164" customFormat="1" ht="13.5" thickBot="1" x14ac:dyDescent="0.25">
      <c r="A826" s="213"/>
      <c r="B826" s="201"/>
      <c r="C826" s="202"/>
      <c r="D826" s="202"/>
      <c r="E826" s="203"/>
      <c r="F826" s="204"/>
      <c r="G826" s="205" t="str">
        <f>IF(E826="","",F826*E826)</f>
        <v/>
      </c>
      <c r="H826" s="372"/>
      <c r="I826" s="374"/>
    </row>
    <row r="827" spans="1:9" s="164" customFormat="1" ht="13.5" thickBot="1" x14ac:dyDescent="0.25">
      <c r="B827" s="206"/>
      <c r="E827" s="207"/>
      <c r="F827" s="208"/>
      <c r="G827" s="209"/>
      <c r="H827" s="175"/>
      <c r="I827" s="175"/>
    </row>
    <row r="828" spans="1:9" s="164" customFormat="1" ht="12.75" x14ac:dyDescent="0.2">
      <c r="A828" s="210" t="s">
        <v>2152</v>
      </c>
      <c r="B828" s="177" t="s">
        <v>217</v>
      </c>
      <c r="C828" s="178"/>
      <c r="D828" s="179" t="s">
        <v>2</v>
      </c>
      <c r="E828" s="179" t="s">
        <v>132</v>
      </c>
      <c r="F828" s="180">
        <v>1</v>
      </c>
      <c r="G828" s="181">
        <f>IF(SUM(G830:G830)="","",IF(E828="NOTURNO",(SUM(G830:G830))*1.25,SUM(G830:G830)))</f>
        <v>2170.9749999999999</v>
      </c>
      <c r="H828" s="182" t="s">
        <v>1771</v>
      </c>
      <c r="I828" s="183" t="s">
        <v>1772</v>
      </c>
    </row>
    <row r="829" spans="1:9" s="164" customFormat="1" ht="12.75" x14ac:dyDescent="0.2">
      <c r="A829" s="211" t="s">
        <v>1774</v>
      </c>
      <c r="B829" s="185" t="s">
        <v>2386</v>
      </c>
      <c r="C829" s="186" t="s">
        <v>2387</v>
      </c>
      <c r="D829" s="187" t="s">
        <v>2</v>
      </c>
      <c r="E829" s="188" t="s">
        <v>2388</v>
      </c>
      <c r="F829" s="189" t="s">
        <v>3</v>
      </c>
      <c r="G829" s="190"/>
      <c r="H829" s="191"/>
      <c r="I829" s="192"/>
    </row>
    <row r="830" spans="1:9" s="164" customFormat="1" ht="12.75" x14ac:dyDescent="0.2">
      <c r="A830" s="214">
        <v>14001005</v>
      </c>
      <c r="B830" s="194" t="s">
        <v>2481</v>
      </c>
      <c r="C830" s="195" t="s">
        <v>2496</v>
      </c>
      <c r="D830" s="195" t="s">
        <v>812</v>
      </c>
      <c r="E830" s="196">
        <v>1736.78</v>
      </c>
      <c r="F830" s="197">
        <v>1</v>
      </c>
      <c r="G830" s="198">
        <f>IF(E830="","",F830*E830)</f>
        <v>1736.78</v>
      </c>
      <c r="H830" s="371" t="s">
        <v>2486</v>
      </c>
      <c r="I830" s="373" t="s">
        <v>2487</v>
      </c>
    </row>
    <row r="831" spans="1:9" s="164" customFormat="1" ht="13.5" thickBot="1" x14ac:dyDescent="0.25">
      <c r="A831" s="213"/>
      <c r="B831" s="201"/>
      <c r="C831" s="202"/>
      <c r="D831" s="202"/>
      <c r="E831" s="203"/>
      <c r="F831" s="204"/>
      <c r="G831" s="205" t="str">
        <f>IF(E831="","",F831*E831)</f>
        <v/>
      </c>
      <c r="H831" s="372"/>
      <c r="I831" s="374"/>
    </row>
    <row r="832" spans="1:9" s="164" customFormat="1" ht="13.5" thickBot="1" x14ac:dyDescent="0.25">
      <c r="H832" s="206"/>
      <c r="I832" s="206"/>
    </row>
    <row r="833" spans="1:9" s="164" customFormat="1" ht="12.75" x14ac:dyDescent="0.2">
      <c r="A833" s="210" t="s">
        <v>2153</v>
      </c>
      <c r="B833" s="177" t="s">
        <v>218</v>
      </c>
      <c r="C833" s="178"/>
      <c r="D833" s="179" t="s">
        <v>2</v>
      </c>
      <c r="E833" s="179" t="s">
        <v>2385</v>
      </c>
      <c r="F833" s="180">
        <v>1</v>
      </c>
      <c r="G833" s="181">
        <f>IF(SUM(G835:G844)="","",IF(E833="NOTURNO",(SUM(G835:G844))*1.25,SUM(G835:G844)))</f>
        <v>35.785000000000004</v>
      </c>
      <c r="H833" s="182" t="s">
        <v>1771</v>
      </c>
      <c r="I833" s="183" t="s">
        <v>1772</v>
      </c>
    </row>
    <row r="834" spans="1:9" s="164" customFormat="1" ht="12.75" x14ac:dyDescent="0.2">
      <c r="A834" s="211" t="s">
        <v>1774</v>
      </c>
      <c r="B834" s="185" t="s">
        <v>2386</v>
      </c>
      <c r="C834" s="186" t="s">
        <v>2387</v>
      </c>
      <c r="D834" s="187" t="s">
        <v>2</v>
      </c>
      <c r="E834" s="188" t="s">
        <v>2388</v>
      </c>
      <c r="F834" s="189" t="s">
        <v>3</v>
      </c>
      <c r="G834" s="190"/>
      <c r="H834" s="191"/>
      <c r="I834" s="192"/>
    </row>
    <row r="835" spans="1:9" s="164" customFormat="1" ht="12.75" x14ac:dyDescent="0.2">
      <c r="A835" s="212" t="s">
        <v>2178</v>
      </c>
      <c r="B835" s="194" t="s">
        <v>2198</v>
      </c>
      <c r="C835" s="195" t="s">
        <v>2480</v>
      </c>
      <c r="D835" s="195" t="s">
        <v>134</v>
      </c>
      <c r="E835" s="196">
        <v>33.28</v>
      </c>
      <c r="F835" s="197">
        <v>0.5</v>
      </c>
      <c r="G835" s="198">
        <f t="shared" ref="G835:G846" si="51">IF(E835="","",F835*E835)</f>
        <v>16.64</v>
      </c>
      <c r="H835" s="371" t="s">
        <v>2497</v>
      </c>
      <c r="I835" s="373" t="s">
        <v>2445</v>
      </c>
    </row>
    <row r="836" spans="1:9" s="164" customFormat="1" ht="25.5" x14ac:dyDescent="0.2">
      <c r="A836" s="212" t="s">
        <v>2393</v>
      </c>
      <c r="B836" s="194" t="s">
        <v>1718</v>
      </c>
      <c r="C836" s="195" t="s">
        <v>2394</v>
      </c>
      <c r="D836" s="195" t="s">
        <v>134</v>
      </c>
      <c r="E836" s="196">
        <v>1.2</v>
      </c>
      <c r="F836" s="197">
        <v>0.5</v>
      </c>
      <c r="G836" s="198">
        <f t="shared" si="51"/>
        <v>0.6</v>
      </c>
      <c r="H836" s="371"/>
      <c r="I836" s="373"/>
    </row>
    <row r="837" spans="1:9" s="164" customFormat="1" ht="25.5" x14ac:dyDescent="0.2">
      <c r="A837" s="212" t="s">
        <v>2395</v>
      </c>
      <c r="B837" s="194" t="s">
        <v>1718</v>
      </c>
      <c r="C837" s="195" t="s">
        <v>2396</v>
      </c>
      <c r="D837" s="195" t="s">
        <v>134</v>
      </c>
      <c r="E837" s="196">
        <v>0.85</v>
      </c>
      <c r="F837" s="197">
        <v>0.5</v>
      </c>
      <c r="G837" s="198">
        <f t="shared" si="51"/>
        <v>0.42499999999999999</v>
      </c>
      <c r="H837" s="371"/>
      <c r="I837" s="373"/>
    </row>
    <row r="838" spans="1:9" s="164" customFormat="1" ht="12.75" x14ac:dyDescent="0.2">
      <c r="A838" s="212" t="s">
        <v>2401</v>
      </c>
      <c r="B838" s="194" t="s">
        <v>1713</v>
      </c>
      <c r="C838" s="195" t="s">
        <v>2402</v>
      </c>
      <c r="D838" s="195" t="s">
        <v>2422</v>
      </c>
      <c r="E838" s="196">
        <v>1.51</v>
      </c>
      <c r="F838" s="197">
        <v>12</v>
      </c>
      <c r="G838" s="198">
        <f t="shared" si="51"/>
        <v>18.12</v>
      </c>
      <c r="H838" s="371"/>
      <c r="I838" s="373"/>
    </row>
    <row r="839" spans="1:9" s="164" customFormat="1" ht="12.75" x14ac:dyDescent="0.2">
      <c r="A839" s="212"/>
      <c r="B839" s="194"/>
      <c r="C839" s="195"/>
      <c r="D839" s="195"/>
      <c r="E839" s="196"/>
      <c r="F839" s="197"/>
      <c r="G839" s="198" t="str">
        <f t="shared" si="51"/>
        <v/>
      </c>
      <c r="H839" s="371"/>
      <c r="I839" s="373"/>
    </row>
    <row r="840" spans="1:9" s="164" customFormat="1" ht="12.75" x14ac:dyDescent="0.2">
      <c r="A840" s="212"/>
      <c r="B840" s="194"/>
      <c r="C840" s="195"/>
      <c r="D840" s="195"/>
      <c r="E840" s="196"/>
      <c r="F840" s="197"/>
      <c r="G840" s="198" t="str">
        <f t="shared" si="51"/>
        <v/>
      </c>
      <c r="H840" s="371"/>
      <c r="I840" s="373"/>
    </row>
    <row r="841" spans="1:9" s="164" customFormat="1" ht="12.75" x14ac:dyDescent="0.2">
      <c r="A841" s="212"/>
      <c r="B841" s="194"/>
      <c r="C841" s="195"/>
      <c r="D841" s="195"/>
      <c r="E841" s="196"/>
      <c r="F841" s="197"/>
      <c r="G841" s="198" t="str">
        <f t="shared" si="51"/>
        <v/>
      </c>
      <c r="H841" s="371"/>
      <c r="I841" s="373"/>
    </row>
    <row r="842" spans="1:9" s="164" customFormat="1" ht="12.75" x14ac:dyDescent="0.2">
      <c r="A842" s="212"/>
      <c r="B842" s="194"/>
      <c r="C842" s="195"/>
      <c r="D842" s="195"/>
      <c r="E842" s="196"/>
      <c r="F842" s="197"/>
      <c r="G842" s="198" t="str">
        <f t="shared" si="51"/>
        <v/>
      </c>
      <c r="H842" s="371"/>
      <c r="I842" s="373"/>
    </row>
    <row r="843" spans="1:9" s="164" customFormat="1" ht="12.75" x14ac:dyDescent="0.2">
      <c r="A843" s="212"/>
      <c r="B843" s="194"/>
      <c r="C843" s="195"/>
      <c r="D843" s="195"/>
      <c r="E843" s="196"/>
      <c r="F843" s="199"/>
      <c r="G843" s="198" t="str">
        <f t="shared" si="51"/>
        <v/>
      </c>
      <c r="H843" s="371"/>
      <c r="I843" s="373"/>
    </row>
    <row r="844" spans="1:9" s="164" customFormat="1" ht="12.75" x14ac:dyDescent="0.2">
      <c r="A844" s="212"/>
      <c r="B844" s="194"/>
      <c r="C844" s="195"/>
      <c r="D844" s="195"/>
      <c r="E844" s="196"/>
      <c r="F844" s="199"/>
      <c r="G844" s="198" t="str">
        <f t="shared" si="51"/>
        <v/>
      </c>
      <c r="H844" s="371"/>
      <c r="I844" s="373"/>
    </row>
    <row r="845" spans="1:9" s="164" customFormat="1" ht="13.5" thickBot="1" x14ac:dyDescent="0.25">
      <c r="A845" s="213"/>
      <c r="B845" s="201"/>
      <c r="C845" s="202"/>
      <c r="D845" s="202"/>
      <c r="E845" s="203"/>
      <c r="F845" s="204"/>
      <c r="G845" s="205" t="str">
        <f t="shared" si="51"/>
        <v/>
      </c>
      <c r="H845" s="372"/>
      <c r="I845" s="374"/>
    </row>
    <row r="846" spans="1:9" s="164" customFormat="1" ht="13.5" thickBot="1" x14ac:dyDescent="0.25">
      <c r="B846" s="206"/>
      <c r="E846" s="207"/>
      <c r="F846" s="208"/>
      <c r="G846" s="209" t="str">
        <f t="shared" si="51"/>
        <v/>
      </c>
      <c r="H846" s="175"/>
      <c r="I846" s="175"/>
    </row>
    <row r="847" spans="1:9" s="164" customFormat="1" ht="12.75" x14ac:dyDescent="0.2">
      <c r="A847" s="210" t="s">
        <v>2154</v>
      </c>
      <c r="B847" s="177" t="s">
        <v>219</v>
      </c>
      <c r="C847" s="178"/>
      <c r="D847" s="179" t="s">
        <v>2</v>
      </c>
      <c r="E847" s="179" t="s">
        <v>132</v>
      </c>
      <c r="F847" s="180">
        <v>1</v>
      </c>
      <c r="G847" s="181">
        <f>IF(SUM(G849:G858)="","",IF(E847="NOTURNO",(SUM(G849:G858))*1.25,SUM(G849:G858)))</f>
        <v>44.731250000000003</v>
      </c>
      <c r="H847" s="182" t="s">
        <v>1771</v>
      </c>
      <c r="I847" s="183" t="s">
        <v>1772</v>
      </c>
    </row>
    <row r="848" spans="1:9" s="164" customFormat="1" ht="12.75" x14ac:dyDescent="0.2">
      <c r="A848" s="211" t="s">
        <v>1774</v>
      </c>
      <c r="B848" s="185" t="s">
        <v>2386</v>
      </c>
      <c r="C848" s="186" t="s">
        <v>2387</v>
      </c>
      <c r="D848" s="187" t="s">
        <v>2</v>
      </c>
      <c r="E848" s="188" t="s">
        <v>2388</v>
      </c>
      <c r="F848" s="189" t="s">
        <v>3</v>
      </c>
      <c r="G848" s="190"/>
      <c r="H848" s="191"/>
      <c r="I848" s="192"/>
    </row>
    <row r="849" spans="1:9" s="164" customFormat="1" ht="12.75" x14ac:dyDescent="0.2">
      <c r="A849" s="212" t="s">
        <v>2178</v>
      </c>
      <c r="B849" s="194" t="s">
        <v>2198</v>
      </c>
      <c r="C849" s="195" t="s">
        <v>2480</v>
      </c>
      <c r="D849" s="195" t="s">
        <v>134</v>
      </c>
      <c r="E849" s="196">
        <v>33.28</v>
      </c>
      <c r="F849" s="197">
        <v>0.5</v>
      </c>
      <c r="G849" s="198">
        <f t="shared" ref="G849:G859" si="52">IF(E849="","",F849*E849)</f>
        <v>16.64</v>
      </c>
      <c r="H849" s="371" t="s">
        <v>2497</v>
      </c>
      <c r="I849" s="373" t="s">
        <v>2445</v>
      </c>
    </row>
    <row r="850" spans="1:9" s="164" customFormat="1" ht="25.5" x14ac:dyDescent="0.2">
      <c r="A850" s="212" t="s">
        <v>2393</v>
      </c>
      <c r="B850" s="194" t="s">
        <v>1718</v>
      </c>
      <c r="C850" s="195" t="s">
        <v>2394</v>
      </c>
      <c r="D850" s="195" t="s">
        <v>134</v>
      </c>
      <c r="E850" s="196">
        <v>1.2</v>
      </c>
      <c r="F850" s="197">
        <v>0.5</v>
      </c>
      <c r="G850" s="198">
        <f t="shared" si="52"/>
        <v>0.6</v>
      </c>
      <c r="H850" s="371"/>
      <c r="I850" s="373"/>
    </row>
    <row r="851" spans="1:9" s="164" customFormat="1" ht="25.5" x14ac:dyDescent="0.2">
      <c r="A851" s="212" t="s">
        <v>2395</v>
      </c>
      <c r="B851" s="194" t="s">
        <v>1718</v>
      </c>
      <c r="C851" s="195" t="s">
        <v>2396</v>
      </c>
      <c r="D851" s="195" t="s">
        <v>134</v>
      </c>
      <c r="E851" s="196">
        <v>0.85</v>
      </c>
      <c r="F851" s="197">
        <v>0.5</v>
      </c>
      <c r="G851" s="198">
        <f t="shared" si="52"/>
        <v>0.42499999999999999</v>
      </c>
      <c r="H851" s="371"/>
      <c r="I851" s="373"/>
    </row>
    <row r="852" spans="1:9" s="164" customFormat="1" ht="12.75" x14ac:dyDescent="0.2">
      <c r="A852" s="212" t="s">
        <v>2401</v>
      </c>
      <c r="B852" s="194" t="s">
        <v>1713</v>
      </c>
      <c r="C852" s="195" t="s">
        <v>2402</v>
      </c>
      <c r="D852" s="195" t="s">
        <v>2422</v>
      </c>
      <c r="E852" s="196">
        <v>1.51</v>
      </c>
      <c r="F852" s="197">
        <v>12</v>
      </c>
      <c r="G852" s="198">
        <f t="shared" si="52"/>
        <v>18.12</v>
      </c>
      <c r="H852" s="371"/>
      <c r="I852" s="373"/>
    </row>
    <row r="853" spans="1:9" s="164" customFormat="1" ht="12.75" x14ac:dyDescent="0.2">
      <c r="A853" s="212"/>
      <c r="B853" s="194"/>
      <c r="C853" s="195"/>
      <c r="D853" s="195"/>
      <c r="E853" s="196"/>
      <c r="F853" s="197"/>
      <c r="G853" s="198" t="str">
        <f t="shared" si="52"/>
        <v/>
      </c>
      <c r="H853" s="371"/>
      <c r="I853" s="373"/>
    </row>
    <row r="854" spans="1:9" s="164" customFormat="1" ht="12.75" x14ac:dyDescent="0.2">
      <c r="A854" s="212"/>
      <c r="B854" s="194"/>
      <c r="C854" s="195"/>
      <c r="D854" s="195"/>
      <c r="E854" s="196"/>
      <c r="F854" s="197"/>
      <c r="G854" s="198" t="str">
        <f t="shared" si="52"/>
        <v/>
      </c>
      <c r="H854" s="371"/>
      <c r="I854" s="373"/>
    </row>
    <row r="855" spans="1:9" s="164" customFormat="1" ht="12.75" x14ac:dyDescent="0.2">
      <c r="A855" s="212"/>
      <c r="B855" s="194"/>
      <c r="C855" s="195"/>
      <c r="D855" s="195"/>
      <c r="E855" s="196"/>
      <c r="F855" s="197"/>
      <c r="G855" s="198" t="str">
        <f t="shared" si="52"/>
        <v/>
      </c>
      <c r="H855" s="371"/>
      <c r="I855" s="373"/>
    </row>
    <row r="856" spans="1:9" s="164" customFormat="1" ht="12.75" x14ac:dyDescent="0.2">
      <c r="A856" s="212"/>
      <c r="B856" s="194"/>
      <c r="C856" s="195"/>
      <c r="D856" s="195"/>
      <c r="E856" s="196"/>
      <c r="F856" s="197"/>
      <c r="G856" s="198" t="str">
        <f t="shared" si="52"/>
        <v/>
      </c>
      <c r="H856" s="371"/>
      <c r="I856" s="373"/>
    </row>
    <row r="857" spans="1:9" s="164" customFormat="1" ht="12.75" x14ac:dyDescent="0.2">
      <c r="A857" s="212"/>
      <c r="B857" s="194"/>
      <c r="C857" s="195"/>
      <c r="D857" s="195"/>
      <c r="E857" s="196"/>
      <c r="F857" s="199"/>
      <c r="G857" s="198" t="str">
        <f t="shared" si="52"/>
        <v/>
      </c>
      <c r="H857" s="371"/>
      <c r="I857" s="373"/>
    </row>
    <row r="858" spans="1:9" s="164" customFormat="1" ht="12.75" x14ac:dyDescent="0.2">
      <c r="A858" s="212"/>
      <c r="B858" s="194"/>
      <c r="C858" s="195"/>
      <c r="D858" s="195"/>
      <c r="E858" s="196"/>
      <c r="F858" s="199"/>
      <c r="G858" s="198" t="str">
        <f t="shared" si="52"/>
        <v/>
      </c>
      <c r="H858" s="371"/>
      <c r="I858" s="373"/>
    </row>
    <row r="859" spans="1:9" s="164" customFormat="1" ht="13.5" thickBot="1" x14ac:dyDescent="0.25">
      <c r="A859" s="213"/>
      <c r="B859" s="201"/>
      <c r="C859" s="202"/>
      <c r="D859" s="202"/>
      <c r="E859" s="203"/>
      <c r="F859" s="204"/>
      <c r="G859" s="205" t="str">
        <f t="shared" si="52"/>
        <v/>
      </c>
      <c r="H859" s="372"/>
      <c r="I859" s="374"/>
    </row>
    <row r="860" spans="1:9" s="164" customFormat="1" ht="13.5" thickBot="1" x14ac:dyDescent="0.25">
      <c r="H860" s="206"/>
      <c r="I860" s="206"/>
    </row>
    <row r="861" spans="1:9" s="164" customFormat="1" ht="12.75" x14ac:dyDescent="0.2">
      <c r="A861" s="210" t="s">
        <v>2155</v>
      </c>
      <c r="B861" s="177" t="s">
        <v>220</v>
      </c>
      <c r="C861" s="178"/>
      <c r="D861" s="179" t="s">
        <v>2</v>
      </c>
      <c r="E861" s="179" t="s">
        <v>2385</v>
      </c>
      <c r="F861" s="180">
        <v>1</v>
      </c>
      <c r="G861" s="181">
        <f>IF(SUM(G863:G872)="","",IF(E861="NOTURNO",(SUM(G863:G872))*1.25,SUM(G863:G872)))</f>
        <v>79.790000000000006</v>
      </c>
      <c r="H861" s="182" t="s">
        <v>1771</v>
      </c>
      <c r="I861" s="183" t="s">
        <v>1772</v>
      </c>
    </row>
    <row r="862" spans="1:9" s="164" customFormat="1" ht="12.75" x14ac:dyDescent="0.2">
      <c r="A862" s="211" t="s">
        <v>1774</v>
      </c>
      <c r="B862" s="185" t="s">
        <v>2386</v>
      </c>
      <c r="C862" s="186" t="s">
        <v>2387</v>
      </c>
      <c r="D862" s="187" t="s">
        <v>2</v>
      </c>
      <c r="E862" s="188" t="s">
        <v>2388</v>
      </c>
      <c r="F862" s="189" t="s">
        <v>3</v>
      </c>
      <c r="G862" s="190"/>
      <c r="H862" s="191"/>
      <c r="I862" s="192"/>
    </row>
    <row r="863" spans="1:9" s="164" customFormat="1" ht="25.5" x14ac:dyDescent="0.2">
      <c r="A863" s="212" t="s">
        <v>2498</v>
      </c>
      <c r="B863" s="194" t="s">
        <v>1713</v>
      </c>
      <c r="C863" s="195" t="s">
        <v>2499</v>
      </c>
      <c r="D863" s="195" t="s">
        <v>812</v>
      </c>
      <c r="E863" s="196">
        <v>59.62</v>
      </c>
      <c r="F863" s="197">
        <v>1</v>
      </c>
      <c r="G863" s="198">
        <f t="shared" ref="G863:G874" si="53">IF(E863="","",F863*E863)</f>
        <v>59.62</v>
      </c>
      <c r="H863" s="371" t="s">
        <v>2500</v>
      </c>
      <c r="I863" s="373" t="s">
        <v>2501</v>
      </c>
    </row>
    <row r="864" spans="1:9" s="164" customFormat="1" ht="25.5" x14ac:dyDescent="0.2">
      <c r="A864" s="212" t="s">
        <v>2393</v>
      </c>
      <c r="B864" s="194" t="s">
        <v>1718</v>
      </c>
      <c r="C864" s="195" t="s">
        <v>2394</v>
      </c>
      <c r="D864" s="195" t="s">
        <v>134</v>
      </c>
      <c r="E864" s="196">
        <v>1.2</v>
      </c>
      <c r="F864" s="197">
        <v>1</v>
      </c>
      <c r="G864" s="198">
        <f t="shared" si="53"/>
        <v>1.2</v>
      </c>
      <c r="H864" s="371"/>
      <c r="I864" s="373"/>
    </row>
    <row r="865" spans="1:9" s="164" customFormat="1" ht="25.5" x14ac:dyDescent="0.2">
      <c r="A865" s="212" t="s">
        <v>2395</v>
      </c>
      <c r="B865" s="194" t="s">
        <v>1718</v>
      </c>
      <c r="C865" s="195" t="s">
        <v>2396</v>
      </c>
      <c r="D865" s="195" t="s">
        <v>134</v>
      </c>
      <c r="E865" s="196">
        <v>0.85</v>
      </c>
      <c r="F865" s="197">
        <v>1</v>
      </c>
      <c r="G865" s="198">
        <f t="shared" si="53"/>
        <v>0.85</v>
      </c>
      <c r="H865" s="371"/>
      <c r="I865" s="373"/>
    </row>
    <row r="866" spans="1:9" s="164" customFormat="1" ht="12.75" x14ac:dyDescent="0.2">
      <c r="A866" s="212" t="s">
        <v>2401</v>
      </c>
      <c r="B866" s="194" t="s">
        <v>1713</v>
      </c>
      <c r="C866" s="195" t="s">
        <v>2402</v>
      </c>
      <c r="D866" s="195" t="s">
        <v>2422</v>
      </c>
      <c r="E866" s="196">
        <v>1.51</v>
      </c>
      <c r="F866" s="197">
        <v>12</v>
      </c>
      <c r="G866" s="198">
        <f t="shared" si="53"/>
        <v>18.12</v>
      </c>
      <c r="H866" s="371"/>
      <c r="I866" s="373"/>
    </row>
    <row r="867" spans="1:9" s="164" customFormat="1" ht="12.75" x14ac:dyDescent="0.2">
      <c r="A867" s="212"/>
      <c r="B867" s="194"/>
      <c r="C867" s="195"/>
      <c r="D867" s="195"/>
      <c r="E867" s="196"/>
      <c r="F867" s="197"/>
      <c r="G867" s="198" t="str">
        <f t="shared" si="53"/>
        <v/>
      </c>
      <c r="H867" s="371"/>
      <c r="I867" s="373"/>
    </row>
    <row r="868" spans="1:9" s="164" customFormat="1" ht="12.75" x14ac:dyDescent="0.2">
      <c r="A868" s="212"/>
      <c r="B868" s="194"/>
      <c r="C868" s="195"/>
      <c r="D868" s="195"/>
      <c r="E868" s="196"/>
      <c r="F868" s="197"/>
      <c r="G868" s="198" t="str">
        <f t="shared" si="53"/>
        <v/>
      </c>
      <c r="H868" s="371"/>
      <c r="I868" s="373"/>
    </row>
    <row r="869" spans="1:9" s="164" customFormat="1" ht="12.75" x14ac:dyDescent="0.2">
      <c r="A869" s="212"/>
      <c r="B869" s="194"/>
      <c r="C869" s="195"/>
      <c r="D869" s="195"/>
      <c r="E869" s="196"/>
      <c r="F869" s="197"/>
      <c r="G869" s="198" t="str">
        <f t="shared" si="53"/>
        <v/>
      </c>
      <c r="H869" s="371"/>
      <c r="I869" s="373"/>
    </row>
    <row r="870" spans="1:9" s="164" customFormat="1" ht="12.75" x14ac:dyDescent="0.2">
      <c r="A870" s="212"/>
      <c r="B870" s="194"/>
      <c r="C870" s="195"/>
      <c r="D870" s="195"/>
      <c r="E870" s="196"/>
      <c r="F870" s="197"/>
      <c r="G870" s="198" t="str">
        <f t="shared" si="53"/>
        <v/>
      </c>
      <c r="H870" s="371"/>
      <c r="I870" s="373"/>
    </row>
    <row r="871" spans="1:9" s="164" customFormat="1" ht="12.75" x14ac:dyDescent="0.2">
      <c r="A871" s="212"/>
      <c r="B871" s="194"/>
      <c r="C871" s="195"/>
      <c r="D871" s="195"/>
      <c r="E871" s="196"/>
      <c r="F871" s="199"/>
      <c r="G871" s="198" t="str">
        <f t="shared" si="53"/>
        <v/>
      </c>
      <c r="H871" s="371"/>
      <c r="I871" s="373"/>
    </row>
    <row r="872" spans="1:9" s="164" customFormat="1" ht="12.75" x14ac:dyDescent="0.2">
      <c r="A872" s="212"/>
      <c r="B872" s="194"/>
      <c r="C872" s="195"/>
      <c r="D872" s="195"/>
      <c r="E872" s="196"/>
      <c r="F872" s="199"/>
      <c r="G872" s="198" t="str">
        <f t="shared" si="53"/>
        <v/>
      </c>
      <c r="H872" s="371"/>
      <c r="I872" s="373"/>
    </row>
    <row r="873" spans="1:9" s="164" customFormat="1" ht="13.5" thickBot="1" x14ac:dyDescent="0.25">
      <c r="A873" s="213"/>
      <c r="B873" s="201"/>
      <c r="C873" s="202"/>
      <c r="D873" s="202"/>
      <c r="E873" s="203"/>
      <c r="F873" s="204"/>
      <c r="G873" s="205" t="str">
        <f t="shared" si="53"/>
        <v/>
      </c>
      <c r="H873" s="372"/>
      <c r="I873" s="374"/>
    </row>
    <row r="874" spans="1:9" s="164" customFormat="1" ht="13.5" thickBot="1" x14ac:dyDescent="0.25">
      <c r="B874" s="206"/>
      <c r="E874" s="207"/>
      <c r="F874" s="208"/>
      <c r="G874" s="209" t="str">
        <f t="shared" si="53"/>
        <v/>
      </c>
      <c r="H874" s="175"/>
      <c r="I874" s="175"/>
    </row>
    <row r="875" spans="1:9" s="164" customFormat="1" ht="12.75" x14ac:dyDescent="0.2">
      <c r="A875" s="210" t="s">
        <v>2156</v>
      </c>
      <c r="B875" s="177" t="s">
        <v>221</v>
      </c>
      <c r="C875" s="178"/>
      <c r="D875" s="179" t="s">
        <v>2</v>
      </c>
      <c r="E875" s="179" t="s">
        <v>132</v>
      </c>
      <c r="F875" s="180">
        <v>1</v>
      </c>
      <c r="G875" s="181">
        <f>IF(SUM(G877:G886)="","",IF(E875="NOTURNO",(SUM(G877:G886))*1.25,SUM(G877:G886)))</f>
        <v>99.737500000000011</v>
      </c>
      <c r="H875" s="182" t="s">
        <v>1771</v>
      </c>
      <c r="I875" s="183" t="s">
        <v>1772</v>
      </c>
    </row>
    <row r="876" spans="1:9" s="164" customFormat="1" ht="12.75" x14ac:dyDescent="0.2">
      <c r="A876" s="211" t="s">
        <v>1774</v>
      </c>
      <c r="B876" s="185" t="s">
        <v>2386</v>
      </c>
      <c r="C876" s="186" t="s">
        <v>2387</v>
      </c>
      <c r="D876" s="187" t="s">
        <v>2</v>
      </c>
      <c r="E876" s="188" t="s">
        <v>2388</v>
      </c>
      <c r="F876" s="189" t="s">
        <v>3</v>
      </c>
      <c r="G876" s="190"/>
      <c r="H876" s="191"/>
      <c r="I876" s="192"/>
    </row>
    <row r="877" spans="1:9" s="164" customFormat="1" ht="25.5" x14ac:dyDescent="0.2">
      <c r="A877" s="212" t="s">
        <v>2498</v>
      </c>
      <c r="B877" s="194" t="s">
        <v>1713</v>
      </c>
      <c r="C877" s="195" t="s">
        <v>2499</v>
      </c>
      <c r="D877" s="195" t="s">
        <v>812</v>
      </c>
      <c r="E877" s="196">
        <v>59.62</v>
      </c>
      <c r="F877" s="197">
        <v>1</v>
      </c>
      <c r="G877" s="198">
        <f t="shared" ref="G877:G887" si="54">IF(E877="","",F877*E877)</f>
        <v>59.62</v>
      </c>
      <c r="H877" s="371" t="s">
        <v>2500</v>
      </c>
      <c r="I877" s="373" t="s">
        <v>2501</v>
      </c>
    </row>
    <row r="878" spans="1:9" s="164" customFormat="1" ht="25.5" x14ac:dyDescent="0.2">
      <c r="A878" s="212" t="s">
        <v>2393</v>
      </c>
      <c r="B878" s="194" t="s">
        <v>1718</v>
      </c>
      <c r="C878" s="195" t="s">
        <v>2394</v>
      </c>
      <c r="D878" s="195" t="s">
        <v>134</v>
      </c>
      <c r="E878" s="196">
        <v>1.2</v>
      </c>
      <c r="F878" s="197">
        <v>1</v>
      </c>
      <c r="G878" s="198">
        <f t="shared" si="54"/>
        <v>1.2</v>
      </c>
      <c r="H878" s="371"/>
      <c r="I878" s="373"/>
    </row>
    <row r="879" spans="1:9" s="164" customFormat="1" ht="25.5" x14ac:dyDescent="0.2">
      <c r="A879" s="212" t="s">
        <v>2395</v>
      </c>
      <c r="B879" s="194" t="s">
        <v>1718</v>
      </c>
      <c r="C879" s="195" t="s">
        <v>2396</v>
      </c>
      <c r="D879" s="195" t="s">
        <v>134</v>
      </c>
      <c r="E879" s="196">
        <v>0.85</v>
      </c>
      <c r="F879" s="197">
        <v>1</v>
      </c>
      <c r="G879" s="198">
        <f t="shared" si="54"/>
        <v>0.85</v>
      </c>
      <c r="H879" s="371"/>
      <c r="I879" s="373"/>
    </row>
    <row r="880" spans="1:9" s="164" customFormat="1" ht="12.75" x14ac:dyDescent="0.2">
      <c r="A880" s="212" t="s">
        <v>2401</v>
      </c>
      <c r="B880" s="194" t="s">
        <v>1713</v>
      </c>
      <c r="C880" s="195" t="s">
        <v>2402</v>
      </c>
      <c r="D880" s="195" t="s">
        <v>2422</v>
      </c>
      <c r="E880" s="196">
        <v>1.51</v>
      </c>
      <c r="F880" s="197">
        <v>12</v>
      </c>
      <c r="G880" s="198">
        <f t="shared" si="54"/>
        <v>18.12</v>
      </c>
      <c r="H880" s="371"/>
      <c r="I880" s="373"/>
    </row>
    <row r="881" spans="1:9" s="164" customFormat="1" ht="12.75" x14ac:dyDescent="0.2">
      <c r="A881" s="212"/>
      <c r="B881" s="194"/>
      <c r="C881" s="195"/>
      <c r="D881" s="195"/>
      <c r="E881" s="196"/>
      <c r="F881" s="197"/>
      <c r="G881" s="198" t="str">
        <f t="shared" si="54"/>
        <v/>
      </c>
      <c r="H881" s="371"/>
      <c r="I881" s="373"/>
    </row>
    <row r="882" spans="1:9" s="164" customFormat="1" ht="12.75" x14ac:dyDescent="0.2">
      <c r="A882" s="212"/>
      <c r="B882" s="194"/>
      <c r="C882" s="195"/>
      <c r="D882" s="195"/>
      <c r="E882" s="196"/>
      <c r="F882" s="197"/>
      <c r="G882" s="198" t="str">
        <f t="shared" si="54"/>
        <v/>
      </c>
      <c r="H882" s="371"/>
      <c r="I882" s="373"/>
    </row>
    <row r="883" spans="1:9" s="164" customFormat="1" ht="12.75" x14ac:dyDescent="0.2">
      <c r="A883" s="212"/>
      <c r="B883" s="194"/>
      <c r="C883" s="195"/>
      <c r="D883" s="195"/>
      <c r="E883" s="196"/>
      <c r="F883" s="197"/>
      <c r="G883" s="198" t="str">
        <f t="shared" si="54"/>
        <v/>
      </c>
      <c r="H883" s="371"/>
      <c r="I883" s="373"/>
    </row>
    <row r="884" spans="1:9" s="164" customFormat="1" ht="12.75" x14ac:dyDescent="0.2">
      <c r="A884" s="212"/>
      <c r="B884" s="194"/>
      <c r="C884" s="195"/>
      <c r="D884" s="195"/>
      <c r="E884" s="196"/>
      <c r="F884" s="197"/>
      <c r="G884" s="198" t="str">
        <f t="shared" si="54"/>
        <v/>
      </c>
      <c r="H884" s="371"/>
      <c r="I884" s="373"/>
    </row>
    <row r="885" spans="1:9" s="164" customFormat="1" ht="12.75" x14ac:dyDescent="0.2">
      <c r="A885" s="212"/>
      <c r="B885" s="194"/>
      <c r="C885" s="195"/>
      <c r="D885" s="195"/>
      <c r="E885" s="196"/>
      <c r="F885" s="199"/>
      <c r="G885" s="198" t="str">
        <f t="shared" si="54"/>
        <v/>
      </c>
      <c r="H885" s="371"/>
      <c r="I885" s="373"/>
    </row>
    <row r="886" spans="1:9" s="164" customFormat="1" ht="12.75" x14ac:dyDescent="0.2">
      <c r="A886" s="212"/>
      <c r="B886" s="194"/>
      <c r="C886" s="195"/>
      <c r="D886" s="195"/>
      <c r="E886" s="196"/>
      <c r="F886" s="199"/>
      <c r="G886" s="198" t="str">
        <f t="shared" si="54"/>
        <v/>
      </c>
      <c r="H886" s="371"/>
      <c r="I886" s="373"/>
    </row>
    <row r="887" spans="1:9" s="164" customFormat="1" ht="13.5" thickBot="1" x14ac:dyDescent="0.25">
      <c r="A887" s="213"/>
      <c r="B887" s="201"/>
      <c r="C887" s="202"/>
      <c r="D887" s="202"/>
      <c r="E887" s="203"/>
      <c r="F887" s="204"/>
      <c r="G887" s="205" t="str">
        <f t="shared" si="54"/>
        <v/>
      </c>
      <c r="H887" s="372"/>
      <c r="I887" s="374"/>
    </row>
    <row r="888" spans="1:9" s="164" customFormat="1" ht="13.5" thickBot="1" x14ac:dyDescent="0.25">
      <c r="H888" s="206"/>
      <c r="I888" s="206"/>
    </row>
    <row r="889" spans="1:9" s="164" customFormat="1" ht="12.75" x14ac:dyDescent="0.2">
      <c r="A889" s="210" t="s">
        <v>2157</v>
      </c>
      <c r="B889" s="177" t="s">
        <v>222</v>
      </c>
      <c r="C889" s="178"/>
      <c r="D889" s="179" t="s">
        <v>2</v>
      </c>
      <c r="E889" s="179" t="s">
        <v>2385</v>
      </c>
      <c r="F889" s="180">
        <v>1</v>
      </c>
      <c r="G889" s="181">
        <f>IF(SUM(G891:G900)="","",IF(E889="NOTURNO",(SUM(G891:G900))*1.25,SUM(G891:G900)))</f>
        <v>151.24</v>
      </c>
      <c r="H889" s="182" t="s">
        <v>1771</v>
      </c>
      <c r="I889" s="183" t="s">
        <v>1772</v>
      </c>
    </row>
    <row r="890" spans="1:9" s="164" customFormat="1" ht="12.75" x14ac:dyDescent="0.2">
      <c r="A890" s="211" t="s">
        <v>1774</v>
      </c>
      <c r="B890" s="185" t="s">
        <v>2386</v>
      </c>
      <c r="C890" s="186" t="s">
        <v>2387</v>
      </c>
      <c r="D890" s="187" t="s">
        <v>2</v>
      </c>
      <c r="E890" s="188" t="s">
        <v>2388</v>
      </c>
      <c r="F890" s="189" t="s">
        <v>3</v>
      </c>
      <c r="G890" s="190"/>
      <c r="H890" s="191"/>
      <c r="I890" s="192"/>
    </row>
    <row r="891" spans="1:9" s="164" customFormat="1" ht="12.75" x14ac:dyDescent="0.2">
      <c r="A891" s="212">
        <v>96051012</v>
      </c>
      <c r="B891" s="194" t="s">
        <v>2474</v>
      </c>
      <c r="C891" s="195" t="s">
        <v>2475</v>
      </c>
      <c r="D891" s="195" t="s">
        <v>812</v>
      </c>
      <c r="E891" s="196">
        <v>89.16</v>
      </c>
      <c r="F891" s="197">
        <v>1</v>
      </c>
      <c r="G891" s="198">
        <f t="shared" ref="G891:G902" si="55">IF(E891="","",F891*E891)</f>
        <v>89.16</v>
      </c>
      <c r="H891" s="371" t="s">
        <v>2502</v>
      </c>
      <c r="I891" s="373" t="s">
        <v>2501</v>
      </c>
    </row>
    <row r="892" spans="1:9" s="164" customFormat="1" ht="12.75" x14ac:dyDescent="0.2">
      <c r="A892" s="212" t="s">
        <v>2478</v>
      </c>
      <c r="B892" s="194" t="s">
        <v>2474</v>
      </c>
      <c r="C892" s="195" t="s">
        <v>2479</v>
      </c>
      <c r="D892" s="195" t="s">
        <v>812</v>
      </c>
      <c r="E892" s="196">
        <v>27.32</v>
      </c>
      <c r="F892" s="197">
        <v>1</v>
      </c>
      <c r="G892" s="198">
        <f t="shared" si="55"/>
        <v>27.32</v>
      </c>
      <c r="H892" s="371"/>
      <c r="I892" s="373"/>
    </row>
    <row r="893" spans="1:9" s="164" customFormat="1" ht="12.75" x14ac:dyDescent="0.2">
      <c r="A893" s="212" t="s">
        <v>2178</v>
      </c>
      <c r="B893" s="194" t="s">
        <v>2198</v>
      </c>
      <c r="C893" s="195" t="s">
        <v>2480</v>
      </c>
      <c r="D893" s="195" t="s">
        <v>134</v>
      </c>
      <c r="E893" s="196">
        <v>33.28</v>
      </c>
      <c r="F893" s="197">
        <v>0.5</v>
      </c>
      <c r="G893" s="198">
        <f t="shared" si="55"/>
        <v>16.64</v>
      </c>
      <c r="H893" s="371"/>
      <c r="I893" s="373"/>
    </row>
    <row r="894" spans="1:9" s="164" customFormat="1" ht="12.75" x14ac:dyDescent="0.2">
      <c r="A894" s="212" t="s">
        <v>2401</v>
      </c>
      <c r="B894" s="194" t="s">
        <v>1713</v>
      </c>
      <c r="C894" s="195" t="s">
        <v>2402</v>
      </c>
      <c r="D894" s="195" t="s">
        <v>2422</v>
      </c>
      <c r="E894" s="196">
        <v>1.51</v>
      </c>
      <c r="F894" s="197">
        <v>12</v>
      </c>
      <c r="G894" s="198">
        <f t="shared" si="55"/>
        <v>18.12</v>
      </c>
      <c r="H894" s="371"/>
      <c r="I894" s="373"/>
    </row>
    <row r="895" spans="1:9" s="164" customFormat="1" ht="12.75" x14ac:dyDescent="0.2">
      <c r="A895" s="212"/>
      <c r="B895" s="194"/>
      <c r="C895" s="195"/>
      <c r="D895" s="195"/>
      <c r="E895" s="196"/>
      <c r="F895" s="197"/>
      <c r="G895" s="198" t="str">
        <f t="shared" si="55"/>
        <v/>
      </c>
      <c r="H895" s="371"/>
      <c r="I895" s="373"/>
    </row>
    <row r="896" spans="1:9" s="164" customFormat="1" ht="12.75" x14ac:dyDescent="0.2">
      <c r="A896" s="212"/>
      <c r="B896" s="194"/>
      <c r="C896" s="195"/>
      <c r="D896" s="195"/>
      <c r="E896" s="196"/>
      <c r="F896" s="197"/>
      <c r="G896" s="198" t="str">
        <f t="shared" si="55"/>
        <v/>
      </c>
      <c r="H896" s="371"/>
      <c r="I896" s="373"/>
    </row>
    <row r="897" spans="1:9" s="164" customFormat="1" ht="12.75" x14ac:dyDescent="0.2">
      <c r="A897" s="212"/>
      <c r="B897" s="194"/>
      <c r="C897" s="195"/>
      <c r="D897" s="195"/>
      <c r="E897" s="196"/>
      <c r="F897" s="197"/>
      <c r="G897" s="198" t="str">
        <f t="shared" si="55"/>
        <v/>
      </c>
      <c r="H897" s="371"/>
      <c r="I897" s="373"/>
    </row>
    <row r="898" spans="1:9" s="164" customFormat="1" ht="12.75" x14ac:dyDescent="0.2">
      <c r="A898" s="212"/>
      <c r="B898" s="194"/>
      <c r="C898" s="195"/>
      <c r="D898" s="195"/>
      <c r="E898" s="196"/>
      <c r="F898" s="197"/>
      <c r="G898" s="198" t="str">
        <f t="shared" si="55"/>
        <v/>
      </c>
      <c r="H898" s="371"/>
      <c r="I898" s="373"/>
    </row>
    <row r="899" spans="1:9" s="164" customFormat="1" ht="12.75" x14ac:dyDescent="0.2">
      <c r="A899" s="212"/>
      <c r="B899" s="194"/>
      <c r="C899" s="195"/>
      <c r="D899" s="195"/>
      <c r="E899" s="196"/>
      <c r="F899" s="199"/>
      <c r="G899" s="198" t="str">
        <f t="shared" si="55"/>
        <v/>
      </c>
      <c r="H899" s="371"/>
      <c r="I899" s="373"/>
    </row>
    <row r="900" spans="1:9" s="164" customFormat="1" ht="12.75" x14ac:dyDescent="0.2">
      <c r="A900" s="212"/>
      <c r="B900" s="194"/>
      <c r="C900" s="195"/>
      <c r="D900" s="195"/>
      <c r="E900" s="196"/>
      <c r="F900" s="199"/>
      <c r="G900" s="198" t="str">
        <f t="shared" si="55"/>
        <v/>
      </c>
      <c r="H900" s="371"/>
      <c r="I900" s="373"/>
    </row>
    <row r="901" spans="1:9" s="164" customFormat="1" ht="13.5" thickBot="1" x14ac:dyDescent="0.25">
      <c r="A901" s="213"/>
      <c r="B901" s="201"/>
      <c r="C901" s="202"/>
      <c r="D901" s="202"/>
      <c r="E901" s="203"/>
      <c r="F901" s="204"/>
      <c r="G901" s="205" t="str">
        <f t="shared" si="55"/>
        <v/>
      </c>
      <c r="H901" s="372"/>
      <c r="I901" s="374"/>
    </row>
    <row r="902" spans="1:9" s="164" customFormat="1" ht="13.5" thickBot="1" x14ac:dyDescent="0.25">
      <c r="B902" s="206"/>
      <c r="E902" s="207"/>
      <c r="F902" s="208"/>
      <c r="G902" s="209" t="str">
        <f t="shared" si="55"/>
        <v/>
      </c>
      <c r="H902" s="175"/>
      <c r="I902" s="175"/>
    </row>
    <row r="903" spans="1:9" s="164" customFormat="1" ht="12.75" x14ac:dyDescent="0.2">
      <c r="A903" s="210" t="s">
        <v>2158</v>
      </c>
      <c r="B903" s="177" t="s">
        <v>223</v>
      </c>
      <c r="C903" s="178"/>
      <c r="D903" s="179" t="s">
        <v>2</v>
      </c>
      <c r="E903" s="179" t="s">
        <v>132</v>
      </c>
      <c r="F903" s="180">
        <v>1</v>
      </c>
      <c r="G903" s="181">
        <f>IF(SUM(G905:G914)="","",IF(E903="NOTURNO",(SUM(G905:G914))*1.25,SUM(G905:G914)))</f>
        <v>189.05</v>
      </c>
      <c r="H903" s="182" t="s">
        <v>1771</v>
      </c>
      <c r="I903" s="183" t="s">
        <v>1772</v>
      </c>
    </row>
    <row r="904" spans="1:9" s="164" customFormat="1" ht="12.75" x14ac:dyDescent="0.2">
      <c r="A904" s="211" t="s">
        <v>1774</v>
      </c>
      <c r="B904" s="185" t="s">
        <v>2386</v>
      </c>
      <c r="C904" s="186" t="s">
        <v>2387</v>
      </c>
      <c r="D904" s="187" t="s">
        <v>2</v>
      </c>
      <c r="E904" s="188" t="s">
        <v>2388</v>
      </c>
      <c r="F904" s="189" t="s">
        <v>3</v>
      </c>
      <c r="G904" s="190"/>
      <c r="H904" s="191"/>
      <c r="I904" s="192"/>
    </row>
    <row r="905" spans="1:9" s="164" customFormat="1" ht="12.75" x14ac:dyDescent="0.2">
      <c r="A905" s="212" t="s">
        <v>2473</v>
      </c>
      <c r="B905" s="194" t="s">
        <v>2474</v>
      </c>
      <c r="C905" s="195" t="s">
        <v>2475</v>
      </c>
      <c r="D905" s="195" t="s">
        <v>812</v>
      </c>
      <c r="E905" s="196">
        <v>89.16</v>
      </c>
      <c r="F905" s="197">
        <v>1</v>
      </c>
      <c r="G905" s="198">
        <f t="shared" ref="G905:G915" si="56">IF(E905="","",F905*E905)</f>
        <v>89.16</v>
      </c>
      <c r="H905" s="371" t="s">
        <v>2502</v>
      </c>
      <c r="I905" s="373" t="s">
        <v>2501</v>
      </c>
    </row>
    <row r="906" spans="1:9" s="164" customFormat="1" ht="12.75" x14ac:dyDescent="0.2">
      <c r="A906" s="212" t="s">
        <v>2478</v>
      </c>
      <c r="B906" s="194" t="s">
        <v>2474</v>
      </c>
      <c r="C906" s="195" t="s">
        <v>2479</v>
      </c>
      <c r="D906" s="195" t="s">
        <v>812</v>
      </c>
      <c r="E906" s="196">
        <v>27.32</v>
      </c>
      <c r="F906" s="197">
        <v>1</v>
      </c>
      <c r="G906" s="198">
        <f t="shared" si="56"/>
        <v>27.32</v>
      </c>
      <c r="H906" s="371"/>
      <c r="I906" s="373"/>
    </row>
    <row r="907" spans="1:9" s="164" customFormat="1" ht="12.75" x14ac:dyDescent="0.2">
      <c r="A907" s="212" t="s">
        <v>2178</v>
      </c>
      <c r="B907" s="194" t="s">
        <v>2198</v>
      </c>
      <c r="C907" s="195" t="s">
        <v>2480</v>
      </c>
      <c r="D907" s="195" t="s">
        <v>134</v>
      </c>
      <c r="E907" s="196">
        <v>33.28</v>
      </c>
      <c r="F907" s="197">
        <v>0.5</v>
      </c>
      <c r="G907" s="198">
        <f t="shared" si="56"/>
        <v>16.64</v>
      </c>
      <c r="H907" s="371"/>
      <c r="I907" s="373"/>
    </row>
    <row r="908" spans="1:9" s="164" customFormat="1" ht="12.75" x14ac:dyDescent="0.2">
      <c r="A908" s="212" t="s">
        <v>2401</v>
      </c>
      <c r="B908" s="194" t="s">
        <v>1713</v>
      </c>
      <c r="C908" s="195" t="s">
        <v>2402</v>
      </c>
      <c r="D908" s="195" t="s">
        <v>2422</v>
      </c>
      <c r="E908" s="196">
        <v>1.51</v>
      </c>
      <c r="F908" s="197">
        <v>12</v>
      </c>
      <c r="G908" s="198">
        <f t="shared" si="56"/>
        <v>18.12</v>
      </c>
      <c r="H908" s="371"/>
      <c r="I908" s="373"/>
    </row>
    <row r="909" spans="1:9" s="164" customFormat="1" ht="12.75" x14ac:dyDescent="0.2">
      <c r="A909" s="212"/>
      <c r="B909" s="194"/>
      <c r="C909" s="195"/>
      <c r="D909" s="195"/>
      <c r="E909" s="196"/>
      <c r="F909" s="197"/>
      <c r="G909" s="198" t="str">
        <f t="shared" si="56"/>
        <v/>
      </c>
      <c r="H909" s="371"/>
      <c r="I909" s="373"/>
    </row>
    <row r="910" spans="1:9" s="164" customFormat="1" ht="12.75" x14ac:dyDescent="0.2">
      <c r="A910" s="212"/>
      <c r="B910" s="194"/>
      <c r="C910" s="195"/>
      <c r="D910" s="195"/>
      <c r="E910" s="196"/>
      <c r="F910" s="197"/>
      <c r="G910" s="198" t="str">
        <f t="shared" si="56"/>
        <v/>
      </c>
      <c r="H910" s="371"/>
      <c r="I910" s="373"/>
    </row>
    <row r="911" spans="1:9" s="164" customFormat="1" ht="12.75" x14ac:dyDescent="0.2">
      <c r="A911" s="212"/>
      <c r="B911" s="194"/>
      <c r="C911" s="195"/>
      <c r="D911" s="195"/>
      <c r="E911" s="196"/>
      <c r="F911" s="197"/>
      <c r="G911" s="198" t="str">
        <f t="shared" si="56"/>
        <v/>
      </c>
      <c r="H911" s="371"/>
      <c r="I911" s="373"/>
    </row>
    <row r="912" spans="1:9" s="164" customFormat="1" ht="12.75" x14ac:dyDescent="0.2">
      <c r="A912" s="212"/>
      <c r="B912" s="194"/>
      <c r="C912" s="195"/>
      <c r="D912" s="195"/>
      <c r="E912" s="196"/>
      <c r="F912" s="197"/>
      <c r="G912" s="198" t="str">
        <f t="shared" si="56"/>
        <v/>
      </c>
      <c r="H912" s="371"/>
      <c r="I912" s="373"/>
    </row>
    <row r="913" spans="1:9" s="164" customFormat="1" ht="12.75" x14ac:dyDescent="0.2">
      <c r="A913" s="212"/>
      <c r="B913" s="194"/>
      <c r="C913" s="195"/>
      <c r="D913" s="195"/>
      <c r="E913" s="196"/>
      <c r="F913" s="199"/>
      <c r="G913" s="198" t="str">
        <f t="shared" si="56"/>
        <v/>
      </c>
      <c r="H913" s="371"/>
      <c r="I913" s="373"/>
    </row>
    <row r="914" spans="1:9" s="164" customFormat="1" ht="12.75" x14ac:dyDescent="0.2">
      <c r="A914" s="212"/>
      <c r="B914" s="194"/>
      <c r="C914" s="195"/>
      <c r="D914" s="195"/>
      <c r="E914" s="196"/>
      <c r="F914" s="199"/>
      <c r="G914" s="198" t="str">
        <f t="shared" si="56"/>
        <v/>
      </c>
      <c r="H914" s="371"/>
      <c r="I914" s="373"/>
    </row>
    <row r="915" spans="1:9" s="164" customFormat="1" ht="13.5" thickBot="1" x14ac:dyDescent="0.25">
      <c r="A915" s="213"/>
      <c r="B915" s="201"/>
      <c r="C915" s="202"/>
      <c r="D915" s="202"/>
      <c r="E915" s="203"/>
      <c r="F915" s="204"/>
      <c r="G915" s="205" t="str">
        <f t="shared" si="56"/>
        <v/>
      </c>
      <c r="H915" s="372"/>
      <c r="I915" s="374"/>
    </row>
    <row r="916" spans="1:9" s="164" customFormat="1" ht="13.5" thickBot="1" x14ac:dyDescent="0.25">
      <c r="H916" s="206"/>
      <c r="I916" s="206"/>
    </row>
    <row r="917" spans="1:9" s="164" customFormat="1" ht="12.75" x14ac:dyDescent="0.2">
      <c r="A917" s="210" t="s">
        <v>2159</v>
      </c>
      <c r="B917" s="177" t="s">
        <v>224</v>
      </c>
      <c r="C917" s="178"/>
      <c r="D917" s="179" t="s">
        <v>2</v>
      </c>
      <c r="E917" s="179" t="s">
        <v>2385</v>
      </c>
      <c r="F917" s="180">
        <v>1</v>
      </c>
      <c r="G917" s="181">
        <f>IF(SUM(G919:G928)="","",IF(E917="NOTURNO",(SUM(G919:G928))*1.25,SUM(G919:G928)))</f>
        <v>151.24</v>
      </c>
      <c r="H917" s="182" t="s">
        <v>1771</v>
      </c>
      <c r="I917" s="183" t="s">
        <v>1772</v>
      </c>
    </row>
    <row r="918" spans="1:9" s="164" customFormat="1" ht="12.75" x14ac:dyDescent="0.2">
      <c r="A918" s="211" t="s">
        <v>1774</v>
      </c>
      <c r="B918" s="185" t="s">
        <v>2386</v>
      </c>
      <c r="C918" s="186" t="s">
        <v>2387</v>
      </c>
      <c r="D918" s="187" t="s">
        <v>2</v>
      </c>
      <c r="E918" s="188" t="s">
        <v>2388</v>
      </c>
      <c r="F918" s="189" t="s">
        <v>3</v>
      </c>
      <c r="G918" s="190"/>
      <c r="H918" s="191"/>
      <c r="I918" s="192"/>
    </row>
    <row r="919" spans="1:9" s="164" customFormat="1" ht="12.75" x14ac:dyDescent="0.2">
      <c r="A919" s="212" t="s">
        <v>2473</v>
      </c>
      <c r="B919" s="194" t="s">
        <v>2474</v>
      </c>
      <c r="C919" s="195" t="s">
        <v>2475</v>
      </c>
      <c r="D919" s="195" t="s">
        <v>812</v>
      </c>
      <c r="E919" s="196">
        <v>89.16</v>
      </c>
      <c r="F919" s="197">
        <v>1</v>
      </c>
      <c r="G919" s="198">
        <f t="shared" ref="G919:G930" si="57">IF(E919="","",F919*E919)</f>
        <v>89.16</v>
      </c>
      <c r="H919" s="371" t="s">
        <v>2502</v>
      </c>
      <c r="I919" s="373" t="s">
        <v>2501</v>
      </c>
    </row>
    <row r="920" spans="1:9" s="164" customFormat="1" ht="12.75" x14ac:dyDescent="0.2">
      <c r="A920" s="212" t="s">
        <v>2478</v>
      </c>
      <c r="B920" s="194" t="s">
        <v>2474</v>
      </c>
      <c r="C920" s="195" t="s">
        <v>2479</v>
      </c>
      <c r="D920" s="195" t="s">
        <v>812</v>
      </c>
      <c r="E920" s="196">
        <v>27.32</v>
      </c>
      <c r="F920" s="197">
        <v>1</v>
      </c>
      <c r="G920" s="198">
        <f t="shared" si="57"/>
        <v>27.32</v>
      </c>
      <c r="H920" s="371"/>
      <c r="I920" s="373"/>
    </row>
    <row r="921" spans="1:9" s="164" customFormat="1" ht="12.75" x14ac:dyDescent="0.2">
      <c r="A921" s="212" t="s">
        <v>2178</v>
      </c>
      <c r="B921" s="194" t="s">
        <v>2198</v>
      </c>
      <c r="C921" s="195" t="s">
        <v>2480</v>
      </c>
      <c r="D921" s="195" t="s">
        <v>134</v>
      </c>
      <c r="E921" s="196">
        <v>33.28</v>
      </c>
      <c r="F921" s="197">
        <v>0.5</v>
      </c>
      <c r="G921" s="198">
        <f t="shared" si="57"/>
        <v>16.64</v>
      </c>
      <c r="H921" s="371"/>
      <c r="I921" s="373"/>
    </row>
    <row r="922" spans="1:9" s="164" customFormat="1" ht="12.75" x14ac:dyDescent="0.2">
      <c r="A922" s="212" t="s">
        <v>2401</v>
      </c>
      <c r="B922" s="194" t="s">
        <v>1713</v>
      </c>
      <c r="C922" s="195" t="s">
        <v>2402</v>
      </c>
      <c r="D922" s="195" t="s">
        <v>2422</v>
      </c>
      <c r="E922" s="196">
        <v>1.51</v>
      </c>
      <c r="F922" s="197">
        <v>12</v>
      </c>
      <c r="G922" s="198">
        <f t="shared" si="57"/>
        <v>18.12</v>
      </c>
      <c r="H922" s="371"/>
      <c r="I922" s="373"/>
    </row>
    <row r="923" spans="1:9" s="164" customFormat="1" ht="12.75" x14ac:dyDescent="0.2">
      <c r="A923" s="212"/>
      <c r="B923" s="194"/>
      <c r="C923" s="195"/>
      <c r="D923" s="195"/>
      <c r="E923" s="196"/>
      <c r="F923" s="197"/>
      <c r="G923" s="198" t="str">
        <f t="shared" si="57"/>
        <v/>
      </c>
      <c r="H923" s="371"/>
      <c r="I923" s="373"/>
    </row>
    <row r="924" spans="1:9" s="164" customFormat="1" ht="12.75" x14ac:dyDescent="0.2">
      <c r="A924" s="212"/>
      <c r="B924" s="194"/>
      <c r="C924" s="195"/>
      <c r="D924" s="195"/>
      <c r="E924" s="196"/>
      <c r="F924" s="197"/>
      <c r="G924" s="198" t="str">
        <f t="shared" si="57"/>
        <v/>
      </c>
      <c r="H924" s="371"/>
      <c r="I924" s="373"/>
    </row>
    <row r="925" spans="1:9" s="164" customFormat="1" ht="12.75" x14ac:dyDescent="0.2">
      <c r="A925" s="212"/>
      <c r="B925" s="194"/>
      <c r="C925" s="195"/>
      <c r="D925" s="195"/>
      <c r="E925" s="196"/>
      <c r="F925" s="197"/>
      <c r="G925" s="198" t="str">
        <f t="shared" si="57"/>
        <v/>
      </c>
      <c r="H925" s="371"/>
      <c r="I925" s="373"/>
    </row>
    <row r="926" spans="1:9" s="164" customFormat="1" ht="12.75" x14ac:dyDescent="0.2">
      <c r="A926" s="212"/>
      <c r="B926" s="194"/>
      <c r="C926" s="195"/>
      <c r="D926" s="195"/>
      <c r="E926" s="196"/>
      <c r="F926" s="197"/>
      <c r="G926" s="198" t="str">
        <f t="shared" si="57"/>
        <v/>
      </c>
      <c r="H926" s="371"/>
      <c r="I926" s="373"/>
    </row>
    <row r="927" spans="1:9" s="164" customFormat="1" ht="12.75" x14ac:dyDescent="0.2">
      <c r="A927" s="212"/>
      <c r="B927" s="194"/>
      <c r="C927" s="195"/>
      <c r="D927" s="195"/>
      <c r="E927" s="196"/>
      <c r="F927" s="199"/>
      <c r="G927" s="198" t="str">
        <f t="shared" si="57"/>
        <v/>
      </c>
      <c r="H927" s="371"/>
      <c r="I927" s="373"/>
    </row>
    <row r="928" spans="1:9" s="164" customFormat="1" ht="12.75" x14ac:dyDescent="0.2">
      <c r="A928" s="212"/>
      <c r="B928" s="194"/>
      <c r="C928" s="195"/>
      <c r="D928" s="195"/>
      <c r="E928" s="196"/>
      <c r="F928" s="199"/>
      <c r="G928" s="198" t="str">
        <f t="shared" si="57"/>
        <v/>
      </c>
      <c r="H928" s="371"/>
      <c r="I928" s="373"/>
    </row>
    <row r="929" spans="1:9" s="164" customFormat="1" ht="13.5" thickBot="1" x14ac:dyDescent="0.25">
      <c r="A929" s="213"/>
      <c r="B929" s="201"/>
      <c r="C929" s="202"/>
      <c r="D929" s="202"/>
      <c r="E929" s="203"/>
      <c r="F929" s="204"/>
      <c r="G929" s="205" t="str">
        <f t="shared" si="57"/>
        <v/>
      </c>
      <c r="H929" s="372"/>
      <c r="I929" s="374"/>
    </row>
    <row r="930" spans="1:9" s="164" customFormat="1" ht="13.5" thickBot="1" x14ac:dyDescent="0.25">
      <c r="B930" s="206"/>
      <c r="E930" s="207"/>
      <c r="F930" s="208"/>
      <c r="G930" s="209" t="str">
        <f t="shared" si="57"/>
        <v/>
      </c>
      <c r="H930" s="175"/>
      <c r="I930" s="175"/>
    </row>
    <row r="931" spans="1:9" s="164" customFormat="1" ht="12.75" x14ac:dyDescent="0.2">
      <c r="A931" s="210" t="s">
        <v>2160</v>
      </c>
      <c r="B931" s="177" t="s">
        <v>225</v>
      </c>
      <c r="C931" s="178"/>
      <c r="D931" s="179" t="s">
        <v>2</v>
      </c>
      <c r="E931" s="179" t="s">
        <v>132</v>
      </c>
      <c r="F931" s="180">
        <v>1</v>
      </c>
      <c r="G931" s="181">
        <f>IF(SUM(G933:G942)="","",IF(E931="NOTURNO",(SUM(G933:G942))*1.25,SUM(G933:G942)))</f>
        <v>189.05</v>
      </c>
      <c r="H931" s="182" t="s">
        <v>1771</v>
      </c>
      <c r="I931" s="183" t="s">
        <v>1772</v>
      </c>
    </row>
    <row r="932" spans="1:9" s="164" customFormat="1" ht="12.75" x14ac:dyDescent="0.2">
      <c r="A932" s="211" t="s">
        <v>1774</v>
      </c>
      <c r="B932" s="185" t="s">
        <v>2386</v>
      </c>
      <c r="C932" s="186" t="s">
        <v>2387</v>
      </c>
      <c r="D932" s="187" t="s">
        <v>2</v>
      </c>
      <c r="E932" s="188" t="s">
        <v>2388</v>
      </c>
      <c r="F932" s="189" t="s">
        <v>3</v>
      </c>
      <c r="G932" s="190"/>
      <c r="H932" s="191"/>
      <c r="I932" s="192"/>
    </row>
    <row r="933" spans="1:9" s="164" customFormat="1" ht="12.75" x14ac:dyDescent="0.2">
      <c r="A933" s="212" t="s">
        <v>2473</v>
      </c>
      <c r="B933" s="194" t="s">
        <v>2474</v>
      </c>
      <c r="C933" s="195" t="s">
        <v>2475</v>
      </c>
      <c r="D933" s="195" t="s">
        <v>812</v>
      </c>
      <c r="E933" s="196">
        <v>89.16</v>
      </c>
      <c r="F933" s="197">
        <v>1</v>
      </c>
      <c r="G933" s="198">
        <f t="shared" ref="G933:G943" si="58">IF(E933="","",F933*E933)</f>
        <v>89.16</v>
      </c>
      <c r="H933" s="371" t="s">
        <v>2502</v>
      </c>
      <c r="I933" s="373" t="s">
        <v>2501</v>
      </c>
    </row>
    <row r="934" spans="1:9" s="164" customFormat="1" ht="12.75" x14ac:dyDescent="0.2">
      <c r="A934" s="212" t="s">
        <v>2478</v>
      </c>
      <c r="B934" s="194" t="s">
        <v>2474</v>
      </c>
      <c r="C934" s="195" t="s">
        <v>2479</v>
      </c>
      <c r="D934" s="195" t="s">
        <v>812</v>
      </c>
      <c r="E934" s="196">
        <v>27.32</v>
      </c>
      <c r="F934" s="197">
        <v>1</v>
      </c>
      <c r="G934" s="198">
        <f t="shared" si="58"/>
        <v>27.32</v>
      </c>
      <c r="H934" s="371"/>
      <c r="I934" s="373"/>
    </row>
    <row r="935" spans="1:9" s="164" customFormat="1" ht="12.75" x14ac:dyDescent="0.2">
      <c r="A935" s="212" t="s">
        <v>2178</v>
      </c>
      <c r="B935" s="194" t="s">
        <v>2198</v>
      </c>
      <c r="C935" s="195" t="s">
        <v>2480</v>
      </c>
      <c r="D935" s="195" t="s">
        <v>134</v>
      </c>
      <c r="E935" s="196">
        <v>33.28</v>
      </c>
      <c r="F935" s="197">
        <v>0.5</v>
      </c>
      <c r="G935" s="198">
        <f t="shared" si="58"/>
        <v>16.64</v>
      </c>
      <c r="H935" s="371"/>
      <c r="I935" s="373"/>
    </row>
    <row r="936" spans="1:9" s="164" customFormat="1" ht="12.75" x14ac:dyDescent="0.2">
      <c r="A936" s="212" t="s">
        <v>2401</v>
      </c>
      <c r="B936" s="194" t="s">
        <v>1713</v>
      </c>
      <c r="C936" s="195" t="s">
        <v>2402</v>
      </c>
      <c r="D936" s="195" t="s">
        <v>2422</v>
      </c>
      <c r="E936" s="196">
        <v>1.51</v>
      </c>
      <c r="F936" s="197">
        <v>12</v>
      </c>
      <c r="G936" s="198">
        <f t="shared" si="58"/>
        <v>18.12</v>
      </c>
      <c r="H936" s="371"/>
      <c r="I936" s="373"/>
    </row>
    <row r="937" spans="1:9" s="164" customFormat="1" ht="12.75" x14ac:dyDescent="0.2">
      <c r="A937" s="212"/>
      <c r="B937" s="194"/>
      <c r="C937" s="195"/>
      <c r="D937" s="195"/>
      <c r="E937" s="196"/>
      <c r="F937" s="197"/>
      <c r="G937" s="198" t="str">
        <f t="shared" si="58"/>
        <v/>
      </c>
      <c r="H937" s="371"/>
      <c r="I937" s="373"/>
    </row>
    <row r="938" spans="1:9" s="164" customFormat="1" ht="12.75" x14ac:dyDescent="0.2">
      <c r="A938" s="212"/>
      <c r="B938" s="194"/>
      <c r="C938" s="195"/>
      <c r="D938" s="195"/>
      <c r="E938" s="196"/>
      <c r="F938" s="197"/>
      <c r="G938" s="198" t="str">
        <f t="shared" si="58"/>
        <v/>
      </c>
      <c r="H938" s="371"/>
      <c r="I938" s="373"/>
    </row>
    <row r="939" spans="1:9" s="164" customFormat="1" ht="12.75" x14ac:dyDescent="0.2">
      <c r="A939" s="212"/>
      <c r="B939" s="194"/>
      <c r="C939" s="195"/>
      <c r="D939" s="195"/>
      <c r="E939" s="196"/>
      <c r="F939" s="197"/>
      <c r="G939" s="198" t="str">
        <f t="shared" si="58"/>
        <v/>
      </c>
      <c r="H939" s="371"/>
      <c r="I939" s="373"/>
    </row>
    <row r="940" spans="1:9" s="164" customFormat="1" ht="12.75" x14ac:dyDescent="0.2">
      <c r="A940" s="212"/>
      <c r="B940" s="194"/>
      <c r="C940" s="195"/>
      <c r="D940" s="195"/>
      <c r="E940" s="196"/>
      <c r="F940" s="197"/>
      <c r="G940" s="198" t="str">
        <f t="shared" si="58"/>
        <v/>
      </c>
      <c r="H940" s="371"/>
      <c r="I940" s="373"/>
    </row>
    <row r="941" spans="1:9" s="164" customFormat="1" ht="12.75" x14ac:dyDescent="0.2">
      <c r="A941" s="212"/>
      <c r="B941" s="194"/>
      <c r="C941" s="195"/>
      <c r="D941" s="195"/>
      <c r="E941" s="196"/>
      <c r="F941" s="199"/>
      <c r="G941" s="198" t="str">
        <f t="shared" si="58"/>
        <v/>
      </c>
      <c r="H941" s="371"/>
      <c r="I941" s="373"/>
    </row>
    <row r="942" spans="1:9" s="164" customFormat="1" ht="12.75" x14ac:dyDescent="0.2">
      <c r="A942" s="212"/>
      <c r="B942" s="194"/>
      <c r="C942" s="195"/>
      <c r="D942" s="195"/>
      <c r="E942" s="196"/>
      <c r="F942" s="199"/>
      <c r="G942" s="198" t="str">
        <f t="shared" si="58"/>
        <v/>
      </c>
      <c r="H942" s="371"/>
      <c r="I942" s="373"/>
    </row>
    <row r="943" spans="1:9" s="164" customFormat="1" ht="13.5" thickBot="1" x14ac:dyDescent="0.25">
      <c r="A943" s="213"/>
      <c r="B943" s="201"/>
      <c r="C943" s="202"/>
      <c r="D943" s="202"/>
      <c r="E943" s="203"/>
      <c r="F943" s="204"/>
      <c r="G943" s="205" t="str">
        <f t="shared" si="58"/>
        <v/>
      </c>
      <c r="H943" s="372"/>
      <c r="I943" s="374"/>
    </row>
    <row r="944" spans="1:9" s="164" customFormat="1" ht="13.5" thickBot="1" x14ac:dyDescent="0.25">
      <c r="H944" s="206"/>
      <c r="I944" s="206"/>
    </row>
    <row r="945" spans="1:9" s="164" customFormat="1" ht="12.75" x14ac:dyDescent="0.2">
      <c r="A945" s="210" t="s">
        <v>2161</v>
      </c>
      <c r="B945" s="177" t="s">
        <v>226</v>
      </c>
      <c r="C945" s="178"/>
      <c r="D945" s="179" t="s">
        <v>2</v>
      </c>
      <c r="E945" s="179" t="s">
        <v>2385</v>
      </c>
      <c r="F945" s="180">
        <v>1</v>
      </c>
      <c r="G945" s="181">
        <f>IF(SUM(G947:G956)="","",IF(E945="NOTURNO",(SUM(G947:G956))*1.25,SUM(G947:G956)))</f>
        <v>137.928</v>
      </c>
      <c r="H945" s="182" t="s">
        <v>1771</v>
      </c>
      <c r="I945" s="183" t="s">
        <v>1772</v>
      </c>
    </row>
    <row r="946" spans="1:9" s="164" customFormat="1" ht="12.75" x14ac:dyDescent="0.2">
      <c r="A946" s="211" t="s">
        <v>1774</v>
      </c>
      <c r="B946" s="185" t="s">
        <v>2386</v>
      </c>
      <c r="C946" s="186" t="s">
        <v>2387</v>
      </c>
      <c r="D946" s="187" t="s">
        <v>2</v>
      </c>
      <c r="E946" s="188" t="s">
        <v>2388</v>
      </c>
      <c r="F946" s="189" t="s">
        <v>3</v>
      </c>
      <c r="G946" s="190"/>
      <c r="H946" s="191"/>
      <c r="I946" s="192"/>
    </row>
    <row r="947" spans="1:9" s="164" customFormat="1" ht="12.75" x14ac:dyDescent="0.2">
      <c r="A947" s="212" t="s">
        <v>2473</v>
      </c>
      <c r="B947" s="194" t="s">
        <v>2474</v>
      </c>
      <c r="C947" s="195" t="s">
        <v>2475</v>
      </c>
      <c r="D947" s="195" t="s">
        <v>812</v>
      </c>
      <c r="E947" s="196">
        <v>89.16</v>
      </c>
      <c r="F947" s="197">
        <v>1</v>
      </c>
      <c r="G947" s="198">
        <f t="shared" ref="G947:G958" si="59">IF(E947="","",F947*E947)</f>
        <v>89.16</v>
      </c>
      <c r="H947" s="371" t="s">
        <v>2502</v>
      </c>
      <c r="I947" s="373" t="s">
        <v>2501</v>
      </c>
    </row>
    <row r="948" spans="1:9" s="164" customFormat="1" ht="12.75" x14ac:dyDescent="0.2">
      <c r="A948" s="212" t="s">
        <v>2478</v>
      </c>
      <c r="B948" s="194" t="s">
        <v>2474</v>
      </c>
      <c r="C948" s="195" t="s">
        <v>2479</v>
      </c>
      <c r="D948" s="195" t="s">
        <v>812</v>
      </c>
      <c r="E948" s="196">
        <v>27.32</v>
      </c>
      <c r="F948" s="197">
        <v>1</v>
      </c>
      <c r="G948" s="198">
        <f t="shared" si="59"/>
        <v>27.32</v>
      </c>
      <c r="H948" s="371"/>
      <c r="I948" s="373"/>
    </row>
    <row r="949" spans="1:9" s="164" customFormat="1" ht="12.75" x14ac:dyDescent="0.2">
      <c r="A949" s="212" t="s">
        <v>2178</v>
      </c>
      <c r="B949" s="194" t="s">
        <v>2198</v>
      </c>
      <c r="C949" s="195" t="s">
        <v>2480</v>
      </c>
      <c r="D949" s="195" t="s">
        <v>134</v>
      </c>
      <c r="E949" s="196">
        <v>33.28</v>
      </c>
      <c r="F949" s="197">
        <v>0.1</v>
      </c>
      <c r="G949" s="198">
        <f t="shared" si="59"/>
        <v>3.3280000000000003</v>
      </c>
      <c r="H949" s="371"/>
      <c r="I949" s="373"/>
    </row>
    <row r="950" spans="1:9" s="164" customFormat="1" ht="12.75" x14ac:dyDescent="0.2">
      <c r="A950" s="212" t="s">
        <v>2401</v>
      </c>
      <c r="B950" s="194" t="s">
        <v>1713</v>
      </c>
      <c r="C950" s="195" t="s">
        <v>2402</v>
      </c>
      <c r="D950" s="195" t="s">
        <v>2422</v>
      </c>
      <c r="E950" s="196">
        <v>1.51</v>
      </c>
      <c r="F950" s="197">
        <v>12</v>
      </c>
      <c r="G950" s="198">
        <f t="shared" si="59"/>
        <v>18.12</v>
      </c>
      <c r="H950" s="371"/>
      <c r="I950" s="373"/>
    </row>
    <row r="951" spans="1:9" s="164" customFormat="1" ht="12.75" x14ac:dyDescent="0.2">
      <c r="A951" s="212"/>
      <c r="B951" s="194"/>
      <c r="C951" s="195"/>
      <c r="D951" s="195"/>
      <c r="E951" s="196"/>
      <c r="F951" s="197"/>
      <c r="G951" s="198" t="str">
        <f t="shared" si="59"/>
        <v/>
      </c>
      <c r="H951" s="371"/>
      <c r="I951" s="373"/>
    </row>
    <row r="952" spans="1:9" s="164" customFormat="1" ht="12.75" x14ac:dyDescent="0.2">
      <c r="A952" s="212"/>
      <c r="B952" s="194"/>
      <c r="C952" s="195"/>
      <c r="D952" s="195"/>
      <c r="E952" s="196"/>
      <c r="F952" s="197"/>
      <c r="G952" s="198" t="str">
        <f t="shared" si="59"/>
        <v/>
      </c>
      <c r="H952" s="371"/>
      <c r="I952" s="373"/>
    </row>
    <row r="953" spans="1:9" s="164" customFormat="1" ht="12.75" x14ac:dyDescent="0.2">
      <c r="A953" s="212"/>
      <c r="B953" s="194"/>
      <c r="C953" s="195"/>
      <c r="D953" s="195"/>
      <c r="E953" s="196"/>
      <c r="F953" s="197"/>
      <c r="G953" s="198" t="str">
        <f t="shared" si="59"/>
        <v/>
      </c>
      <c r="H953" s="371"/>
      <c r="I953" s="373"/>
    </row>
    <row r="954" spans="1:9" s="164" customFormat="1" ht="12.75" x14ac:dyDescent="0.2">
      <c r="A954" s="212"/>
      <c r="B954" s="194"/>
      <c r="C954" s="195"/>
      <c r="D954" s="195"/>
      <c r="E954" s="196"/>
      <c r="F954" s="197"/>
      <c r="G954" s="198" t="str">
        <f t="shared" si="59"/>
        <v/>
      </c>
      <c r="H954" s="371"/>
      <c r="I954" s="373"/>
    </row>
    <row r="955" spans="1:9" s="164" customFormat="1" ht="12.75" x14ac:dyDescent="0.2">
      <c r="A955" s="212"/>
      <c r="B955" s="194"/>
      <c r="C955" s="195"/>
      <c r="D955" s="195"/>
      <c r="E955" s="196"/>
      <c r="F955" s="199"/>
      <c r="G955" s="198" t="str">
        <f t="shared" si="59"/>
        <v/>
      </c>
      <c r="H955" s="371"/>
      <c r="I955" s="373"/>
    </row>
    <row r="956" spans="1:9" s="164" customFormat="1" ht="12.75" x14ac:dyDescent="0.2">
      <c r="A956" s="212"/>
      <c r="B956" s="194"/>
      <c r="C956" s="195"/>
      <c r="D956" s="195"/>
      <c r="E956" s="196"/>
      <c r="F956" s="199"/>
      <c r="G956" s="198" t="str">
        <f t="shared" si="59"/>
        <v/>
      </c>
      <c r="H956" s="371"/>
      <c r="I956" s="373"/>
    </row>
    <row r="957" spans="1:9" s="164" customFormat="1" ht="13.5" thickBot="1" x14ac:dyDescent="0.25">
      <c r="A957" s="213"/>
      <c r="B957" s="201"/>
      <c r="C957" s="202"/>
      <c r="D957" s="202"/>
      <c r="E957" s="203"/>
      <c r="F957" s="204"/>
      <c r="G957" s="205" t="str">
        <f t="shared" si="59"/>
        <v/>
      </c>
      <c r="H957" s="372"/>
      <c r="I957" s="374"/>
    </row>
    <row r="958" spans="1:9" s="164" customFormat="1" ht="13.5" thickBot="1" x14ac:dyDescent="0.25">
      <c r="B958" s="206"/>
      <c r="E958" s="207"/>
      <c r="F958" s="208"/>
      <c r="G958" s="209" t="str">
        <f t="shared" si="59"/>
        <v/>
      </c>
      <c r="H958" s="175"/>
      <c r="I958" s="175"/>
    </row>
    <row r="959" spans="1:9" s="164" customFormat="1" ht="12.75" x14ac:dyDescent="0.2">
      <c r="A959" s="210" t="s">
        <v>2162</v>
      </c>
      <c r="B959" s="177" t="s">
        <v>227</v>
      </c>
      <c r="C959" s="178"/>
      <c r="D959" s="179" t="s">
        <v>2</v>
      </c>
      <c r="E959" s="179" t="s">
        <v>132</v>
      </c>
      <c r="F959" s="180">
        <v>1</v>
      </c>
      <c r="G959" s="181">
        <f>IF(SUM(G961:G970)="","",IF(E959="NOTURNO",(SUM(G961:G970))*1.25,SUM(G961:G970)))</f>
        <v>172.41</v>
      </c>
      <c r="H959" s="182" t="s">
        <v>1771</v>
      </c>
      <c r="I959" s="183" t="s">
        <v>1772</v>
      </c>
    </row>
    <row r="960" spans="1:9" s="164" customFormat="1" ht="12.75" x14ac:dyDescent="0.2">
      <c r="A960" s="211" t="s">
        <v>1774</v>
      </c>
      <c r="B960" s="185" t="s">
        <v>2386</v>
      </c>
      <c r="C960" s="186" t="s">
        <v>2387</v>
      </c>
      <c r="D960" s="187" t="s">
        <v>2</v>
      </c>
      <c r="E960" s="188" t="s">
        <v>2388</v>
      </c>
      <c r="F960" s="189" t="s">
        <v>3</v>
      </c>
      <c r="G960" s="190"/>
      <c r="H960" s="191"/>
      <c r="I960" s="192"/>
    </row>
    <row r="961" spans="1:9" s="164" customFormat="1" ht="12.75" x14ac:dyDescent="0.2">
      <c r="A961" s="212" t="s">
        <v>2473</v>
      </c>
      <c r="B961" s="194" t="s">
        <v>2474</v>
      </c>
      <c r="C961" s="195" t="s">
        <v>2475</v>
      </c>
      <c r="D961" s="195" t="s">
        <v>812</v>
      </c>
      <c r="E961" s="196">
        <v>89.16</v>
      </c>
      <c r="F961" s="197">
        <v>1</v>
      </c>
      <c r="G961" s="198">
        <f t="shared" ref="G961:G971" si="60">IF(E961="","",F961*E961)</f>
        <v>89.16</v>
      </c>
      <c r="H961" s="371" t="s">
        <v>2502</v>
      </c>
      <c r="I961" s="373" t="s">
        <v>2501</v>
      </c>
    </row>
    <row r="962" spans="1:9" s="164" customFormat="1" ht="12.75" x14ac:dyDescent="0.2">
      <c r="A962" s="212" t="s">
        <v>2478</v>
      </c>
      <c r="B962" s="194" t="s">
        <v>2474</v>
      </c>
      <c r="C962" s="195" t="s">
        <v>2479</v>
      </c>
      <c r="D962" s="195" t="s">
        <v>812</v>
      </c>
      <c r="E962" s="196">
        <v>27.32</v>
      </c>
      <c r="F962" s="197">
        <v>1</v>
      </c>
      <c r="G962" s="198">
        <f t="shared" si="60"/>
        <v>27.32</v>
      </c>
      <c r="H962" s="371"/>
      <c r="I962" s="373"/>
    </row>
    <row r="963" spans="1:9" s="164" customFormat="1" ht="12.75" x14ac:dyDescent="0.2">
      <c r="A963" s="212" t="s">
        <v>2178</v>
      </c>
      <c r="B963" s="194" t="s">
        <v>2198</v>
      </c>
      <c r="C963" s="195" t="s">
        <v>2480</v>
      </c>
      <c r="D963" s="195" t="s">
        <v>134</v>
      </c>
      <c r="E963" s="196">
        <v>33.28</v>
      </c>
      <c r="F963" s="197">
        <v>0.1</v>
      </c>
      <c r="G963" s="198">
        <f t="shared" si="60"/>
        <v>3.3280000000000003</v>
      </c>
      <c r="H963" s="371"/>
      <c r="I963" s="373"/>
    </row>
    <row r="964" spans="1:9" s="164" customFormat="1" ht="12.75" x14ac:dyDescent="0.2">
      <c r="A964" s="212" t="s">
        <v>2401</v>
      </c>
      <c r="B964" s="194" t="s">
        <v>1713</v>
      </c>
      <c r="C964" s="195" t="s">
        <v>2402</v>
      </c>
      <c r="D964" s="195" t="s">
        <v>2422</v>
      </c>
      <c r="E964" s="196">
        <v>1.51</v>
      </c>
      <c r="F964" s="197">
        <v>12</v>
      </c>
      <c r="G964" s="198">
        <f t="shared" si="60"/>
        <v>18.12</v>
      </c>
      <c r="H964" s="371"/>
      <c r="I964" s="373"/>
    </row>
    <row r="965" spans="1:9" s="164" customFormat="1" ht="12.75" x14ac:dyDescent="0.2">
      <c r="A965" s="212"/>
      <c r="B965" s="194"/>
      <c r="C965" s="195"/>
      <c r="D965" s="195"/>
      <c r="E965" s="196"/>
      <c r="F965" s="197"/>
      <c r="G965" s="198" t="str">
        <f t="shared" si="60"/>
        <v/>
      </c>
      <c r="H965" s="371"/>
      <c r="I965" s="373"/>
    </row>
    <row r="966" spans="1:9" s="164" customFormat="1" ht="12.75" x14ac:dyDescent="0.2">
      <c r="A966" s="212"/>
      <c r="B966" s="194"/>
      <c r="C966" s="195"/>
      <c r="D966" s="195"/>
      <c r="E966" s="196"/>
      <c r="F966" s="197"/>
      <c r="G966" s="198" t="str">
        <f t="shared" si="60"/>
        <v/>
      </c>
      <c r="H966" s="371"/>
      <c r="I966" s="373"/>
    </row>
    <row r="967" spans="1:9" s="164" customFormat="1" ht="12.75" x14ac:dyDescent="0.2">
      <c r="A967" s="212"/>
      <c r="B967" s="194"/>
      <c r="C967" s="195"/>
      <c r="D967" s="195"/>
      <c r="E967" s="196"/>
      <c r="F967" s="197"/>
      <c r="G967" s="198" t="str">
        <f t="shared" si="60"/>
        <v/>
      </c>
      <c r="H967" s="371"/>
      <c r="I967" s="373"/>
    </row>
    <row r="968" spans="1:9" s="164" customFormat="1" ht="12.75" x14ac:dyDescent="0.2">
      <c r="A968" s="212"/>
      <c r="B968" s="194"/>
      <c r="C968" s="195"/>
      <c r="D968" s="195"/>
      <c r="E968" s="196"/>
      <c r="F968" s="197"/>
      <c r="G968" s="198" t="str">
        <f t="shared" si="60"/>
        <v/>
      </c>
      <c r="H968" s="371"/>
      <c r="I968" s="373"/>
    </row>
    <row r="969" spans="1:9" s="164" customFormat="1" ht="12.75" x14ac:dyDescent="0.2">
      <c r="A969" s="212"/>
      <c r="B969" s="194"/>
      <c r="C969" s="195"/>
      <c r="D969" s="195"/>
      <c r="E969" s="196"/>
      <c r="F969" s="199"/>
      <c r="G969" s="198" t="str">
        <f t="shared" si="60"/>
        <v/>
      </c>
      <c r="H969" s="371"/>
      <c r="I969" s="373"/>
    </row>
    <row r="970" spans="1:9" s="164" customFormat="1" ht="12.75" x14ac:dyDescent="0.2">
      <c r="A970" s="212"/>
      <c r="B970" s="194"/>
      <c r="C970" s="195"/>
      <c r="D970" s="195"/>
      <c r="E970" s="196"/>
      <c r="F970" s="199"/>
      <c r="G970" s="198" t="str">
        <f t="shared" si="60"/>
        <v/>
      </c>
      <c r="H970" s="371"/>
      <c r="I970" s="373"/>
    </row>
    <row r="971" spans="1:9" s="164" customFormat="1" ht="13.5" thickBot="1" x14ac:dyDescent="0.25">
      <c r="A971" s="213"/>
      <c r="B971" s="201"/>
      <c r="C971" s="202"/>
      <c r="D971" s="202"/>
      <c r="E971" s="203"/>
      <c r="F971" s="204"/>
      <c r="G971" s="205" t="str">
        <f t="shared" si="60"/>
        <v/>
      </c>
      <c r="H971" s="372"/>
      <c r="I971" s="374"/>
    </row>
    <row r="972" spans="1:9" s="164" customFormat="1" ht="13.5" thickBot="1" x14ac:dyDescent="0.25">
      <c r="H972" s="206"/>
      <c r="I972" s="206"/>
    </row>
    <row r="973" spans="1:9" s="164" customFormat="1" ht="12.75" x14ac:dyDescent="0.2">
      <c r="A973" s="210" t="s">
        <v>2163</v>
      </c>
      <c r="B973" s="177" t="s">
        <v>228</v>
      </c>
      <c r="C973" s="178"/>
      <c r="D973" s="179" t="s">
        <v>2</v>
      </c>
      <c r="E973" s="179" t="s">
        <v>2385</v>
      </c>
      <c r="F973" s="180">
        <v>1</v>
      </c>
      <c r="G973" s="181">
        <f>IF(SUM(G975:G984)="","",IF(E973="NOTURNO",(SUM(G975:G984))*1.25,SUM(G975:G984)))</f>
        <v>167.19</v>
      </c>
      <c r="H973" s="182" t="s">
        <v>1771</v>
      </c>
      <c r="I973" s="183" t="s">
        <v>1772</v>
      </c>
    </row>
    <row r="974" spans="1:9" s="164" customFormat="1" ht="12.75" x14ac:dyDescent="0.2">
      <c r="A974" s="211" t="s">
        <v>1774</v>
      </c>
      <c r="B974" s="185" t="s">
        <v>2386</v>
      </c>
      <c r="C974" s="186" t="s">
        <v>2387</v>
      </c>
      <c r="D974" s="187" t="s">
        <v>2</v>
      </c>
      <c r="E974" s="188" t="s">
        <v>2388</v>
      </c>
      <c r="F974" s="189" t="s">
        <v>3</v>
      </c>
      <c r="G974" s="190"/>
      <c r="H974" s="191"/>
      <c r="I974" s="192"/>
    </row>
    <row r="975" spans="1:9" s="164" customFormat="1" ht="25.5" x14ac:dyDescent="0.2">
      <c r="A975" s="214">
        <v>190333</v>
      </c>
      <c r="B975" s="194" t="s">
        <v>1713</v>
      </c>
      <c r="C975" s="195" t="s">
        <v>2503</v>
      </c>
      <c r="D975" s="195" t="s">
        <v>135</v>
      </c>
      <c r="E975" s="196">
        <v>149.07</v>
      </c>
      <c r="F975" s="197">
        <v>1</v>
      </c>
      <c r="G975" s="198">
        <f t="shared" ref="G975:G986" si="61">IF(E975="","",F975*E975)</f>
        <v>149.07</v>
      </c>
      <c r="H975" s="371" t="s">
        <v>2502</v>
      </c>
      <c r="I975" s="373" t="s">
        <v>2501</v>
      </c>
    </row>
    <row r="976" spans="1:9" s="164" customFormat="1" ht="12.75" x14ac:dyDescent="0.2">
      <c r="A976" s="212" t="s">
        <v>2401</v>
      </c>
      <c r="B976" s="194" t="s">
        <v>1713</v>
      </c>
      <c r="C976" s="195" t="s">
        <v>2402</v>
      </c>
      <c r="D976" s="195" t="s">
        <v>2422</v>
      </c>
      <c r="E976" s="196">
        <v>1.51</v>
      </c>
      <c r="F976" s="197">
        <v>12</v>
      </c>
      <c r="G976" s="198">
        <f t="shared" si="61"/>
        <v>18.12</v>
      </c>
      <c r="H976" s="371"/>
      <c r="I976" s="373"/>
    </row>
    <row r="977" spans="1:9" s="164" customFormat="1" ht="12.75" x14ac:dyDescent="0.2">
      <c r="A977" s="212"/>
      <c r="B977" s="194"/>
      <c r="C977" s="195"/>
      <c r="D977" s="195"/>
      <c r="E977" s="196"/>
      <c r="F977" s="197"/>
      <c r="G977" s="198" t="str">
        <f t="shared" si="61"/>
        <v/>
      </c>
      <c r="H977" s="371"/>
      <c r="I977" s="373"/>
    </row>
    <row r="978" spans="1:9" s="164" customFormat="1" ht="12.75" x14ac:dyDescent="0.2">
      <c r="A978" s="212"/>
      <c r="B978" s="194"/>
      <c r="C978" s="195"/>
      <c r="D978" s="195"/>
      <c r="E978" s="196"/>
      <c r="F978" s="197"/>
      <c r="G978" s="198" t="str">
        <f t="shared" si="61"/>
        <v/>
      </c>
      <c r="H978" s="371"/>
      <c r="I978" s="373"/>
    </row>
    <row r="979" spans="1:9" s="164" customFormat="1" ht="12.75" x14ac:dyDescent="0.2">
      <c r="A979" s="212"/>
      <c r="B979" s="194"/>
      <c r="C979" s="195"/>
      <c r="D979" s="195"/>
      <c r="E979" s="196"/>
      <c r="F979" s="197"/>
      <c r="G979" s="198" t="str">
        <f t="shared" si="61"/>
        <v/>
      </c>
      <c r="H979" s="371"/>
      <c r="I979" s="373"/>
    </row>
    <row r="980" spans="1:9" s="164" customFormat="1" ht="12.75" x14ac:dyDescent="0.2">
      <c r="A980" s="212"/>
      <c r="B980" s="194"/>
      <c r="C980" s="195"/>
      <c r="D980" s="195"/>
      <c r="E980" s="196"/>
      <c r="F980" s="197"/>
      <c r="G980" s="198" t="str">
        <f t="shared" si="61"/>
        <v/>
      </c>
      <c r="H980" s="371"/>
      <c r="I980" s="373"/>
    </row>
    <row r="981" spans="1:9" s="164" customFormat="1" ht="12.75" x14ac:dyDescent="0.2">
      <c r="A981" s="212"/>
      <c r="B981" s="194"/>
      <c r="C981" s="195"/>
      <c r="D981" s="195"/>
      <c r="E981" s="196"/>
      <c r="F981" s="197"/>
      <c r="G981" s="198" t="str">
        <f t="shared" si="61"/>
        <v/>
      </c>
      <c r="H981" s="371"/>
      <c r="I981" s="373"/>
    </row>
    <row r="982" spans="1:9" s="164" customFormat="1" ht="12.75" x14ac:dyDescent="0.2">
      <c r="A982" s="212"/>
      <c r="B982" s="194"/>
      <c r="C982" s="195"/>
      <c r="D982" s="195"/>
      <c r="E982" s="196"/>
      <c r="F982" s="197"/>
      <c r="G982" s="198" t="str">
        <f t="shared" si="61"/>
        <v/>
      </c>
      <c r="H982" s="371"/>
      <c r="I982" s="373"/>
    </row>
    <row r="983" spans="1:9" s="164" customFormat="1" ht="12.75" x14ac:dyDescent="0.2">
      <c r="A983" s="212"/>
      <c r="B983" s="194"/>
      <c r="C983" s="195"/>
      <c r="D983" s="195"/>
      <c r="E983" s="196"/>
      <c r="F983" s="199"/>
      <c r="G983" s="198" t="str">
        <f t="shared" si="61"/>
        <v/>
      </c>
      <c r="H983" s="371"/>
      <c r="I983" s="373"/>
    </row>
    <row r="984" spans="1:9" s="164" customFormat="1" ht="12.75" x14ac:dyDescent="0.2">
      <c r="A984" s="212"/>
      <c r="B984" s="194"/>
      <c r="C984" s="195"/>
      <c r="D984" s="195"/>
      <c r="E984" s="196"/>
      <c r="F984" s="199"/>
      <c r="G984" s="198" t="str">
        <f t="shared" si="61"/>
        <v/>
      </c>
      <c r="H984" s="371"/>
      <c r="I984" s="373"/>
    </row>
    <row r="985" spans="1:9" s="164" customFormat="1" ht="13.5" thickBot="1" x14ac:dyDescent="0.25">
      <c r="A985" s="213"/>
      <c r="B985" s="201"/>
      <c r="C985" s="202"/>
      <c r="D985" s="202"/>
      <c r="E985" s="203"/>
      <c r="F985" s="204"/>
      <c r="G985" s="205" t="str">
        <f t="shared" si="61"/>
        <v/>
      </c>
      <c r="H985" s="372"/>
      <c r="I985" s="374"/>
    </row>
    <row r="986" spans="1:9" s="164" customFormat="1" ht="13.5" thickBot="1" x14ac:dyDescent="0.25">
      <c r="B986" s="206"/>
      <c r="E986" s="207"/>
      <c r="F986" s="208"/>
      <c r="G986" s="209" t="str">
        <f t="shared" si="61"/>
        <v/>
      </c>
      <c r="H986" s="175"/>
      <c r="I986" s="175"/>
    </row>
    <row r="987" spans="1:9" s="164" customFormat="1" ht="12.75" x14ac:dyDescent="0.2">
      <c r="A987" s="210" t="s">
        <v>2164</v>
      </c>
      <c r="B987" s="177" t="s">
        <v>229</v>
      </c>
      <c r="C987" s="178"/>
      <c r="D987" s="179" t="s">
        <v>2</v>
      </c>
      <c r="E987" s="179" t="s">
        <v>132</v>
      </c>
      <c r="F987" s="180">
        <v>1</v>
      </c>
      <c r="G987" s="181">
        <f>IF(SUM(G989:G998)="","",IF(E987="NOTURNO",(SUM(G989:G998))*1.25,SUM(G989:G998)))</f>
        <v>208.98750000000001</v>
      </c>
      <c r="H987" s="182" t="s">
        <v>1771</v>
      </c>
      <c r="I987" s="183" t="s">
        <v>1772</v>
      </c>
    </row>
    <row r="988" spans="1:9" s="164" customFormat="1" ht="12.75" x14ac:dyDescent="0.2">
      <c r="A988" s="211" t="s">
        <v>1774</v>
      </c>
      <c r="B988" s="185" t="s">
        <v>2386</v>
      </c>
      <c r="C988" s="186" t="s">
        <v>2387</v>
      </c>
      <c r="D988" s="187" t="s">
        <v>2</v>
      </c>
      <c r="E988" s="188" t="s">
        <v>2388</v>
      </c>
      <c r="F988" s="189" t="s">
        <v>3</v>
      </c>
      <c r="G988" s="190"/>
      <c r="H988" s="191"/>
      <c r="I988" s="192"/>
    </row>
    <row r="989" spans="1:9" s="164" customFormat="1" ht="25.5" x14ac:dyDescent="0.2">
      <c r="A989" s="214">
        <v>190333</v>
      </c>
      <c r="B989" s="194" t="s">
        <v>1713</v>
      </c>
      <c r="C989" s="195" t="s">
        <v>2503</v>
      </c>
      <c r="D989" s="195" t="s">
        <v>135</v>
      </c>
      <c r="E989" s="196">
        <v>149.07</v>
      </c>
      <c r="F989" s="197">
        <v>1</v>
      </c>
      <c r="G989" s="198">
        <f t="shared" ref="G989:G999" si="62">IF(E989="","",F989*E989)</f>
        <v>149.07</v>
      </c>
      <c r="H989" s="371" t="s">
        <v>2502</v>
      </c>
      <c r="I989" s="373" t="s">
        <v>2501</v>
      </c>
    </row>
    <row r="990" spans="1:9" s="164" customFormat="1" ht="12.75" x14ac:dyDescent="0.2">
      <c r="A990" s="214" t="s">
        <v>2401</v>
      </c>
      <c r="B990" s="194" t="s">
        <v>1713</v>
      </c>
      <c r="C990" s="195" t="s">
        <v>2402</v>
      </c>
      <c r="D990" s="195" t="s">
        <v>2422</v>
      </c>
      <c r="E990" s="196">
        <v>1.51</v>
      </c>
      <c r="F990" s="197">
        <v>12</v>
      </c>
      <c r="G990" s="198">
        <f t="shared" si="62"/>
        <v>18.12</v>
      </c>
      <c r="H990" s="371"/>
      <c r="I990" s="373"/>
    </row>
    <row r="991" spans="1:9" s="164" customFormat="1" ht="12.75" x14ac:dyDescent="0.2">
      <c r="A991" s="212"/>
      <c r="B991" s="194"/>
      <c r="C991" s="195"/>
      <c r="D991" s="195"/>
      <c r="E991" s="196"/>
      <c r="F991" s="197"/>
      <c r="G991" s="198" t="str">
        <f t="shared" si="62"/>
        <v/>
      </c>
      <c r="H991" s="371"/>
      <c r="I991" s="373"/>
    </row>
    <row r="992" spans="1:9" s="164" customFormat="1" ht="12.75" x14ac:dyDescent="0.2">
      <c r="A992" s="212"/>
      <c r="B992" s="194"/>
      <c r="C992" s="195"/>
      <c r="D992" s="195"/>
      <c r="E992" s="196"/>
      <c r="F992" s="197"/>
      <c r="G992" s="198" t="str">
        <f t="shared" si="62"/>
        <v/>
      </c>
      <c r="H992" s="371"/>
      <c r="I992" s="373"/>
    </row>
    <row r="993" spans="1:9" s="164" customFormat="1" ht="12.75" x14ac:dyDescent="0.2">
      <c r="A993" s="212"/>
      <c r="B993" s="194"/>
      <c r="C993" s="195"/>
      <c r="D993" s="195"/>
      <c r="E993" s="196"/>
      <c r="F993" s="197"/>
      <c r="G993" s="198" t="str">
        <f t="shared" si="62"/>
        <v/>
      </c>
      <c r="H993" s="371"/>
      <c r="I993" s="373"/>
    </row>
    <row r="994" spans="1:9" s="164" customFormat="1" ht="12.75" x14ac:dyDescent="0.2">
      <c r="A994" s="212"/>
      <c r="B994" s="194"/>
      <c r="C994" s="195"/>
      <c r="D994" s="195"/>
      <c r="E994" s="196"/>
      <c r="F994" s="197"/>
      <c r="G994" s="198" t="str">
        <f t="shared" si="62"/>
        <v/>
      </c>
      <c r="H994" s="371"/>
      <c r="I994" s="373"/>
    </row>
    <row r="995" spans="1:9" s="164" customFormat="1" ht="12.75" x14ac:dyDescent="0.2">
      <c r="A995" s="212"/>
      <c r="B995" s="194"/>
      <c r="C995" s="195"/>
      <c r="D995" s="195"/>
      <c r="E995" s="196"/>
      <c r="F995" s="197"/>
      <c r="G995" s="198" t="str">
        <f t="shared" si="62"/>
        <v/>
      </c>
      <c r="H995" s="371"/>
      <c r="I995" s="373"/>
    </row>
    <row r="996" spans="1:9" s="164" customFormat="1" ht="12.75" x14ac:dyDescent="0.2">
      <c r="A996" s="212"/>
      <c r="B996" s="194"/>
      <c r="C996" s="195"/>
      <c r="D996" s="195"/>
      <c r="E996" s="196"/>
      <c r="F996" s="197"/>
      <c r="G996" s="198" t="str">
        <f t="shared" si="62"/>
        <v/>
      </c>
      <c r="H996" s="371"/>
      <c r="I996" s="373"/>
    </row>
    <row r="997" spans="1:9" s="164" customFormat="1" ht="12.75" x14ac:dyDescent="0.2">
      <c r="A997" s="212"/>
      <c r="B997" s="194"/>
      <c r="C997" s="195"/>
      <c r="D997" s="195"/>
      <c r="E997" s="196"/>
      <c r="F997" s="199"/>
      <c r="G997" s="198" t="str">
        <f t="shared" si="62"/>
        <v/>
      </c>
      <c r="H997" s="371"/>
      <c r="I997" s="373"/>
    </row>
    <row r="998" spans="1:9" s="164" customFormat="1" ht="12.75" x14ac:dyDescent="0.2">
      <c r="A998" s="212"/>
      <c r="B998" s="194"/>
      <c r="C998" s="195"/>
      <c r="D998" s="195"/>
      <c r="E998" s="196"/>
      <c r="F998" s="199"/>
      <c r="G998" s="198" t="str">
        <f t="shared" si="62"/>
        <v/>
      </c>
      <c r="H998" s="371"/>
      <c r="I998" s="373"/>
    </row>
    <row r="999" spans="1:9" s="164" customFormat="1" ht="13.5" thickBot="1" x14ac:dyDescent="0.25">
      <c r="A999" s="213"/>
      <c r="B999" s="201"/>
      <c r="C999" s="202"/>
      <c r="D999" s="202"/>
      <c r="E999" s="203"/>
      <c r="F999" s="204"/>
      <c r="G999" s="205" t="str">
        <f t="shared" si="62"/>
        <v/>
      </c>
      <c r="H999" s="372"/>
      <c r="I999" s="374"/>
    </row>
    <row r="1000" spans="1:9" s="164" customFormat="1" ht="13.5" thickBot="1" x14ac:dyDescent="0.25">
      <c r="H1000" s="206" t="s">
        <v>2504</v>
      </c>
      <c r="I1000" s="206"/>
    </row>
    <row r="1001" spans="1:9" s="164" customFormat="1" ht="12.75" x14ac:dyDescent="0.2">
      <c r="A1001" s="210" t="s">
        <v>2165</v>
      </c>
      <c r="B1001" s="177" t="s">
        <v>230</v>
      </c>
      <c r="C1001" s="178"/>
      <c r="D1001" s="179" t="s">
        <v>2</v>
      </c>
      <c r="E1001" s="179" t="s">
        <v>2385</v>
      </c>
      <c r="F1001" s="180">
        <v>1</v>
      </c>
      <c r="G1001" s="181">
        <f>IF(SUM(G1003:G1012)="","",IF(E1001="NOTURNO",(SUM(G1003:G1012))*1.25,SUM(G1003:G1012)))</f>
        <v>107.482</v>
      </c>
      <c r="H1001" s="182" t="s">
        <v>1771</v>
      </c>
      <c r="I1001" s="183" t="s">
        <v>1772</v>
      </c>
    </row>
    <row r="1002" spans="1:9" s="164" customFormat="1" ht="12.75" x14ac:dyDescent="0.2">
      <c r="A1002" s="211" t="s">
        <v>1774</v>
      </c>
      <c r="B1002" s="185" t="s">
        <v>2386</v>
      </c>
      <c r="C1002" s="186" t="s">
        <v>2387</v>
      </c>
      <c r="D1002" s="187" t="s">
        <v>2</v>
      </c>
      <c r="E1002" s="188" t="s">
        <v>2388</v>
      </c>
      <c r="F1002" s="189" t="s">
        <v>3</v>
      </c>
      <c r="G1002" s="190"/>
      <c r="H1002" s="191"/>
      <c r="I1002" s="192"/>
    </row>
    <row r="1003" spans="1:9" s="164" customFormat="1" ht="12.75" x14ac:dyDescent="0.2">
      <c r="A1003" s="212" t="s">
        <v>2505</v>
      </c>
      <c r="B1003" s="194" t="s">
        <v>1718</v>
      </c>
      <c r="C1003" s="195" t="s">
        <v>2506</v>
      </c>
      <c r="D1003" s="195" t="s">
        <v>807</v>
      </c>
      <c r="E1003" s="196">
        <v>26.14</v>
      </c>
      <c r="F1003" s="197">
        <v>0.9</v>
      </c>
      <c r="G1003" s="198">
        <f t="shared" ref="G1003:G1014" si="63">IF(E1003="","",F1003*E1003)</f>
        <v>23.526</v>
      </c>
      <c r="H1003" s="371" t="s">
        <v>2507</v>
      </c>
      <c r="I1003" s="373" t="s">
        <v>2508</v>
      </c>
    </row>
    <row r="1004" spans="1:9" s="164" customFormat="1" ht="12.75" x14ac:dyDescent="0.2">
      <c r="A1004" s="212" t="s">
        <v>2509</v>
      </c>
      <c r="B1004" s="194" t="s">
        <v>1718</v>
      </c>
      <c r="C1004" s="195" t="s">
        <v>2510</v>
      </c>
      <c r="D1004" s="195" t="s">
        <v>807</v>
      </c>
      <c r="E1004" s="196">
        <v>26.14</v>
      </c>
      <c r="F1004" s="197">
        <v>0.9</v>
      </c>
      <c r="G1004" s="198">
        <f t="shared" si="63"/>
        <v>23.526</v>
      </c>
      <c r="H1004" s="371"/>
      <c r="I1004" s="373"/>
    </row>
    <row r="1005" spans="1:9" s="164" customFormat="1" ht="12.75" x14ac:dyDescent="0.2">
      <c r="A1005" s="212" t="s">
        <v>2511</v>
      </c>
      <c r="B1005" s="194" t="s">
        <v>1718</v>
      </c>
      <c r="C1005" s="195" t="s">
        <v>2512</v>
      </c>
      <c r="D1005" s="195" t="s">
        <v>807</v>
      </c>
      <c r="E1005" s="196">
        <v>19.989999999999998</v>
      </c>
      <c r="F1005" s="197">
        <v>0.5</v>
      </c>
      <c r="G1005" s="198">
        <f t="shared" si="63"/>
        <v>9.9949999999999992</v>
      </c>
      <c r="H1005" s="371"/>
      <c r="I1005" s="373"/>
    </row>
    <row r="1006" spans="1:9" s="164" customFormat="1" ht="12.75" x14ac:dyDescent="0.2">
      <c r="A1006" s="212" t="s">
        <v>2513</v>
      </c>
      <c r="B1006" s="194" t="s">
        <v>1718</v>
      </c>
      <c r="C1006" s="195" t="s">
        <v>2514</v>
      </c>
      <c r="D1006" s="195" t="s">
        <v>807</v>
      </c>
      <c r="E1006" s="196">
        <v>33.159999999999997</v>
      </c>
      <c r="F1006" s="197">
        <v>0.5</v>
      </c>
      <c r="G1006" s="198">
        <f t="shared" si="63"/>
        <v>16.579999999999998</v>
      </c>
      <c r="H1006" s="371"/>
      <c r="I1006" s="373"/>
    </row>
    <row r="1007" spans="1:9" s="164" customFormat="1" ht="12.75" x14ac:dyDescent="0.2">
      <c r="A1007" s="212" t="s">
        <v>2515</v>
      </c>
      <c r="B1007" s="194" t="s">
        <v>1718</v>
      </c>
      <c r="C1007" s="195" t="s">
        <v>2516</v>
      </c>
      <c r="D1007" s="195" t="s">
        <v>807</v>
      </c>
      <c r="E1007" s="196">
        <v>27.37</v>
      </c>
      <c r="F1007" s="197">
        <v>0.5</v>
      </c>
      <c r="G1007" s="198">
        <f t="shared" si="63"/>
        <v>13.685</v>
      </c>
      <c r="H1007" s="371"/>
      <c r="I1007" s="373"/>
    </row>
    <row r="1008" spans="1:9" s="164" customFormat="1" ht="25.5" x14ac:dyDescent="0.2">
      <c r="A1008" s="212" t="s">
        <v>2517</v>
      </c>
      <c r="B1008" s="194" t="s">
        <v>1718</v>
      </c>
      <c r="C1008" s="195" t="s">
        <v>2518</v>
      </c>
      <c r="D1008" s="195" t="s">
        <v>807</v>
      </c>
      <c r="E1008" s="196">
        <v>1.2</v>
      </c>
      <c r="F1008" s="197">
        <v>1</v>
      </c>
      <c r="G1008" s="198">
        <f t="shared" si="63"/>
        <v>1.2</v>
      </c>
      <c r="H1008" s="371"/>
      <c r="I1008" s="373"/>
    </row>
    <row r="1009" spans="1:9" s="164" customFormat="1" ht="25.5" x14ac:dyDescent="0.2">
      <c r="A1009" s="212" t="s">
        <v>2519</v>
      </c>
      <c r="B1009" s="194" t="s">
        <v>1718</v>
      </c>
      <c r="C1009" s="195" t="s">
        <v>2520</v>
      </c>
      <c r="D1009" s="195" t="s">
        <v>807</v>
      </c>
      <c r="E1009" s="196">
        <v>0.85</v>
      </c>
      <c r="F1009" s="197">
        <v>1</v>
      </c>
      <c r="G1009" s="198">
        <f t="shared" si="63"/>
        <v>0.85</v>
      </c>
      <c r="H1009" s="371"/>
      <c r="I1009" s="373"/>
    </row>
    <row r="1010" spans="1:9" s="164" customFormat="1" ht="12.75" x14ac:dyDescent="0.2">
      <c r="A1010" s="212" t="s">
        <v>2401</v>
      </c>
      <c r="B1010" s="194" t="s">
        <v>1713</v>
      </c>
      <c r="C1010" s="195" t="s">
        <v>2402</v>
      </c>
      <c r="D1010" s="195" t="s">
        <v>2422</v>
      </c>
      <c r="E1010" s="196">
        <v>1.51</v>
      </c>
      <c r="F1010" s="197">
        <v>12</v>
      </c>
      <c r="G1010" s="198">
        <f t="shared" si="63"/>
        <v>18.12</v>
      </c>
      <c r="H1010" s="371"/>
      <c r="I1010" s="373"/>
    </row>
    <row r="1011" spans="1:9" s="164" customFormat="1" ht="12.75" x14ac:dyDescent="0.2">
      <c r="A1011" s="212"/>
      <c r="B1011" s="194"/>
      <c r="C1011" s="195"/>
      <c r="D1011" s="195"/>
      <c r="E1011" s="196"/>
      <c r="F1011" s="199"/>
      <c r="G1011" s="198" t="str">
        <f t="shared" si="63"/>
        <v/>
      </c>
      <c r="H1011" s="371"/>
      <c r="I1011" s="373"/>
    </row>
    <row r="1012" spans="1:9" s="164" customFormat="1" ht="12.75" x14ac:dyDescent="0.2">
      <c r="A1012" s="212"/>
      <c r="B1012" s="194"/>
      <c r="C1012" s="195"/>
      <c r="D1012" s="195"/>
      <c r="E1012" s="196"/>
      <c r="F1012" s="199"/>
      <c r="G1012" s="198" t="str">
        <f t="shared" si="63"/>
        <v/>
      </c>
      <c r="H1012" s="371"/>
      <c r="I1012" s="373"/>
    </row>
    <row r="1013" spans="1:9" s="164" customFormat="1" ht="13.5" thickBot="1" x14ac:dyDescent="0.25">
      <c r="A1013" s="213"/>
      <c r="B1013" s="201"/>
      <c r="C1013" s="202"/>
      <c r="D1013" s="202"/>
      <c r="E1013" s="203"/>
      <c r="F1013" s="204"/>
      <c r="G1013" s="205" t="str">
        <f t="shared" si="63"/>
        <v/>
      </c>
      <c r="H1013" s="372"/>
      <c r="I1013" s="374"/>
    </row>
    <row r="1014" spans="1:9" s="164" customFormat="1" ht="13.5" thickBot="1" x14ac:dyDescent="0.25">
      <c r="B1014" s="206"/>
      <c r="E1014" s="207"/>
      <c r="F1014" s="208"/>
      <c r="G1014" s="209" t="str">
        <f t="shared" si="63"/>
        <v/>
      </c>
      <c r="H1014" s="175"/>
      <c r="I1014" s="175"/>
    </row>
    <row r="1015" spans="1:9" s="164" customFormat="1" ht="12.75" x14ac:dyDescent="0.2">
      <c r="A1015" s="210" t="s">
        <v>2166</v>
      </c>
      <c r="B1015" s="177" t="s">
        <v>231</v>
      </c>
      <c r="C1015" s="178"/>
      <c r="D1015" s="179" t="s">
        <v>2</v>
      </c>
      <c r="E1015" s="179" t="s">
        <v>132</v>
      </c>
      <c r="F1015" s="180">
        <v>1</v>
      </c>
      <c r="G1015" s="181">
        <f>IF(SUM(G1017:G1026)="","",IF(E1015="NOTURNO",(SUM(G1017:G1026))*1.25,SUM(G1017:G1026)))</f>
        <v>134.35249999999999</v>
      </c>
      <c r="H1015" s="182" t="s">
        <v>1771</v>
      </c>
      <c r="I1015" s="183" t="s">
        <v>1772</v>
      </c>
    </row>
    <row r="1016" spans="1:9" s="164" customFormat="1" ht="12.75" x14ac:dyDescent="0.2">
      <c r="A1016" s="211" t="s">
        <v>1774</v>
      </c>
      <c r="B1016" s="185" t="s">
        <v>2386</v>
      </c>
      <c r="C1016" s="186" t="s">
        <v>2387</v>
      </c>
      <c r="D1016" s="187" t="s">
        <v>2</v>
      </c>
      <c r="E1016" s="188" t="s">
        <v>2388</v>
      </c>
      <c r="F1016" s="189" t="s">
        <v>3</v>
      </c>
      <c r="G1016" s="190"/>
      <c r="H1016" s="191"/>
      <c r="I1016" s="192"/>
    </row>
    <row r="1017" spans="1:9" s="164" customFormat="1" ht="12.75" x14ac:dyDescent="0.2">
      <c r="A1017" s="212" t="s">
        <v>2505</v>
      </c>
      <c r="B1017" s="194" t="s">
        <v>1718</v>
      </c>
      <c r="C1017" s="195" t="s">
        <v>2506</v>
      </c>
      <c r="D1017" s="195" t="s">
        <v>807</v>
      </c>
      <c r="E1017" s="196">
        <v>26.14</v>
      </c>
      <c r="F1017" s="197">
        <v>0.9</v>
      </c>
      <c r="G1017" s="198">
        <f t="shared" ref="G1017:G1027" si="64">IF(E1017="","",F1017*E1017)</f>
        <v>23.526</v>
      </c>
      <c r="H1017" s="371" t="s">
        <v>2507</v>
      </c>
      <c r="I1017" s="373" t="s">
        <v>2508</v>
      </c>
    </row>
    <row r="1018" spans="1:9" s="164" customFormat="1" ht="12.75" x14ac:dyDescent="0.2">
      <c r="A1018" s="212" t="s">
        <v>2509</v>
      </c>
      <c r="B1018" s="194" t="s">
        <v>1718</v>
      </c>
      <c r="C1018" s="195" t="s">
        <v>2510</v>
      </c>
      <c r="D1018" s="195" t="s">
        <v>807</v>
      </c>
      <c r="E1018" s="196">
        <v>26.14</v>
      </c>
      <c r="F1018" s="197">
        <v>0.9</v>
      </c>
      <c r="G1018" s="198">
        <f t="shared" si="64"/>
        <v>23.526</v>
      </c>
      <c r="H1018" s="371"/>
      <c r="I1018" s="373"/>
    </row>
    <row r="1019" spans="1:9" s="164" customFormat="1" ht="12.75" x14ac:dyDescent="0.2">
      <c r="A1019" s="212" t="s">
        <v>2511</v>
      </c>
      <c r="B1019" s="194" t="s">
        <v>1718</v>
      </c>
      <c r="C1019" s="195" t="s">
        <v>2512</v>
      </c>
      <c r="D1019" s="195" t="s">
        <v>807</v>
      </c>
      <c r="E1019" s="196">
        <v>19.989999999999998</v>
      </c>
      <c r="F1019" s="197">
        <v>0.5</v>
      </c>
      <c r="G1019" s="198">
        <f t="shared" si="64"/>
        <v>9.9949999999999992</v>
      </c>
      <c r="H1019" s="371"/>
      <c r="I1019" s="373"/>
    </row>
    <row r="1020" spans="1:9" s="164" customFormat="1" ht="12.75" x14ac:dyDescent="0.2">
      <c r="A1020" s="212" t="s">
        <v>2513</v>
      </c>
      <c r="B1020" s="194" t="s">
        <v>1718</v>
      </c>
      <c r="C1020" s="195" t="s">
        <v>2514</v>
      </c>
      <c r="D1020" s="195" t="s">
        <v>807</v>
      </c>
      <c r="E1020" s="196">
        <v>33.159999999999997</v>
      </c>
      <c r="F1020" s="197">
        <v>0.5</v>
      </c>
      <c r="G1020" s="198">
        <f t="shared" si="64"/>
        <v>16.579999999999998</v>
      </c>
      <c r="H1020" s="371"/>
      <c r="I1020" s="373"/>
    </row>
    <row r="1021" spans="1:9" s="164" customFormat="1" ht="12.75" x14ac:dyDescent="0.2">
      <c r="A1021" s="212" t="s">
        <v>2515</v>
      </c>
      <c r="B1021" s="194" t="s">
        <v>1718</v>
      </c>
      <c r="C1021" s="195" t="s">
        <v>2516</v>
      </c>
      <c r="D1021" s="195" t="s">
        <v>807</v>
      </c>
      <c r="E1021" s="196">
        <v>27.37</v>
      </c>
      <c r="F1021" s="197">
        <v>0.5</v>
      </c>
      <c r="G1021" s="198">
        <f t="shared" si="64"/>
        <v>13.685</v>
      </c>
      <c r="H1021" s="371"/>
      <c r="I1021" s="373"/>
    </row>
    <row r="1022" spans="1:9" s="164" customFormat="1" ht="25.5" x14ac:dyDescent="0.2">
      <c r="A1022" s="212" t="s">
        <v>2517</v>
      </c>
      <c r="B1022" s="194" t="s">
        <v>1718</v>
      </c>
      <c r="C1022" s="195" t="s">
        <v>2518</v>
      </c>
      <c r="D1022" s="195" t="s">
        <v>807</v>
      </c>
      <c r="E1022" s="196">
        <v>1.2</v>
      </c>
      <c r="F1022" s="197">
        <v>1</v>
      </c>
      <c r="G1022" s="198">
        <f t="shared" si="64"/>
        <v>1.2</v>
      </c>
      <c r="H1022" s="371"/>
      <c r="I1022" s="373"/>
    </row>
    <row r="1023" spans="1:9" s="164" customFormat="1" ht="25.5" x14ac:dyDescent="0.2">
      <c r="A1023" s="212" t="s">
        <v>2519</v>
      </c>
      <c r="B1023" s="194" t="s">
        <v>1718</v>
      </c>
      <c r="C1023" s="195" t="s">
        <v>2520</v>
      </c>
      <c r="D1023" s="195" t="s">
        <v>807</v>
      </c>
      <c r="E1023" s="196">
        <v>0.85</v>
      </c>
      <c r="F1023" s="197">
        <v>1</v>
      </c>
      <c r="G1023" s="198">
        <f t="shared" si="64"/>
        <v>0.85</v>
      </c>
      <c r="H1023" s="371"/>
      <c r="I1023" s="373"/>
    </row>
    <row r="1024" spans="1:9" s="164" customFormat="1" ht="12.75" x14ac:dyDescent="0.2">
      <c r="A1024" s="212" t="s">
        <v>2401</v>
      </c>
      <c r="B1024" s="194" t="s">
        <v>1713</v>
      </c>
      <c r="C1024" s="195" t="s">
        <v>2402</v>
      </c>
      <c r="D1024" s="195" t="s">
        <v>2422</v>
      </c>
      <c r="E1024" s="196">
        <v>1.51</v>
      </c>
      <c r="F1024" s="197">
        <v>12</v>
      </c>
      <c r="G1024" s="198">
        <f t="shared" si="64"/>
        <v>18.12</v>
      </c>
      <c r="H1024" s="371"/>
      <c r="I1024" s="373"/>
    </row>
    <row r="1025" spans="1:9" s="164" customFormat="1" ht="12.75" x14ac:dyDescent="0.2">
      <c r="A1025" s="212"/>
      <c r="B1025" s="194"/>
      <c r="C1025" s="195"/>
      <c r="D1025" s="195"/>
      <c r="E1025" s="196"/>
      <c r="F1025" s="199"/>
      <c r="G1025" s="198" t="str">
        <f t="shared" si="64"/>
        <v/>
      </c>
      <c r="H1025" s="371"/>
      <c r="I1025" s="373"/>
    </row>
    <row r="1026" spans="1:9" s="164" customFormat="1" ht="12.75" x14ac:dyDescent="0.2">
      <c r="A1026" s="212"/>
      <c r="B1026" s="194"/>
      <c r="C1026" s="195"/>
      <c r="D1026" s="195"/>
      <c r="E1026" s="196"/>
      <c r="F1026" s="199"/>
      <c r="G1026" s="198" t="str">
        <f t="shared" si="64"/>
        <v/>
      </c>
      <c r="H1026" s="371"/>
      <c r="I1026" s="373"/>
    </row>
    <row r="1027" spans="1:9" s="164" customFormat="1" ht="13.5" thickBot="1" x14ac:dyDescent="0.25">
      <c r="A1027" s="213"/>
      <c r="B1027" s="201"/>
      <c r="C1027" s="202"/>
      <c r="D1027" s="202"/>
      <c r="E1027" s="203"/>
      <c r="F1027" s="204"/>
      <c r="G1027" s="205" t="str">
        <f t="shared" si="64"/>
        <v/>
      </c>
      <c r="H1027" s="372"/>
      <c r="I1027" s="374"/>
    </row>
    <row r="1028" spans="1:9" s="164" customFormat="1" ht="13.5" thickBot="1" x14ac:dyDescent="0.25">
      <c r="H1028" s="206"/>
      <c r="I1028" s="206"/>
    </row>
    <row r="1029" spans="1:9" s="164" customFormat="1" ht="12.75" x14ac:dyDescent="0.2">
      <c r="A1029" s="210" t="s">
        <v>2167</v>
      </c>
      <c r="B1029" s="177" t="s">
        <v>232</v>
      </c>
      <c r="C1029" s="178"/>
      <c r="D1029" s="179" t="s">
        <v>2</v>
      </c>
      <c r="E1029" s="179" t="s">
        <v>2385</v>
      </c>
      <c r="F1029" s="180">
        <v>1</v>
      </c>
      <c r="G1029" s="181">
        <f>IF(SUM(G1031:G1040)="","",IF(E1029="NOTURNO",(SUM(G1031:G1040))*1.25,SUM(G1031:G1040)))</f>
        <v>40.290000000000006</v>
      </c>
      <c r="H1029" s="182" t="s">
        <v>1771</v>
      </c>
      <c r="I1029" s="183" t="s">
        <v>1772</v>
      </c>
    </row>
    <row r="1030" spans="1:9" s="164" customFormat="1" ht="12.75" x14ac:dyDescent="0.2">
      <c r="A1030" s="211" t="s">
        <v>1774</v>
      </c>
      <c r="B1030" s="185" t="s">
        <v>2386</v>
      </c>
      <c r="C1030" s="186" t="s">
        <v>2387</v>
      </c>
      <c r="D1030" s="187" t="s">
        <v>2</v>
      </c>
      <c r="E1030" s="188" t="s">
        <v>2388</v>
      </c>
      <c r="F1030" s="189" t="s">
        <v>3</v>
      </c>
      <c r="G1030" s="190"/>
      <c r="H1030" s="191"/>
      <c r="I1030" s="192"/>
    </row>
    <row r="1031" spans="1:9" s="164" customFormat="1" ht="12.75" x14ac:dyDescent="0.2">
      <c r="A1031" s="212" t="s">
        <v>2196</v>
      </c>
      <c r="B1031" s="194" t="s">
        <v>2198</v>
      </c>
      <c r="C1031" s="195" t="s">
        <v>2454</v>
      </c>
      <c r="D1031" s="195" t="s">
        <v>134</v>
      </c>
      <c r="E1031" s="196">
        <v>44.34</v>
      </c>
      <c r="F1031" s="197">
        <v>0.5</v>
      </c>
      <c r="G1031" s="198">
        <f t="shared" ref="G1031:G1041" si="65">IF(E1031="","",F1031*E1031)</f>
        <v>22.17</v>
      </c>
      <c r="H1031" s="371" t="s">
        <v>2521</v>
      </c>
      <c r="I1031" s="373" t="s">
        <v>2034</v>
      </c>
    </row>
    <row r="1032" spans="1:9" s="164" customFormat="1" ht="12.75" x14ac:dyDescent="0.2">
      <c r="A1032" s="212" t="s">
        <v>2401</v>
      </c>
      <c r="B1032" s="194" t="s">
        <v>1713</v>
      </c>
      <c r="C1032" s="195" t="s">
        <v>2402</v>
      </c>
      <c r="D1032" s="195" t="s">
        <v>2422</v>
      </c>
      <c r="E1032" s="196">
        <v>1.51</v>
      </c>
      <c r="F1032" s="197">
        <v>12</v>
      </c>
      <c r="G1032" s="198">
        <f t="shared" si="65"/>
        <v>18.12</v>
      </c>
      <c r="H1032" s="371"/>
      <c r="I1032" s="373"/>
    </row>
    <row r="1033" spans="1:9" s="164" customFormat="1" ht="12.75" x14ac:dyDescent="0.2">
      <c r="A1033" s="212"/>
      <c r="B1033" s="194"/>
      <c r="C1033" s="195"/>
      <c r="D1033" s="195"/>
      <c r="E1033" s="196"/>
      <c r="F1033" s="197"/>
      <c r="G1033" s="198" t="str">
        <f t="shared" si="65"/>
        <v/>
      </c>
      <c r="H1033" s="371"/>
      <c r="I1033" s="373"/>
    </row>
    <row r="1034" spans="1:9" s="164" customFormat="1" ht="12.75" x14ac:dyDescent="0.2">
      <c r="A1034" s="212"/>
      <c r="B1034" s="194"/>
      <c r="C1034" s="195"/>
      <c r="D1034" s="195"/>
      <c r="E1034" s="196"/>
      <c r="F1034" s="197"/>
      <c r="G1034" s="198" t="str">
        <f t="shared" si="65"/>
        <v/>
      </c>
      <c r="H1034" s="371"/>
      <c r="I1034" s="373"/>
    </row>
    <row r="1035" spans="1:9" s="164" customFormat="1" ht="12.75" x14ac:dyDescent="0.2">
      <c r="A1035" s="212"/>
      <c r="B1035" s="194"/>
      <c r="C1035" s="195"/>
      <c r="D1035" s="195"/>
      <c r="E1035" s="196"/>
      <c r="F1035" s="197"/>
      <c r="G1035" s="198" t="str">
        <f t="shared" si="65"/>
        <v/>
      </c>
      <c r="H1035" s="371"/>
      <c r="I1035" s="373"/>
    </row>
    <row r="1036" spans="1:9" s="164" customFormat="1" ht="12.75" x14ac:dyDescent="0.2">
      <c r="A1036" s="212"/>
      <c r="B1036" s="194"/>
      <c r="C1036" s="195"/>
      <c r="D1036" s="195"/>
      <c r="E1036" s="196"/>
      <c r="F1036" s="197"/>
      <c r="G1036" s="198" t="str">
        <f t="shared" si="65"/>
        <v/>
      </c>
      <c r="H1036" s="371"/>
      <c r="I1036" s="373"/>
    </row>
    <row r="1037" spans="1:9" s="164" customFormat="1" ht="12.75" x14ac:dyDescent="0.2">
      <c r="A1037" s="212"/>
      <c r="B1037" s="194"/>
      <c r="C1037" s="195"/>
      <c r="D1037" s="195"/>
      <c r="E1037" s="196"/>
      <c r="F1037" s="197"/>
      <c r="G1037" s="198" t="str">
        <f t="shared" si="65"/>
        <v/>
      </c>
      <c r="H1037" s="371"/>
      <c r="I1037" s="373"/>
    </row>
    <row r="1038" spans="1:9" s="164" customFormat="1" ht="12.75" x14ac:dyDescent="0.2">
      <c r="A1038" s="212"/>
      <c r="B1038" s="194"/>
      <c r="C1038" s="195"/>
      <c r="D1038" s="195"/>
      <c r="E1038" s="196"/>
      <c r="F1038" s="197"/>
      <c r="G1038" s="198" t="str">
        <f t="shared" si="65"/>
        <v/>
      </c>
      <c r="H1038" s="371"/>
      <c r="I1038" s="373"/>
    </row>
    <row r="1039" spans="1:9" s="164" customFormat="1" ht="12.75" x14ac:dyDescent="0.2">
      <c r="A1039" s="212"/>
      <c r="B1039" s="194"/>
      <c r="C1039" s="195"/>
      <c r="D1039" s="195"/>
      <c r="E1039" s="196"/>
      <c r="F1039" s="199"/>
      <c r="G1039" s="198" t="str">
        <f t="shared" si="65"/>
        <v/>
      </c>
      <c r="H1039" s="371"/>
      <c r="I1039" s="373"/>
    </row>
    <row r="1040" spans="1:9" s="164" customFormat="1" ht="12.75" x14ac:dyDescent="0.2">
      <c r="A1040" s="212"/>
      <c r="B1040" s="194"/>
      <c r="C1040" s="195"/>
      <c r="D1040" s="195"/>
      <c r="E1040" s="196"/>
      <c r="F1040" s="199"/>
      <c r="G1040" s="198" t="str">
        <f t="shared" si="65"/>
        <v/>
      </c>
      <c r="H1040" s="371"/>
      <c r="I1040" s="373"/>
    </row>
    <row r="1041" spans="1:9" s="164" customFormat="1" ht="13.5" thickBot="1" x14ac:dyDescent="0.25">
      <c r="A1041" s="213"/>
      <c r="B1041" s="201"/>
      <c r="C1041" s="202"/>
      <c r="D1041" s="202"/>
      <c r="E1041" s="203"/>
      <c r="F1041" s="204"/>
      <c r="G1041" s="205" t="str">
        <f t="shared" si="65"/>
        <v/>
      </c>
      <c r="H1041" s="372"/>
      <c r="I1041" s="374"/>
    </row>
    <row r="1042" spans="1:9" s="164" customFormat="1" ht="13.5" thickBot="1" x14ac:dyDescent="0.25">
      <c r="H1042" s="206"/>
      <c r="I1042" s="226"/>
    </row>
    <row r="1043" spans="1:9" s="164" customFormat="1" ht="12.75" x14ac:dyDescent="0.2">
      <c r="A1043" s="210" t="s">
        <v>2168</v>
      </c>
      <c r="B1043" s="177" t="s">
        <v>233</v>
      </c>
      <c r="C1043" s="178"/>
      <c r="D1043" s="179" t="s">
        <v>2</v>
      </c>
      <c r="E1043" s="179" t="s">
        <v>132</v>
      </c>
      <c r="F1043" s="180">
        <v>1</v>
      </c>
      <c r="G1043" s="181">
        <f>IF(SUM(G1045:G1054)="","",IF(E1043="NOTURNO",(SUM(G1045:G1054))*1.25,SUM(G1045:G1054)))</f>
        <v>50.362500000000011</v>
      </c>
      <c r="H1043" s="182" t="s">
        <v>1771</v>
      </c>
      <c r="I1043" s="183" t="s">
        <v>1772</v>
      </c>
    </row>
    <row r="1044" spans="1:9" s="164" customFormat="1" ht="12.75" x14ac:dyDescent="0.2">
      <c r="A1044" s="211" t="s">
        <v>1774</v>
      </c>
      <c r="B1044" s="185" t="s">
        <v>2386</v>
      </c>
      <c r="C1044" s="186" t="s">
        <v>2387</v>
      </c>
      <c r="D1044" s="187" t="s">
        <v>2</v>
      </c>
      <c r="E1044" s="188" t="s">
        <v>2388</v>
      </c>
      <c r="F1044" s="189" t="s">
        <v>3</v>
      </c>
      <c r="G1044" s="190"/>
      <c r="H1044" s="191"/>
      <c r="I1044" s="192"/>
    </row>
    <row r="1045" spans="1:9" s="164" customFormat="1" ht="12.75" x14ac:dyDescent="0.2">
      <c r="A1045" s="212" t="s">
        <v>2196</v>
      </c>
      <c r="B1045" s="194" t="s">
        <v>2198</v>
      </c>
      <c r="C1045" s="195" t="s">
        <v>2454</v>
      </c>
      <c r="D1045" s="195" t="s">
        <v>134</v>
      </c>
      <c r="E1045" s="196">
        <v>44.34</v>
      </c>
      <c r="F1045" s="197">
        <v>0.5</v>
      </c>
      <c r="G1045" s="198">
        <f t="shared" ref="G1045:G1055" si="66">IF(E1045="","",F1045*E1045)</f>
        <v>22.17</v>
      </c>
      <c r="H1045" s="371" t="s">
        <v>2521</v>
      </c>
      <c r="I1045" s="373" t="s">
        <v>2034</v>
      </c>
    </row>
    <row r="1046" spans="1:9" s="164" customFormat="1" ht="12.75" x14ac:dyDescent="0.2">
      <c r="A1046" s="212" t="s">
        <v>2401</v>
      </c>
      <c r="B1046" s="194" t="s">
        <v>1713</v>
      </c>
      <c r="C1046" s="195" t="s">
        <v>2402</v>
      </c>
      <c r="D1046" s="195" t="s">
        <v>2422</v>
      </c>
      <c r="E1046" s="196">
        <v>1.51</v>
      </c>
      <c r="F1046" s="197">
        <v>12</v>
      </c>
      <c r="G1046" s="198">
        <f t="shared" si="66"/>
        <v>18.12</v>
      </c>
      <c r="H1046" s="371"/>
      <c r="I1046" s="373"/>
    </row>
    <row r="1047" spans="1:9" s="164" customFormat="1" ht="12.75" x14ac:dyDescent="0.2">
      <c r="A1047" s="212"/>
      <c r="B1047" s="194"/>
      <c r="C1047" s="195"/>
      <c r="D1047" s="195"/>
      <c r="E1047" s="196"/>
      <c r="F1047" s="197"/>
      <c r="G1047" s="198" t="str">
        <f t="shared" si="66"/>
        <v/>
      </c>
      <c r="H1047" s="371"/>
      <c r="I1047" s="373"/>
    </row>
    <row r="1048" spans="1:9" s="164" customFormat="1" ht="12.75" x14ac:dyDescent="0.2">
      <c r="A1048" s="212"/>
      <c r="B1048" s="194"/>
      <c r="C1048" s="195"/>
      <c r="D1048" s="195"/>
      <c r="E1048" s="196"/>
      <c r="F1048" s="197"/>
      <c r="G1048" s="198" t="str">
        <f t="shared" si="66"/>
        <v/>
      </c>
      <c r="H1048" s="371"/>
      <c r="I1048" s="373"/>
    </row>
    <row r="1049" spans="1:9" s="164" customFormat="1" ht="12.75" x14ac:dyDescent="0.2">
      <c r="A1049" s="212"/>
      <c r="B1049" s="194"/>
      <c r="C1049" s="195"/>
      <c r="D1049" s="195"/>
      <c r="E1049" s="196"/>
      <c r="F1049" s="197"/>
      <c r="G1049" s="198" t="str">
        <f t="shared" si="66"/>
        <v/>
      </c>
      <c r="H1049" s="371"/>
      <c r="I1049" s="373"/>
    </row>
    <row r="1050" spans="1:9" s="164" customFormat="1" ht="12.75" x14ac:dyDescent="0.2">
      <c r="A1050" s="212"/>
      <c r="B1050" s="194"/>
      <c r="C1050" s="195"/>
      <c r="D1050" s="195"/>
      <c r="E1050" s="196"/>
      <c r="F1050" s="197"/>
      <c r="G1050" s="198" t="str">
        <f t="shared" si="66"/>
        <v/>
      </c>
      <c r="H1050" s="371"/>
      <c r="I1050" s="373"/>
    </row>
    <row r="1051" spans="1:9" s="164" customFormat="1" ht="12.75" x14ac:dyDescent="0.2">
      <c r="A1051" s="212"/>
      <c r="B1051" s="194"/>
      <c r="C1051" s="195"/>
      <c r="D1051" s="195"/>
      <c r="E1051" s="196"/>
      <c r="F1051" s="197"/>
      <c r="G1051" s="198" t="str">
        <f t="shared" si="66"/>
        <v/>
      </c>
      <c r="H1051" s="371"/>
      <c r="I1051" s="373"/>
    </row>
    <row r="1052" spans="1:9" s="164" customFormat="1" ht="12.75" x14ac:dyDescent="0.2">
      <c r="A1052" s="212"/>
      <c r="B1052" s="194"/>
      <c r="C1052" s="195"/>
      <c r="D1052" s="195"/>
      <c r="E1052" s="196"/>
      <c r="F1052" s="197"/>
      <c r="G1052" s="198" t="str">
        <f t="shared" si="66"/>
        <v/>
      </c>
      <c r="H1052" s="371"/>
      <c r="I1052" s="373"/>
    </row>
    <row r="1053" spans="1:9" s="164" customFormat="1" ht="12.75" x14ac:dyDescent="0.2">
      <c r="A1053" s="212"/>
      <c r="B1053" s="194"/>
      <c r="C1053" s="195"/>
      <c r="D1053" s="195"/>
      <c r="E1053" s="196"/>
      <c r="F1053" s="199"/>
      <c r="G1053" s="198" t="str">
        <f t="shared" si="66"/>
        <v/>
      </c>
      <c r="H1053" s="371"/>
      <c r="I1053" s="373"/>
    </row>
    <row r="1054" spans="1:9" s="164" customFormat="1" ht="12.75" x14ac:dyDescent="0.2">
      <c r="A1054" s="212"/>
      <c r="B1054" s="194"/>
      <c r="C1054" s="195"/>
      <c r="D1054" s="195"/>
      <c r="E1054" s="196"/>
      <c r="F1054" s="199"/>
      <c r="G1054" s="198" t="str">
        <f t="shared" si="66"/>
        <v/>
      </c>
      <c r="H1054" s="371"/>
      <c r="I1054" s="373"/>
    </row>
    <row r="1055" spans="1:9" s="164" customFormat="1" ht="13.5" thickBot="1" x14ac:dyDescent="0.25">
      <c r="A1055" s="213"/>
      <c r="B1055" s="201"/>
      <c r="C1055" s="202"/>
      <c r="D1055" s="202"/>
      <c r="E1055" s="203"/>
      <c r="F1055" s="204"/>
      <c r="G1055" s="205" t="str">
        <f t="shared" si="66"/>
        <v/>
      </c>
      <c r="H1055" s="372"/>
      <c r="I1055" s="374"/>
    </row>
    <row r="1056" spans="1:9" s="164" customFormat="1" ht="13.5" thickBot="1" x14ac:dyDescent="0.25">
      <c r="B1056" s="206"/>
      <c r="E1056" s="207"/>
      <c r="F1056" s="208"/>
      <c r="G1056" s="209" t="str">
        <f>IF(E1056="","",F1056*E1056)</f>
        <v/>
      </c>
      <c r="H1056" s="175"/>
      <c r="I1056" s="175"/>
    </row>
    <row r="1057" spans="1:9" s="164" customFormat="1" ht="12.75" x14ac:dyDescent="0.2">
      <c r="A1057" s="210" t="s">
        <v>2169</v>
      </c>
      <c r="B1057" s="177" t="s">
        <v>234</v>
      </c>
      <c r="C1057" s="178"/>
      <c r="D1057" s="179" t="s">
        <v>2</v>
      </c>
      <c r="E1057" s="179" t="s">
        <v>2385</v>
      </c>
      <c r="F1057" s="180">
        <v>1</v>
      </c>
      <c r="G1057" s="181">
        <f>IF(SUM(G1059:G1068)="","",IF(E1057="NOTURNO",(SUM(G1059:G1068))*1.25,SUM(G1059:G1068)))</f>
        <v>110.90000000000002</v>
      </c>
      <c r="H1057" s="182" t="s">
        <v>1771</v>
      </c>
      <c r="I1057" s="183" t="s">
        <v>1772</v>
      </c>
    </row>
    <row r="1058" spans="1:9" s="164" customFormat="1" ht="12.75" x14ac:dyDescent="0.2">
      <c r="A1058" s="211" t="s">
        <v>1774</v>
      </c>
      <c r="B1058" s="185" t="s">
        <v>2386</v>
      </c>
      <c r="C1058" s="186" t="s">
        <v>2387</v>
      </c>
      <c r="D1058" s="187" t="s">
        <v>2</v>
      </c>
      <c r="E1058" s="188" t="s">
        <v>2388</v>
      </c>
      <c r="F1058" s="189" t="s">
        <v>3</v>
      </c>
      <c r="G1058" s="190"/>
      <c r="H1058" s="191"/>
      <c r="I1058" s="192"/>
    </row>
    <row r="1059" spans="1:9" s="164" customFormat="1" ht="12.75" x14ac:dyDescent="0.2">
      <c r="A1059" s="212" t="s">
        <v>2196</v>
      </c>
      <c r="B1059" s="194" t="s">
        <v>2198</v>
      </c>
      <c r="C1059" s="195" t="s">
        <v>2454</v>
      </c>
      <c r="D1059" s="195" t="s">
        <v>134</v>
      </c>
      <c r="E1059" s="196">
        <v>44.34</v>
      </c>
      <c r="F1059" s="197">
        <v>2</v>
      </c>
      <c r="G1059" s="198">
        <f t="shared" ref="G1059:G1069" si="67">IF(E1059="","",F1059*E1059)</f>
        <v>88.68</v>
      </c>
      <c r="H1059" s="371" t="s">
        <v>2522</v>
      </c>
      <c r="I1059" s="373" t="s">
        <v>2523</v>
      </c>
    </row>
    <row r="1060" spans="1:9" s="164" customFormat="1" ht="25.5" x14ac:dyDescent="0.2">
      <c r="A1060" s="212" t="s">
        <v>2393</v>
      </c>
      <c r="B1060" s="194" t="s">
        <v>1718</v>
      </c>
      <c r="C1060" s="195" t="s">
        <v>2394</v>
      </c>
      <c r="D1060" s="195" t="s">
        <v>134</v>
      </c>
      <c r="E1060" s="196">
        <v>1.2</v>
      </c>
      <c r="F1060" s="197">
        <v>2</v>
      </c>
      <c r="G1060" s="198">
        <f t="shared" si="67"/>
        <v>2.4</v>
      </c>
      <c r="H1060" s="371"/>
      <c r="I1060" s="373"/>
    </row>
    <row r="1061" spans="1:9" s="164" customFormat="1" ht="25.5" x14ac:dyDescent="0.2">
      <c r="A1061" s="212" t="s">
        <v>2395</v>
      </c>
      <c r="B1061" s="194" t="s">
        <v>1718</v>
      </c>
      <c r="C1061" s="195" t="s">
        <v>2396</v>
      </c>
      <c r="D1061" s="195" t="s">
        <v>134</v>
      </c>
      <c r="E1061" s="196">
        <v>0.85</v>
      </c>
      <c r="F1061" s="197">
        <v>2</v>
      </c>
      <c r="G1061" s="198">
        <f t="shared" si="67"/>
        <v>1.7</v>
      </c>
      <c r="H1061" s="371"/>
      <c r="I1061" s="373"/>
    </row>
    <row r="1062" spans="1:9" s="164" customFormat="1" ht="12.75" x14ac:dyDescent="0.2">
      <c r="A1062" s="212" t="s">
        <v>2401</v>
      </c>
      <c r="B1062" s="194" t="s">
        <v>1713</v>
      </c>
      <c r="C1062" s="195" t="s">
        <v>2402</v>
      </c>
      <c r="D1062" s="195" t="s">
        <v>2422</v>
      </c>
      <c r="E1062" s="196">
        <v>1.51</v>
      </c>
      <c r="F1062" s="197">
        <v>12</v>
      </c>
      <c r="G1062" s="198">
        <f t="shared" si="67"/>
        <v>18.12</v>
      </c>
      <c r="H1062" s="371"/>
      <c r="I1062" s="373"/>
    </row>
    <row r="1063" spans="1:9" s="164" customFormat="1" ht="12.75" x14ac:dyDescent="0.2">
      <c r="A1063" s="212"/>
      <c r="B1063" s="194"/>
      <c r="C1063" s="195"/>
      <c r="D1063" s="195"/>
      <c r="E1063" s="196"/>
      <c r="F1063" s="197"/>
      <c r="G1063" s="198" t="str">
        <f t="shared" si="67"/>
        <v/>
      </c>
      <c r="H1063" s="371"/>
      <c r="I1063" s="373"/>
    </row>
    <row r="1064" spans="1:9" s="164" customFormat="1" ht="12.75" x14ac:dyDescent="0.2">
      <c r="A1064" s="212"/>
      <c r="B1064" s="194"/>
      <c r="C1064" s="195"/>
      <c r="D1064" s="195"/>
      <c r="E1064" s="196"/>
      <c r="F1064" s="197"/>
      <c r="G1064" s="198" t="str">
        <f t="shared" si="67"/>
        <v/>
      </c>
      <c r="H1064" s="371"/>
      <c r="I1064" s="373"/>
    </row>
    <row r="1065" spans="1:9" s="164" customFormat="1" ht="12.75" x14ac:dyDescent="0.2">
      <c r="A1065" s="212"/>
      <c r="B1065" s="194"/>
      <c r="C1065" s="195"/>
      <c r="D1065" s="195"/>
      <c r="E1065" s="196"/>
      <c r="F1065" s="197"/>
      <c r="G1065" s="198" t="str">
        <f t="shared" si="67"/>
        <v/>
      </c>
      <c r="H1065" s="371"/>
      <c r="I1065" s="373"/>
    </row>
    <row r="1066" spans="1:9" s="164" customFormat="1" ht="12.75" x14ac:dyDescent="0.2">
      <c r="A1066" s="212"/>
      <c r="B1066" s="194"/>
      <c r="C1066" s="195"/>
      <c r="D1066" s="195"/>
      <c r="E1066" s="196"/>
      <c r="F1066" s="197"/>
      <c r="G1066" s="198" t="str">
        <f t="shared" si="67"/>
        <v/>
      </c>
      <c r="H1066" s="371"/>
      <c r="I1066" s="373"/>
    </row>
    <row r="1067" spans="1:9" s="164" customFormat="1" ht="12.75" x14ac:dyDescent="0.2">
      <c r="A1067" s="212"/>
      <c r="B1067" s="194"/>
      <c r="C1067" s="195"/>
      <c r="D1067" s="195"/>
      <c r="E1067" s="196"/>
      <c r="F1067" s="199"/>
      <c r="G1067" s="198" t="str">
        <f t="shared" si="67"/>
        <v/>
      </c>
      <c r="H1067" s="371"/>
      <c r="I1067" s="373"/>
    </row>
    <row r="1068" spans="1:9" s="164" customFormat="1" ht="12.75" x14ac:dyDescent="0.2">
      <c r="A1068" s="212"/>
      <c r="B1068" s="194"/>
      <c r="C1068" s="195"/>
      <c r="D1068" s="195"/>
      <c r="E1068" s="196"/>
      <c r="F1068" s="199"/>
      <c r="G1068" s="198" t="str">
        <f t="shared" si="67"/>
        <v/>
      </c>
      <c r="H1068" s="371"/>
      <c r="I1068" s="373"/>
    </row>
    <row r="1069" spans="1:9" s="164" customFormat="1" ht="13.5" thickBot="1" x14ac:dyDescent="0.25">
      <c r="A1069" s="213"/>
      <c r="B1069" s="201"/>
      <c r="C1069" s="202"/>
      <c r="D1069" s="202"/>
      <c r="E1069" s="203"/>
      <c r="F1069" s="204"/>
      <c r="G1069" s="205" t="str">
        <f t="shared" si="67"/>
        <v/>
      </c>
      <c r="H1069" s="372"/>
      <c r="I1069" s="374"/>
    </row>
    <row r="1070" spans="1:9" s="164" customFormat="1" ht="13.5" thickBot="1" x14ac:dyDescent="0.25">
      <c r="H1070" s="206"/>
      <c r="I1070" s="206"/>
    </row>
    <row r="1071" spans="1:9" s="164" customFormat="1" ht="12.75" x14ac:dyDescent="0.2">
      <c r="A1071" s="210" t="s">
        <v>2170</v>
      </c>
      <c r="B1071" s="177" t="s">
        <v>235</v>
      </c>
      <c r="C1071" s="178"/>
      <c r="D1071" s="179" t="s">
        <v>2</v>
      </c>
      <c r="E1071" s="179" t="s">
        <v>2385</v>
      </c>
      <c r="F1071" s="180">
        <v>1</v>
      </c>
      <c r="G1071" s="181">
        <f>IF(SUM(G1073:G1082)="","",IF(E1071="NOTURNO",(SUM(G1073:G1082))*1.25,SUM(G1073:G1082)))</f>
        <v>203.68000000000004</v>
      </c>
      <c r="H1071" s="182" t="s">
        <v>1771</v>
      </c>
      <c r="I1071" s="183" t="s">
        <v>1772</v>
      </c>
    </row>
    <row r="1072" spans="1:9" s="164" customFormat="1" ht="12.75" x14ac:dyDescent="0.2">
      <c r="A1072" s="211" t="s">
        <v>1774</v>
      </c>
      <c r="B1072" s="185" t="s">
        <v>2386</v>
      </c>
      <c r="C1072" s="186" t="s">
        <v>2387</v>
      </c>
      <c r="D1072" s="187" t="s">
        <v>2</v>
      </c>
      <c r="E1072" s="188" t="s">
        <v>2388</v>
      </c>
      <c r="F1072" s="189" t="s">
        <v>3</v>
      </c>
      <c r="G1072" s="190"/>
      <c r="H1072" s="191"/>
      <c r="I1072" s="192"/>
    </row>
    <row r="1073" spans="1:9" s="164" customFormat="1" ht="12.75" x14ac:dyDescent="0.2">
      <c r="A1073" s="212" t="s">
        <v>2196</v>
      </c>
      <c r="B1073" s="194" t="s">
        <v>2198</v>
      </c>
      <c r="C1073" s="195" t="s">
        <v>2454</v>
      </c>
      <c r="D1073" s="195" t="s">
        <v>134</v>
      </c>
      <c r="E1073" s="196">
        <v>44.34</v>
      </c>
      <c r="F1073" s="197">
        <v>4</v>
      </c>
      <c r="G1073" s="198">
        <f t="shared" ref="G1073:G1084" si="68">IF(E1073="","",F1073*E1073)</f>
        <v>177.36</v>
      </c>
      <c r="H1073" s="371" t="s">
        <v>2522</v>
      </c>
      <c r="I1073" s="373" t="s">
        <v>2524</v>
      </c>
    </row>
    <row r="1074" spans="1:9" s="164" customFormat="1" ht="25.5" x14ac:dyDescent="0.2">
      <c r="A1074" s="212" t="s">
        <v>2393</v>
      </c>
      <c r="B1074" s="194" t="s">
        <v>1718</v>
      </c>
      <c r="C1074" s="195" t="s">
        <v>2394</v>
      </c>
      <c r="D1074" s="195" t="s">
        <v>134</v>
      </c>
      <c r="E1074" s="196">
        <v>1.2</v>
      </c>
      <c r="F1074" s="197">
        <v>4</v>
      </c>
      <c r="G1074" s="198">
        <f t="shared" si="68"/>
        <v>4.8</v>
      </c>
      <c r="H1074" s="371"/>
      <c r="I1074" s="373"/>
    </row>
    <row r="1075" spans="1:9" s="164" customFormat="1" ht="25.5" x14ac:dyDescent="0.2">
      <c r="A1075" s="212" t="s">
        <v>2395</v>
      </c>
      <c r="B1075" s="194" t="s">
        <v>1718</v>
      </c>
      <c r="C1075" s="195" t="s">
        <v>2396</v>
      </c>
      <c r="D1075" s="195" t="s">
        <v>134</v>
      </c>
      <c r="E1075" s="196">
        <v>0.85</v>
      </c>
      <c r="F1075" s="197">
        <v>4</v>
      </c>
      <c r="G1075" s="198">
        <f t="shared" si="68"/>
        <v>3.4</v>
      </c>
      <c r="H1075" s="371"/>
      <c r="I1075" s="373"/>
    </row>
    <row r="1076" spans="1:9" s="164" customFormat="1" ht="12.75" x14ac:dyDescent="0.2">
      <c r="A1076" s="212" t="s">
        <v>2401</v>
      </c>
      <c r="B1076" s="194" t="s">
        <v>1713</v>
      </c>
      <c r="C1076" s="195" t="s">
        <v>2402</v>
      </c>
      <c r="D1076" s="195" t="s">
        <v>2422</v>
      </c>
      <c r="E1076" s="196">
        <v>1.51</v>
      </c>
      <c r="F1076" s="197">
        <v>12</v>
      </c>
      <c r="G1076" s="198">
        <f t="shared" si="68"/>
        <v>18.12</v>
      </c>
      <c r="H1076" s="371"/>
      <c r="I1076" s="373"/>
    </row>
    <row r="1077" spans="1:9" s="164" customFormat="1" ht="12.75" x14ac:dyDescent="0.2">
      <c r="A1077" s="212"/>
      <c r="B1077" s="194"/>
      <c r="C1077" s="195"/>
      <c r="D1077" s="195"/>
      <c r="E1077" s="196"/>
      <c r="F1077" s="197"/>
      <c r="G1077" s="198" t="str">
        <f t="shared" si="68"/>
        <v/>
      </c>
      <c r="H1077" s="371"/>
      <c r="I1077" s="373"/>
    </row>
    <row r="1078" spans="1:9" s="164" customFormat="1" ht="12.75" x14ac:dyDescent="0.2">
      <c r="A1078" s="212"/>
      <c r="B1078" s="194"/>
      <c r="C1078" s="195"/>
      <c r="D1078" s="195"/>
      <c r="E1078" s="196"/>
      <c r="F1078" s="197"/>
      <c r="G1078" s="198" t="str">
        <f t="shared" si="68"/>
        <v/>
      </c>
      <c r="H1078" s="371"/>
      <c r="I1078" s="373"/>
    </row>
    <row r="1079" spans="1:9" s="164" customFormat="1" ht="12.75" x14ac:dyDescent="0.2">
      <c r="A1079" s="212"/>
      <c r="B1079" s="194"/>
      <c r="C1079" s="195"/>
      <c r="D1079" s="195"/>
      <c r="E1079" s="196"/>
      <c r="F1079" s="197"/>
      <c r="G1079" s="198" t="str">
        <f t="shared" si="68"/>
        <v/>
      </c>
      <c r="H1079" s="371"/>
      <c r="I1079" s="373"/>
    </row>
    <row r="1080" spans="1:9" s="164" customFormat="1" ht="12.75" x14ac:dyDescent="0.2">
      <c r="A1080" s="212"/>
      <c r="B1080" s="194"/>
      <c r="C1080" s="195"/>
      <c r="D1080" s="195"/>
      <c r="E1080" s="196"/>
      <c r="F1080" s="197"/>
      <c r="G1080" s="198" t="str">
        <f t="shared" si="68"/>
        <v/>
      </c>
      <c r="H1080" s="371"/>
      <c r="I1080" s="373"/>
    </row>
    <row r="1081" spans="1:9" s="164" customFormat="1" ht="12.75" x14ac:dyDescent="0.2">
      <c r="A1081" s="212"/>
      <c r="B1081" s="194"/>
      <c r="C1081" s="195"/>
      <c r="D1081" s="195"/>
      <c r="E1081" s="196"/>
      <c r="F1081" s="199"/>
      <c r="G1081" s="198" t="str">
        <f t="shared" si="68"/>
        <v/>
      </c>
      <c r="H1081" s="371"/>
      <c r="I1081" s="373"/>
    </row>
    <row r="1082" spans="1:9" s="164" customFormat="1" ht="12.75" x14ac:dyDescent="0.2">
      <c r="A1082" s="212"/>
      <c r="B1082" s="194"/>
      <c r="C1082" s="195"/>
      <c r="D1082" s="195"/>
      <c r="E1082" s="196"/>
      <c r="F1082" s="199"/>
      <c r="G1082" s="198" t="str">
        <f t="shared" si="68"/>
        <v/>
      </c>
      <c r="H1082" s="371"/>
      <c r="I1082" s="373"/>
    </row>
    <row r="1083" spans="1:9" s="164" customFormat="1" ht="13.5" thickBot="1" x14ac:dyDescent="0.25">
      <c r="A1083" s="213"/>
      <c r="B1083" s="201"/>
      <c r="C1083" s="202"/>
      <c r="D1083" s="202"/>
      <c r="E1083" s="203"/>
      <c r="F1083" s="204"/>
      <c r="G1083" s="205" t="str">
        <f t="shared" si="68"/>
        <v/>
      </c>
      <c r="H1083" s="372"/>
      <c r="I1083" s="374"/>
    </row>
    <row r="1084" spans="1:9" s="164" customFormat="1" ht="13.5" thickBot="1" x14ac:dyDescent="0.25">
      <c r="B1084" s="206"/>
      <c r="E1084" s="207"/>
      <c r="F1084" s="208"/>
      <c r="G1084" s="209" t="str">
        <f t="shared" si="68"/>
        <v/>
      </c>
      <c r="H1084" s="175"/>
      <c r="I1084" s="175"/>
    </row>
    <row r="1085" spans="1:9" s="164" customFormat="1" ht="12.75" x14ac:dyDescent="0.2">
      <c r="A1085" s="210" t="s">
        <v>2171</v>
      </c>
      <c r="B1085" s="177" t="s">
        <v>236</v>
      </c>
      <c r="C1085" s="178"/>
      <c r="D1085" s="179" t="s">
        <v>2</v>
      </c>
      <c r="E1085" s="179" t="s">
        <v>2385</v>
      </c>
      <c r="F1085" s="180">
        <v>1</v>
      </c>
      <c r="G1085" s="181">
        <f>IF(SUM(G1087:G1096)="","",IF(E1085="NOTURNO",(SUM(G1087:G1096))*1.25,SUM(G1087:G1096)))</f>
        <v>203.68000000000004</v>
      </c>
      <c r="H1085" s="182" t="s">
        <v>1771</v>
      </c>
      <c r="I1085" s="183" t="s">
        <v>1772</v>
      </c>
    </row>
    <row r="1086" spans="1:9" s="164" customFormat="1" ht="12.75" x14ac:dyDescent="0.2">
      <c r="A1086" s="211" t="s">
        <v>1774</v>
      </c>
      <c r="B1086" s="185" t="s">
        <v>2386</v>
      </c>
      <c r="C1086" s="186" t="s">
        <v>2387</v>
      </c>
      <c r="D1086" s="187" t="s">
        <v>2</v>
      </c>
      <c r="E1086" s="188" t="s">
        <v>2388</v>
      </c>
      <c r="F1086" s="189" t="s">
        <v>3</v>
      </c>
      <c r="G1086" s="190"/>
      <c r="H1086" s="191"/>
      <c r="I1086" s="192"/>
    </row>
    <row r="1087" spans="1:9" s="164" customFormat="1" ht="12.75" x14ac:dyDescent="0.2">
      <c r="A1087" s="212" t="s">
        <v>2196</v>
      </c>
      <c r="B1087" s="194" t="s">
        <v>2198</v>
      </c>
      <c r="C1087" s="195" t="s">
        <v>2454</v>
      </c>
      <c r="D1087" s="195" t="s">
        <v>134</v>
      </c>
      <c r="E1087" s="196">
        <v>44.34</v>
      </c>
      <c r="F1087" s="197">
        <v>4</v>
      </c>
      <c r="G1087" s="198">
        <f t="shared" ref="G1087:G1098" si="69">IF(E1087="","",F1087*E1087)</f>
        <v>177.36</v>
      </c>
      <c r="H1087" s="371" t="s">
        <v>2525</v>
      </c>
      <c r="I1087" s="373" t="s">
        <v>2526</v>
      </c>
    </row>
    <row r="1088" spans="1:9" s="164" customFormat="1" ht="25.5" x14ac:dyDescent="0.2">
      <c r="A1088" s="212" t="s">
        <v>2393</v>
      </c>
      <c r="B1088" s="194" t="s">
        <v>1718</v>
      </c>
      <c r="C1088" s="195" t="s">
        <v>2394</v>
      </c>
      <c r="D1088" s="195" t="s">
        <v>134</v>
      </c>
      <c r="E1088" s="196">
        <v>1.2</v>
      </c>
      <c r="F1088" s="197">
        <v>4</v>
      </c>
      <c r="G1088" s="198">
        <f t="shared" si="69"/>
        <v>4.8</v>
      </c>
      <c r="H1088" s="371"/>
      <c r="I1088" s="373"/>
    </row>
    <row r="1089" spans="1:9" s="164" customFormat="1" ht="25.5" x14ac:dyDescent="0.2">
      <c r="A1089" s="212" t="s">
        <v>2395</v>
      </c>
      <c r="B1089" s="194" t="s">
        <v>1718</v>
      </c>
      <c r="C1089" s="195" t="s">
        <v>2396</v>
      </c>
      <c r="D1089" s="195" t="s">
        <v>134</v>
      </c>
      <c r="E1089" s="196">
        <v>0.85</v>
      </c>
      <c r="F1089" s="197">
        <v>4</v>
      </c>
      <c r="G1089" s="198">
        <f t="shared" si="69"/>
        <v>3.4</v>
      </c>
      <c r="H1089" s="371"/>
      <c r="I1089" s="373"/>
    </row>
    <row r="1090" spans="1:9" s="164" customFormat="1" ht="12.75" x14ac:dyDescent="0.2">
      <c r="A1090" s="212" t="s">
        <v>2401</v>
      </c>
      <c r="B1090" s="194" t="s">
        <v>1713</v>
      </c>
      <c r="C1090" s="195" t="s">
        <v>2402</v>
      </c>
      <c r="D1090" s="195" t="s">
        <v>2422</v>
      </c>
      <c r="E1090" s="196">
        <v>1.51</v>
      </c>
      <c r="F1090" s="197">
        <v>12</v>
      </c>
      <c r="G1090" s="198">
        <f t="shared" si="69"/>
        <v>18.12</v>
      </c>
      <c r="H1090" s="371"/>
      <c r="I1090" s="373"/>
    </row>
    <row r="1091" spans="1:9" s="164" customFormat="1" ht="12.75" x14ac:dyDescent="0.2">
      <c r="A1091" s="212"/>
      <c r="B1091" s="194"/>
      <c r="C1091" s="195"/>
      <c r="D1091" s="195"/>
      <c r="E1091" s="196"/>
      <c r="F1091" s="197"/>
      <c r="G1091" s="198" t="str">
        <f t="shared" si="69"/>
        <v/>
      </c>
      <c r="H1091" s="371"/>
      <c r="I1091" s="373"/>
    </row>
    <row r="1092" spans="1:9" s="164" customFormat="1" ht="12.75" x14ac:dyDescent="0.2">
      <c r="A1092" s="212"/>
      <c r="B1092" s="194"/>
      <c r="C1092" s="195"/>
      <c r="D1092" s="195"/>
      <c r="E1092" s="196"/>
      <c r="F1092" s="197"/>
      <c r="G1092" s="198" t="str">
        <f t="shared" si="69"/>
        <v/>
      </c>
      <c r="H1092" s="371"/>
      <c r="I1092" s="373"/>
    </row>
    <row r="1093" spans="1:9" s="164" customFormat="1" ht="12.75" x14ac:dyDescent="0.2">
      <c r="A1093" s="212"/>
      <c r="B1093" s="194"/>
      <c r="C1093" s="195"/>
      <c r="D1093" s="195"/>
      <c r="E1093" s="196"/>
      <c r="F1093" s="197"/>
      <c r="G1093" s="198" t="str">
        <f t="shared" si="69"/>
        <v/>
      </c>
      <c r="H1093" s="371"/>
      <c r="I1093" s="373"/>
    </row>
    <row r="1094" spans="1:9" s="164" customFormat="1" ht="12.75" x14ac:dyDescent="0.2">
      <c r="A1094" s="212"/>
      <c r="B1094" s="194"/>
      <c r="C1094" s="195"/>
      <c r="D1094" s="195"/>
      <c r="E1094" s="196"/>
      <c r="F1094" s="197"/>
      <c r="G1094" s="198" t="str">
        <f t="shared" si="69"/>
        <v/>
      </c>
      <c r="H1094" s="371"/>
      <c r="I1094" s="373"/>
    </row>
    <row r="1095" spans="1:9" s="164" customFormat="1" ht="12.75" x14ac:dyDescent="0.2">
      <c r="A1095" s="212"/>
      <c r="B1095" s="194"/>
      <c r="C1095" s="195"/>
      <c r="D1095" s="195"/>
      <c r="E1095" s="196"/>
      <c r="F1095" s="199"/>
      <c r="G1095" s="198" t="str">
        <f t="shared" si="69"/>
        <v/>
      </c>
      <c r="H1095" s="371"/>
      <c r="I1095" s="373"/>
    </row>
    <row r="1096" spans="1:9" s="164" customFormat="1" ht="12.75" x14ac:dyDescent="0.2">
      <c r="A1096" s="212"/>
      <c r="B1096" s="194"/>
      <c r="C1096" s="195"/>
      <c r="D1096" s="195"/>
      <c r="E1096" s="196"/>
      <c r="F1096" s="199"/>
      <c r="G1096" s="198" t="str">
        <f t="shared" si="69"/>
        <v/>
      </c>
      <c r="H1096" s="371"/>
      <c r="I1096" s="373"/>
    </row>
    <row r="1097" spans="1:9" s="164" customFormat="1" ht="13.5" thickBot="1" x14ac:dyDescent="0.25">
      <c r="A1097" s="213"/>
      <c r="B1097" s="201"/>
      <c r="C1097" s="202"/>
      <c r="D1097" s="202"/>
      <c r="E1097" s="203"/>
      <c r="F1097" s="204"/>
      <c r="G1097" s="205" t="str">
        <f t="shared" si="69"/>
        <v/>
      </c>
      <c r="H1097" s="372"/>
      <c r="I1097" s="374"/>
    </row>
    <row r="1098" spans="1:9" s="164" customFormat="1" ht="13.5" thickBot="1" x14ac:dyDescent="0.25">
      <c r="B1098" s="206"/>
      <c r="E1098" s="207"/>
      <c r="F1098" s="208"/>
      <c r="G1098" s="209" t="str">
        <f t="shared" si="69"/>
        <v/>
      </c>
      <c r="H1098" s="175"/>
      <c r="I1098" s="175"/>
    </row>
    <row r="1099" spans="1:9" s="164" customFormat="1" ht="12.75" x14ac:dyDescent="0.2">
      <c r="A1099" s="210" t="s">
        <v>2172</v>
      </c>
      <c r="B1099" s="177" t="s">
        <v>237</v>
      </c>
      <c r="C1099" s="178"/>
      <c r="D1099" s="179" t="s">
        <v>2</v>
      </c>
      <c r="E1099" s="179" t="s">
        <v>2385</v>
      </c>
      <c r="F1099" s="180">
        <v>1</v>
      </c>
      <c r="G1099" s="181">
        <f>IF(SUM(G1101:G1110)="","",IF(E1099="NOTURNO",(SUM(G1101:G1110))*1.25,SUM(G1101:G1110)))</f>
        <v>127.08</v>
      </c>
      <c r="H1099" s="182" t="s">
        <v>1771</v>
      </c>
      <c r="I1099" s="183" t="s">
        <v>1772</v>
      </c>
    </row>
    <row r="1100" spans="1:9" s="164" customFormat="1" ht="12.75" x14ac:dyDescent="0.2">
      <c r="A1100" s="211" t="s">
        <v>1774</v>
      </c>
      <c r="B1100" s="185" t="s">
        <v>2386</v>
      </c>
      <c r="C1100" s="186" t="s">
        <v>2387</v>
      </c>
      <c r="D1100" s="187" t="s">
        <v>2</v>
      </c>
      <c r="E1100" s="188" t="s">
        <v>2388</v>
      </c>
      <c r="F1100" s="189" t="s">
        <v>3</v>
      </c>
      <c r="G1100" s="190"/>
      <c r="H1100" s="191"/>
      <c r="I1100" s="192"/>
    </row>
    <row r="1101" spans="1:9" s="164" customFormat="1" ht="12.75" x14ac:dyDescent="0.2">
      <c r="A1101" s="214">
        <v>2358</v>
      </c>
      <c r="B1101" s="194" t="s">
        <v>1718</v>
      </c>
      <c r="C1101" s="195" t="s">
        <v>2527</v>
      </c>
      <c r="D1101" s="195" t="s">
        <v>807</v>
      </c>
      <c r="E1101" s="196">
        <v>20.76</v>
      </c>
      <c r="F1101" s="197">
        <v>1</v>
      </c>
      <c r="G1101" s="198">
        <f t="shared" ref="G1101:G1112" si="70">IF(E1101="","",F1101*E1101)</f>
        <v>20.76</v>
      </c>
      <c r="H1101" s="371" t="s">
        <v>2528</v>
      </c>
      <c r="I1101" s="371" t="s">
        <v>2529</v>
      </c>
    </row>
    <row r="1102" spans="1:9" s="164" customFormat="1" ht="12.75" x14ac:dyDescent="0.2">
      <c r="A1102" s="214">
        <v>2706</v>
      </c>
      <c r="B1102" s="194" t="s">
        <v>1718</v>
      </c>
      <c r="C1102" s="195" t="s">
        <v>2530</v>
      </c>
      <c r="D1102" s="195" t="s">
        <v>807</v>
      </c>
      <c r="E1102" s="196">
        <v>106.24</v>
      </c>
      <c r="F1102" s="197">
        <v>1</v>
      </c>
      <c r="G1102" s="198">
        <f t="shared" si="70"/>
        <v>106.24</v>
      </c>
      <c r="H1102" s="371"/>
      <c r="I1102" s="371"/>
    </row>
    <row r="1103" spans="1:9" s="164" customFormat="1" ht="25.5" x14ac:dyDescent="0.2">
      <c r="A1103" s="214">
        <v>43469</v>
      </c>
      <c r="B1103" s="194" t="s">
        <v>1718</v>
      </c>
      <c r="C1103" s="195" t="s">
        <v>2531</v>
      </c>
      <c r="D1103" s="195" t="s">
        <v>807</v>
      </c>
      <c r="E1103" s="196">
        <v>7.0000000000000007E-2</v>
      </c>
      <c r="F1103" s="197">
        <v>1</v>
      </c>
      <c r="G1103" s="198">
        <f t="shared" si="70"/>
        <v>7.0000000000000007E-2</v>
      </c>
      <c r="H1103" s="371"/>
      <c r="I1103" s="371"/>
    </row>
    <row r="1104" spans="1:9" s="164" customFormat="1" ht="25.5" x14ac:dyDescent="0.2">
      <c r="A1104" s="214">
        <v>43462</v>
      </c>
      <c r="B1104" s="194" t="s">
        <v>1718</v>
      </c>
      <c r="C1104" s="195" t="s">
        <v>2532</v>
      </c>
      <c r="D1104" s="195" t="s">
        <v>807</v>
      </c>
      <c r="E1104" s="196">
        <v>0.01</v>
      </c>
      <c r="F1104" s="197">
        <v>1</v>
      </c>
      <c r="G1104" s="198">
        <f t="shared" si="70"/>
        <v>0.01</v>
      </c>
      <c r="H1104" s="371"/>
      <c r="I1104" s="371"/>
    </row>
    <row r="1105" spans="1:9" s="164" customFormat="1" ht="12.75" x14ac:dyDescent="0.2">
      <c r="A1105" s="214"/>
      <c r="B1105" s="194"/>
      <c r="C1105" s="195"/>
      <c r="D1105" s="195"/>
      <c r="E1105" s="196"/>
      <c r="F1105" s="197"/>
      <c r="G1105" s="198" t="str">
        <f t="shared" si="70"/>
        <v/>
      </c>
      <c r="H1105" s="371"/>
      <c r="I1105" s="371"/>
    </row>
    <row r="1106" spans="1:9" s="164" customFormat="1" ht="12.75" x14ac:dyDescent="0.2">
      <c r="A1106" s="214"/>
      <c r="B1106" s="194"/>
      <c r="C1106" s="195"/>
      <c r="D1106" s="195"/>
      <c r="E1106" s="196"/>
      <c r="F1106" s="197"/>
      <c r="G1106" s="198" t="str">
        <f t="shared" si="70"/>
        <v/>
      </c>
      <c r="H1106" s="371"/>
      <c r="I1106" s="371"/>
    </row>
    <row r="1107" spans="1:9" s="164" customFormat="1" ht="12.75" x14ac:dyDescent="0.2">
      <c r="A1107" s="214"/>
      <c r="B1107" s="194"/>
      <c r="C1107" s="195"/>
      <c r="D1107" s="195"/>
      <c r="E1107" s="196"/>
      <c r="F1107" s="197"/>
      <c r="G1107" s="198" t="str">
        <f t="shared" si="70"/>
        <v/>
      </c>
      <c r="H1107" s="371"/>
      <c r="I1107" s="371"/>
    </row>
    <row r="1108" spans="1:9" s="164" customFormat="1" ht="12.75" x14ac:dyDescent="0.2">
      <c r="A1108" s="214"/>
      <c r="B1108" s="194"/>
      <c r="C1108" s="195"/>
      <c r="D1108" s="195"/>
      <c r="E1108" s="196"/>
      <c r="F1108" s="197"/>
      <c r="G1108" s="198" t="str">
        <f t="shared" si="70"/>
        <v/>
      </c>
      <c r="H1108" s="371"/>
      <c r="I1108" s="371"/>
    </row>
    <row r="1109" spans="1:9" s="164" customFormat="1" ht="12.75" x14ac:dyDescent="0.2">
      <c r="A1109" s="214"/>
      <c r="B1109" s="194"/>
      <c r="C1109" s="195"/>
      <c r="D1109" s="195"/>
      <c r="E1109" s="196"/>
      <c r="F1109" s="199"/>
      <c r="G1109" s="198" t="str">
        <f t="shared" si="70"/>
        <v/>
      </c>
      <c r="H1109" s="371"/>
      <c r="I1109" s="371"/>
    </row>
    <row r="1110" spans="1:9" s="164" customFormat="1" ht="12.75" x14ac:dyDescent="0.2">
      <c r="A1110" s="214"/>
      <c r="B1110" s="194"/>
      <c r="C1110" s="195"/>
      <c r="D1110" s="195"/>
      <c r="E1110" s="196"/>
      <c r="F1110" s="199"/>
      <c r="G1110" s="198" t="str">
        <f t="shared" si="70"/>
        <v/>
      </c>
      <c r="H1110" s="371"/>
      <c r="I1110" s="371"/>
    </row>
    <row r="1111" spans="1:9" s="164" customFormat="1" ht="13.5" thickBot="1" x14ac:dyDescent="0.25">
      <c r="A1111" s="227"/>
      <c r="B1111" s="201"/>
      <c r="C1111" s="202"/>
      <c r="D1111" s="202"/>
      <c r="E1111" s="203"/>
      <c r="F1111" s="204"/>
      <c r="G1111" s="205" t="str">
        <f t="shared" si="70"/>
        <v/>
      </c>
      <c r="H1111" s="372"/>
      <c r="I1111" s="372"/>
    </row>
    <row r="1112" spans="1:9" s="164" customFormat="1" ht="13.5" thickBot="1" x14ac:dyDescent="0.25">
      <c r="B1112" s="206"/>
      <c r="E1112" s="207"/>
      <c r="F1112" s="208"/>
      <c r="G1112" s="209" t="str">
        <f t="shared" si="70"/>
        <v/>
      </c>
      <c r="H1112" s="175"/>
      <c r="I1112" s="175"/>
    </row>
    <row r="1113" spans="1:9" s="164" customFormat="1" ht="12.75" x14ac:dyDescent="0.2">
      <c r="A1113" s="210" t="s">
        <v>2173</v>
      </c>
      <c r="B1113" s="177" t="s">
        <v>238</v>
      </c>
      <c r="C1113" s="178"/>
      <c r="D1113" s="179" t="s">
        <v>2</v>
      </c>
      <c r="E1113" s="179" t="s">
        <v>2385</v>
      </c>
      <c r="F1113" s="180">
        <v>1</v>
      </c>
      <c r="G1113" s="181">
        <f>IF(SUM(G1115:G1124)="","",IF(E1113="NOTURNO",(SUM(G1115:G1124))*1.25,SUM(G1115:G1124)))</f>
        <v>100.265</v>
      </c>
      <c r="H1113" s="182" t="s">
        <v>1771</v>
      </c>
      <c r="I1113" s="183" t="s">
        <v>1772</v>
      </c>
    </row>
    <row r="1114" spans="1:9" s="164" customFormat="1" ht="12.75" x14ac:dyDescent="0.2">
      <c r="A1114" s="211" t="s">
        <v>1774</v>
      </c>
      <c r="B1114" s="185" t="s">
        <v>2386</v>
      </c>
      <c r="C1114" s="186" t="s">
        <v>2387</v>
      </c>
      <c r="D1114" s="187" t="s">
        <v>2</v>
      </c>
      <c r="E1114" s="188" t="s">
        <v>2388</v>
      </c>
      <c r="F1114" s="189" t="s">
        <v>3</v>
      </c>
      <c r="G1114" s="190"/>
      <c r="H1114" s="191"/>
      <c r="I1114" s="192"/>
    </row>
    <row r="1115" spans="1:9" s="164" customFormat="1" ht="12.75" x14ac:dyDescent="0.2">
      <c r="A1115" s="214" t="s">
        <v>2196</v>
      </c>
      <c r="B1115" s="194" t="s">
        <v>2198</v>
      </c>
      <c r="C1115" s="195" t="s">
        <v>2454</v>
      </c>
      <c r="D1115" s="195" t="s">
        <v>134</v>
      </c>
      <c r="E1115" s="196">
        <v>44.34</v>
      </c>
      <c r="F1115" s="197">
        <v>0.5</v>
      </c>
      <c r="G1115" s="198">
        <f t="shared" ref="G1115:G1126" si="71">IF(E1115="","",F1115*E1115)</f>
        <v>22.17</v>
      </c>
      <c r="H1115" s="371" t="s">
        <v>2533</v>
      </c>
      <c r="I1115" s="373" t="s">
        <v>2534</v>
      </c>
    </row>
    <row r="1116" spans="1:9" s="164" customFormat="1" ht="25.5" x14ac:dyDescent="0.2">
      <c r="A1116" s="212" t="s">
        <v>2393</v>
      </c>
      <c r="B1116" s="194" t="s">
        <v>1718</v>
      </c>
      <c r="C1116" s="195" t="s">
        <v>2394</v>
      </c>
      <c r="D1116" s="195" t="s">
        <v>134</v>
      </c>
      <c r="E1116" s="196">
        <v>1.2</v>
      </c>
      <c r="F1116" s="197">
        <v>0.5</v>
      </c>
      <c r="G1116" s="198">
        <f t="shared" si="71"/>
        <v>0.6</v>
      </c>
      <c r="H1116" s="371"/>
      <c r="I1116" s="373"/>
    </row>
    <row r="1117" spans="1:9" s="164" customFormat="1" ht="25.5" x14ac:dyDescent="0.2">
      <c r="A1117" s="214" t="s">
        <v>2395</v>
      </c>
      <c r="B1117" s="194" t="s">
        <v>1718</v>
      </c>
      <c r="C1117" s="195" t="s">
        <v>2396</v>
      </c>
      <c r="D1117" s="195" t="s">
        <v>134</v>
      </c>
      <c r="E1117" s="196">
        <v>0.85</v>
      </c>
      <c r="F1117" s="197">
        <v>0.5</v>
      </c>
      <c r="G1117" s="198">
        <f t="shared" si="71"/>
        <v>0.42499999999999999</v>
      </c>
      <c r="H1117" s="371"/>
      <c r="I1117" s="373"/>
    </row>
    <row r="1118" spans="1:9" s="164" customFormat="1" ht="12.75" x14ac:dyDescent="0.2">
      <c r="A1118" s="214" t="s">
        <v>2401</v>
      </c>
      <c r="B1118" s="194" t="s">
        <v>1713</v>
      </c>
      <c r="C1118" s="195" t="s">
        <v>2402</v>
      </c>
      <c r="D1118" s="195" t="s">
        <v>2422</v>
      </c>
      <c r="E1118" s="196">
        <v>1.51</v>
      </c>
      <c r="F1118" s="197">
        <v>12</v>
      </c>
      <c r="G1118" s="198">
        <f t="shared" si="71"/>
        <v>18.12</v>
      </c>
      <c r="H1118" s="371"/>
      <c r="I1118" s="373"/>
    </row>
    <row r="1119" spans="1:9" s="164" customFormat="1" ht="12.75" x14ac:dyDescent="0.2">
      <c r="A1119" s="214" t="s">
        <v>2190</v>
      </c>
      <c r="B1119" s="194" t="s">
        <v>1713</v>
      </c>
      <c r="C1119" s="195" t="s">
        <v>252</v>
      </c>
      <c r="D1119" s="195" t="s">
        <v>808</v>
      </c>
      <c r="E1119" s="196">
        <v>2.13</v>
      </c>
      <c r="F1119" s="197">
        <v>15</v>
      </c>
      <c r="G1119" s="198">
        <f t="shared" si="71"/>
        <v>31.95</v>
      </c>
      <c r="H1119" s="371"/>
      <c r="I1119" s="373"/>
    </row>
    <row r="1120" spans="1:9" s="164" customFormat="1" ht="12.75" x14ac:dyDescent="0.2">
      <c r="A1120" s="214" t="s">
        <v>2191</v>
      </c>
      <c r="B1120" s="194" t="s">
        <v>1713</v>
      </c>
      <c r="C1120" s="195" t="s">
        <v>253</v>
      </c>
      <c r="D1120" s="195" t="s">
        <v>808</v>
      </c>
      <c r="E1120" s="196">
        <v>1.8</v>
      </c>
      <c r="F1120" s="197">
        <v>15</v>
      </c>
      <c r="G1120" s="198">
        <f t="shared" si="71"/>
        <v>27</v>
      </c>
      <c r="H1120" s="371"/>
      <c r="I1120" s="373"/>
    </row>
    <row r="1121" spans="1:9" s="164" customFormat="1" ht="12.75" x14ac:dyDescent="0.2">
      <c r="A1121" s="214"/>
      <c r="B1121" s="194"/>
      <c r="C1121" s="195"/>
      <c r="D1121" s="195"/>
      <c r="E1121" s="196"/>
      <c r="F1121" s="197"/>
      <c r="G1121" s="198" t="str">
        <f t="shared" si="71"/>
        <v/>
      </c>
      <c r="H1121" s="371"/>
      <c r="I1121" s="373"/>
    </row>
    <row r="1122" spans="1:9" s="164" customFormat="1" ht="12.75" x14ac:dyDescent="0.2">
      <c r="A1122" s="214"/>
      <c r="B1122" s="194"/>
      <c r="C1122" s="195"/>
      <c r="D1122" s="195"/>
      <c r="E1122" s="196"/>
      <c r="F1122" s="197"/>
      <c r="G1122" s="198" t="str">
        <f t="shared" si="71"/>
        <v/>
      </c>
      <c r="H1122" s="371"/>
      <c r="I1122" s="373"/>
    </row>
    <row r="1123" spans="1:9" s="164" customFormat="1" ht="12.75" x14ac:dyDescent="0.2">
      <c r="A1123" s="214"/>
      <c r="B1123" s="194"/>
      <c r="C1123" s="195"/>
      <c r="D1123" s="195"/>
      <c r="E1123" s="196"/>
      <c r="F1123" s="199"/>
      <c r="G1123" s="198" t="str">
        <f t="shared" si="71"/>
        <v/>
      </c>
      <c r="H1123" s="371"/>
      <c r="I1123" s="373"/>
    </row>
    <row r="1124" spans="1:9" s="164" customFormat="1" ht="12.75" x14ac:dyDescent="0.2">
      <c r="A1124" s="214"/>
      <c r="B1124" s="194"/>
      <c r="C1124" s="195"/>
      <c r="D1124" s="195"/>
      <c r="E1124" s="196"/>
      <c r="F1124" s="199"/>
      <c r="G1124" s="198" t="str">
        <f t="shared" si="71"/>
        <v/>
      </c>
      <c r="H1124" s="371"/>
      <c r="I1124" s="373"/>
    </row>
    <row r="1125" spans="1:9" s="164" customFormat="1" ht="13.5" thickBot="1" x14ac:dyDescent="0.25">
      <c r="A1125" s="227"/>
      <c r="B1125" s="201"/>
      <c r="C1125" s="202"/>
      <c r="D1125" s="202"/>
      <c r="E1125" s="203"/>
      <c r="F1125" s="204"/>
      <c r="G1125" s="205" t="str">
        <f t="shared" si="71"/>
        <v/>
      </c>
      <c r="H1125" s="372"/>
      <c r="I1125" s="374"/>
    </row>
    <row r="1126" spans="1:9" s="164" customFormat="1" ht="13.5" thickBot="1" x14ac:dyDescent="0.25">
      <c r="B1126" s="206"/>
      <c r="E1126" s="207"/>
      <c r="F1126" s="208"/>
      <c r="G1126" s="209" t="str">
        <f t="shared" si="71"/>
        <v/>
      </c>
      <c r="H1126" s="175"/>
      <c r="I1126" s="175"/>
    </row>
    <row r="1127" spans="1:9" s="164" customFormat="1" ht="12.75" x14ac:dyDescent="0.2">
      <c r="A1127" s="210" t="s">
        <v>2174</v>
      </c>
      <c r="B1127" s="177" t="s">
        <v>239</v>
      </c>
      <c r="C1127" s="178"/>
      <c r="D1127" s="179" t="s">
        <v>2</v>
      </c>
      <c r="E1127" s="179" t="s">
        <v>2385</v>
      </c>
      <c r="F1127" s="180">
        <v>1</v>
      </c>
      <c r="G1127" s="181">
        <f>IF(SUM(G1129:G1138)="","",IF(E1127="NOTURNO",(SUM(G1129:G1138))*1.25,SUM(G1129:G1138)))</f>
        <v>35.785000000000004</v>
      </c>
      <c r="H1127" s="182" t="s">
        <v>1771</v>
      </c>
      <c r="I1127" s="183" t="s">
        <v>1772</v>
      </c>
    </row>
    <row r="1128" spans="1:9" s="164" customFormat="1" ht="12.75" x14ac:dyDescent="0.2">
      <c r="A1128" s="211" t="s">
        <v>1774</v>
      </c>
      <c r="B1128" s="185" t="s">
        <v>2386</v>
      </c>
      <c r="C1128" s="186" t="s">
        <v>2387</v>
      </c>
      <c r="D1128" s="187" t="s">
        <v>2</v>
      </c>
      <c r="E1128" s="188" t="s">
        <v>2388</v>
      </c>
      <c r="F1128" s="189" t="s">
        <v>3</v>
      </c>
      <c r="G1128" s="190"/>
      <c r="H1128" s="191"/>
      <c r="I1128" s="192"/>
    </row>
    <row r="1129" spans="1:9" s="164" customFormat="1" ht="12.75" x14ac:dyDescent="0.2">
      <c r="A1129" s="214" t="s">
        <v>2178</v>
      </c>
      <c r="B1129" s="194" t="s">
        <v>2198</v>
      </c>
      <c r="C1129" s="195" t="s">
        <v>2480</v>
      </c>
      <c r="D1129" s="195" t="s">
        <v>134</v>
      </c>
      <c r="E1129" s="196">
        <v>33.28</v>
      </c>
      <c r="F1129" s="197">
        <v>0.5</v>
      </c>
      <c r="G1129" s="198">
        <f t="shared" ref="G1129:G1140" si="72">IF(E1129="","",F1129*E1129)</f>
        <v>16.64</v>
      </c>
      <c r="H1129" s="371" t="s">
        <v>2535</v>
      </c>
      <c r="I1129" s="373" t="s">
        <v>2536</v>
      </c>
    </row>
    <row r="1130" spans="1:9" s="164" customFormat="1" ht="25.5" x14ac:dyDescent="0.2">
      <c r="A1130" s="214" t="s">
        <v>2393</v>
      </c>
      <c r="B1130" s="194" t="s">
        <v>1718</v>
      </c>
      <c r="C1130" s="195" t="s">
        <v>2394</v>
      </c>
      <c r="D1130" s="195" t="s">
        <v>134</v>
      </c>
      <c r="E1130" s="196">
        <v>1.2</v>
      </c>
      <c r="F1130" s="197">
        <v>0.5</v>
      </c>
      <c r="G1130" s="198">
        <f t="shared" si="72"/>
        <v>0.6</v>
      </c>
      <c r="H1130" s="371"/>
      <c r="I1130" s="373"/>
    </row>
    <row r="1131" spans="1:9" s="164" customFormat="1" ht="25.5" x14ac:dyDescent="0.2">
      <c r="A1131" s="214" t="s">
        <v>2395</v>
      </c>
      <c r="B1131" s="194" t="s">
        <v>1718</v>
      </c>
      <c r="C1131" s="195" t="s">
        <v>2396</v>
      </c>
      <c r="D1131" s="195" t="s">
        <v>134</v>
      </c>
      <c r="E1131" s="196">
        <v>0.85</v>
      </c>
      <c r="F1131" s="197">
        <v>0.5</v>
      </c>
      <c r="G1131" s="198">
        <f t="shared" si="72"/>
        <v>0.42499999999999999</v>
      </c>
      <c r="H1131" s="371"/>
      <c r="I1131" s="373"/>
    </row>
    <row r="1132" spans="1:9" s="164" customFormat="1" ht="12.75" x14ac:dyDescent="0.2">
      <c r="A1132" s="214" t="s">
        <v>2401</v>
      </c>
      <c r="B1132" s="194" t="s">
        <v>1713</v>
      </c>
      <c r="C1132" s="195" t="s">
        <v>2402</v>
      </c>
      <c r="D1132" s="195" t="s">
        <v>2422</v>
      </c>
      <c r="E1132" s="196">
        <v>1.51</v>
      </c>
      <c r="F1132" s="197">
        <v>12</v>
      </c>
      <c r="G1132" s="198">
        <f t="shared" si="72"/>
        <v>18.12</v>
      </c>
      <c r="H1132" s="371"/>
      <c r="I1132" s="373"/>
    </row>
    <row r="1133" spans="1:9" s="164" customFormat="1" ht="12.75" x14ac:dyDescent="0.2">
      <c r="A1133" s="214"/>
      <c r="B1133" s="194"/>
      <c r="C1133" s="195"/>
      <c r="D1133" s="195"/>
      <c r="E1133" s="196"/>
      <c r="F1133" s="197"/>
      <c r="G1133" s="198" t="str">
        <f t="shared" si="72"/>
        <v/>
      </c>
      <c r="H1133" s="371"/>
      <c r="I1133" s="373"/>
    </row>
    <row r="1134" spans="1:9" s="164" customFormat="1" ht="12.75" x14ac:dyDescent="0.2">
      <c r="A1134" s="214"/>
      <c r="B1134" s="194"/>
      <c r="C1134" s="195"/>
      <c r="D1134" s="195"/>
      <c r="E1134" s="196"/>
      <c r="F1134" s="197"/>
      <c r="G1134" s="198" t="str">
        <f t="shared" si="72"/>
        <v/>
      </c>
      <c r="H1134" s="371"/>
      <c r="I1134" s="373"/>
    </row>
    <row r="1135" spans="1:9" s="164" customFormat="1" ht="12.75" x14ac:dyDescent="0.2">
      <c r="A1135" s="214"/>
      <c r="B1135" s="194"/>
      <c r="C1135" s="195"/>
      <c r="D1135" s="195"/>
      <c r="E1135" s="196"/>
      <c r="F1135" s="197"/>
      <c r="G1135" s="198" t="str">
        <f t="shared" si="72"/>
        <v/>
      </c>
      <c r="H1135" s="371"/>
      <c r="I1135" s="373"/>
    </row>
    <row r="1136" spans="1:9" s="164" customFormat="1" ht="12.75" x14ac:dyDescent="0.2">
      <c r="A1136" s="214"/>
      <c r="B1136" s="194"/>
      <c r="C1136" s="195"/>
      <c r="D1136" s="195"/>
      <c r="E1136" s="196"/>
      <c r="F1136" s="197"/>
      <c r="G1136" s="198" t="str">
        <f t="shared" si="72"/>
        <v/>
      </c>
      <c r="H1136" s="371"/>
      <c r="I1136" s="373"/>
    </row>
    <row r="1137" spans="1:9" s="164" customFormat="1" ht="12.75" x14ac:dyDescent="0.2">
      <c r="A1137" s="214"/>
      <c r="B1137" s="194"/>
      <c r="C1137" s="195"/>
      <c r="D1137" s="195"/>
      <c r="E1137" s="196"/>
      <c r="F1137" s="199"/>
      <c r="G1137" s="198" t="str">
        <f t="shared" si="72"/>
        <v/>
      </c>
      <c r="H1137" s="371"/>
      <c r="I1137" s="373"/>
    </row>
    <row r="1138" spans="1:9" s="164" customFormat="1" ht="12.75" x14ac:dyDescent="0.2">
      <c r="A1138" s="214"/>
      <c r="B1138" s="194"/>
      <c r="C1138" s="195"/>
      <c r="D1138" s="195"/>
      <c r="E1138" s="196"/>
      <c r="F1138" s="199"/>
      <c r="G1138" s="198" t="str">
        <f t="shared" si="72"/>
        <v/>
      </c>
      <c r="H1138" s="371"/>
      <c r="I1138" s="373"/>
    </row>
    <row r="1139" spans="1:9" s="164" customFormat="1" ht="13.5" thickBot="1" x14ac:dyDescent="0.25">
      <c r="A1139" s="227"/>
      <c r="B1139" s="201"/>
      <c r="C1139" s="202"/>
      <c r="D1139" s="202"/>
      <c r="E1139" s="203"/>
      <c r="F1139" s="204"/>
      <c r="G1139" s="205" t="str">
        <f t="shared" si="72"/>
        <v/>
      </c>
      <c r="H1139" s="372"/>
      <c r="I1139" s="374"/>
    </row>
    <row r="1140" spans="1:9" s="164" customFormat="1" ht="13.5" thickBot="1" x14ac:dyDescent="0.25">
      <c r="B1140" s="206"/>
      <c r="E1140" s="207"/>
      <c r="F1140" s="208"/>
      <c r="G1140" s="209" t="str">
        <f t="shared" si="72"/>
        <v/>
      </c>
      <c r="H1140" s="175"/>
      <c r="I1140" s="175"/>
    </row>
    <row r="1141" spans="1:9" s="164" customFormat="1" ht="12.75" x14ac:dyDescent="0.2">
      <c r="A1141" s="210" t="s">
        <v>2175</v>
      </c>
      <c r="B1141" s="177" t="s">
        <v>240</v>
      </c>
      <c r="C1141" s="178"/>
      <c r="D1141" s="179" t="s">
        <v>2</v>
      </c>
      <c r="E1141" s="179" t="s">
        <v>2385</v>
      </c>
      <c r="F1141" s="180">
        <v>1</v>
      </c>
      <c r="G1141" s="181">
        <f>IF(SUM(G1143:G1152)="","",IF(E1141="NOTURNO",(SUM(G1143:G1152))*1.25,SUM(G1143:G1152)))</f>
        <v>245.71</v>
      </c>
      <c r="H1141" s="182" t="s">
        <v>1771</v>
      </c>
      <c r="I1141" s="183" t="s">
        <v>1772</v>
      </c>
    </row>
    <row r="1142" spans="1:9" s="164" customFormat="1" ht="12.75" x14ac:dyDescent="0.2">
      <c r="A1142" s="211" t="s">
        <v>1774</v>
      </c>
      <c r="B1142" s="185" t="s">
        <v>2386</v>
      </c>
      <c r="C1142" s="186" t="s">
        <v>2387</v>
      </c>
      <c r="D1142" s="187" t="s">
        <v>2</v>
      </c>
      <c r="E1142" s="188" t="s">
        <v>2388</v>
      </c>
      <c r="F1142" s="189" t="s">
        <v>3</v>
      </c>
      <c r="G1142" s="190"/>
      <c r="H1142" s="191"/>
      <c r="I1142" s="192"/>
    </row>
    <row r="1143" spans="1:9" s="164" customFormat="1" ht="25.5" x14ac:dyDescent="0.2">
      <c r="A1143" s="214" t="s">
        <v>2537</v>
      </c>
      <c r="B1143" s="194" t="s">
        <v>1713</v>
      </c>
      <c r="C1143" s="195" t="s">
        <v>2538</v>
      </c>
      <c r="D1143" s="195" t="s">
        <v>812</v>
      </c>
      <c r="E1143" s="196">
        <v>227.59</v>
      </c>
      <c r="F1143" s="197">
        <v>1</v>
      </c>
      <c r="G1143" s="198">
        <f t="shared" ref="G1143:G1154" si="73">IF(E1143="","",F1143*E1143)</f>
        <v>227.59</v>
      </c>
      <c r="H1143" s="371" t="s">
        <v>2539</v>
      </c>
      <c r="I1143" s="373" t="s">
        <v>2540</v>
      </c>
    </row>
    <row r="1144" spans="1:9" s="164" customFormat="1" ht="12.75" x14ac:dyDescent="0.2">
      <c r="A1144" s="214" t="s">
        <v>2401</v>
      </c>
      <c r="B1144" s="194" t="s">
        <v>1713</v>
      </c>
      <c r="C1144" s="195" t="s">
        <v>2402</v>
      </c>
      <c r="D1144" s="195" t="s">
        <v>2422</v>
      </c>
      <c r="E1144" s="196">
        <v>1.51</v>
      </c>
      <c r="F1144" s="197">
        <v>12</v>
      </c>
      <c r="G1144" s="198">
        <f t="shared" si="73"/>
        <v>18.12</v>
      </c>
      <c r="H1144" s="371"/>
      <c r="I1144" s="373"/>
    </row>
    <row r="1145" spans="1:9" s="164" customFormat="1" ht="12.75" x14ac:dyDescent="0.2">
      <c r="A1145" s="214"/>
      <c r="B1145" s="194"/>
      <c r="C1145" s="195"/>
      <c r="D1145" s="195"/>
      <c r="E1145" s="196"/>
      <c r="F1145" s="197"/>
      <c r="G1145" s="198" t="str">
        <f t="shared" si="73"/>
        <v/>
      </c>
      <c r="H1145" s="371"/>
      <c r="I1145" s="373"/>
    </row>
    <row r="1146" spans="1:9" s="164" customFormat="1" ht="12.75" x14ac:dyDescent="0.2">
      <c r="A1146" s="214"/>
      <c r="B1146" s="194"/>
      <c r="C1146" s="195"/>
      <c r="D1146" s="195"/>
      <c r="E1146" s="196"/>
      <c r="F1146" s="197"/>
      <c r="G1146" s="198" t="str">
        <f t="shared" si="73"/>
        <v/>
      </c>
      <c r="H1146" s="371"/>
      <c r="I1146" s="373"/>
    </row>
    <row r="1147" spans="1:9" s="164" customFormat="1" ht="12.75" x14ac:dyDescent="0.2">
      <c r="A1147" s="214"/>
      <c r="B1147" s="194"/>
      <c r="C1147" s="195"/>
      <c r="D1147" s="195"/>
      <c r="E1147" s="196"/>
      <c r="F1147" s="197"/>
      <c r="G1147" s="198" t="str">
        <f t="shared" si="73"/>
        <v/>
      </c>
      <c r="H1147" s="371"/>
      <c r="I1147" s="373"/>
    </row>
    <row r="1148" spans="1:9" s="164" customFormat="1" ht="12.75" x14ac:dyDescent="0.2">
      <c r="A1148" s="214"/>
      <c r="B1148" s="194"/>
      <c r="C1148" s="195"/>
      <c r="D1148" s="195"/>
      <c r="E1148" s="196"/>
      <c r="F1148" s="197"/>
      <c r="G1148" s="198" t="str">
        <f t="shared" si="73"/>
        <v/>
      </c>
      <c r="H1148" s="371"/>
      <c r="I1148" s="373"/>
    </row>
    <row r="1149" spans="1:9" s="164" customFormat="1" ht="12.75" x14ac:dyDescent="0.2">
      <c r="A1149" s="214"/>
      <c r="B1149" s="194"/>
      <c r="C1149" s="195"/>
      <c r="D1149" s="195"/>
      <c r="E1149" s="196"/>
      <c r="F1149" s="197"/>
      <c r="G1149" s="198" t="str">
        <f t="shared" si="73"/>
        <v/>
      </c>
      <c r="H1149" s="371"/>
      <c r="I1149" s="373"/>
    </row>
    <row r="1150" spans="1:9" s="164" customFormat="1" ht="12.75" x14ac:dyDescent="0.2">
      <c r="A1150" s="214"/>
      <c r="B1150" s="194"/>
      <c r="C1150" s="195"/>
      <c r="D1150" s="195"/>
      <c r="E1150" s="196"/>
      <c r="F1150" s="197"/>
      <c r="G1150" s="198" t="str">
        <f t="shared" si="73"/>
        <v/>
      </c>
      <c r="H1150" s="371"/>
      <c r="I1150" s="373"/>
    </row>
    <row r="1151" spans="1:9" s="164" customFormat="1" ht="12.75" x14ac:dyDescent="0.2">
      <c r="A1151" s="214"/>
      <c r="B1151" s="194"/>
      <c r="C1151" s="195"/>
      <c r="D1151" s="195"/>
      <c r="E1151" s="196"/>
      <c r="F1151" s="199"/>
      <c r="G1151" s="198" t="str">
        <f t="shared" si="73"/>
        <v/>
      </c>
      <c r="H1151" s="371"/>
      <c r="I1151" s="373"/>
    </row>
    <row r="1152" spans="1:9" s="164" customFormat="1" ht="12.75" x14ac:dyDescent="0.2">
      <c r="A1152" s="214"/>
      <c r="B1152" s="194"/>
      <c r="C1152" s="195"/>
      <c r="D1152" s="195"/>
      <c r="E1152" s="196"/>
      <c r="F1152" s="199"/>
      <c r="G1152" s="198" t="str">
        <f t="shared" si="73"/>
        <v/>
      </c>
      <c r="H1152" s="371"/>
      <c r="I1152" s="373"/>
    </row>
    <row r="1153" spans="1:9" s="164" customFormat="1" ht="13.5" thickBot="1" x14ac:dyDescent="0.25">
      <c r="A1153" s="227"/>
      <c r="B1153" s="201"/>
      <c r="C1153" s="202"/>
      <c r="D1153" s="202"/>
      <c r="E1153" s="203"/>
      <c r="F1153" s="204"/>
      <c r="G1153" s="205" t="str">
        <f t="shared" si="73"/>
        <v/>
      </c>
      <c r="H1153" s="372"/>
      <c r="I1153" s="374"/>
    </row>
    <row r="1154" spans="1:9" s="164" customFormat="1" ht="13.5" thickBot="1" x14ac:dyDescent="0.25">
      <c r="B1154" s="206"/>
      <c r="E1154" s="207"/>
      <c r="F1154" s="208"/>
      <c r="G1154" s="209" t="str">
        <f t="shared" si="73"/>
        <v/>
      </c>
      <c r="H1154" s="175"/>
      <c r="I1154" s="175"/>
    </row>
    <row r="1155" spans="1:9" s="164" customFormat="1" ht="12.75" x14ac:dyDescent="0.2">
      <c r="A1155" s="210" t="s">
        <v>2176</v>
      </c>
      <c r="B1155" s="177" t="s">
        <v>241</v>
      </c>
      <c r="C1155" s="178"/>
      <c r="D1155" s="179" t="s">
        <v>2</v>
      </c>
      <c r="E1155" s="179" t="s">
        <v>2385</v>
      </c>
      <c r="F1155" s="180">
        <v>1</v>
      </c>
      <c r="G1155" s="181">
        <f>IF(SUM(G1157:G1166)="","",IF(E1155="NOTURNO",(SUM(G1157:G1166))*1.25,SUM(G1157:G1166)))</f>
        <v>245.71</v>
      </c>
      <c r="H1155" s="182" t="s">
        <v>1771</v>
      </c>
      <c r="I1155" s="183" t="s">
        <v>1772</v>
      </c>
    </row>
    <row r="1156" spans="1:9" s="164" customFormat="1" ht="12.75" x14ac:dyDescent="0.2">
      <c r="A1156" s="211" t="s">
        <v>1774</v>
      </c>
      <c r="B1156" s="185" t="s">
        <v>2386</v>
      </c>
      <c r="C1156" s="186" t="s">
        <v>2387</v>
      </c>
      <c r="D1156" s="187" t="s">
        <v>2</v>
      </c>
      <c r="E1156" s="188" t="s">
        <v>2388</v>
      </c>
      <c r="F1156" s="189" t="s">
        <v>3</v>
      </c>
      <c r="G1156" s="190"/>
      <c r="H1156" s="191"/>
      <c r="I1156" s="192"/>
    </row>
    <row r="1157" spans="1:9" s="164" customFormat="1" ht="25.5" x14ac:dyDescent="0.2">
      <c r="A1157" s="214" t="s">
        <v>2537</v>
      </c>
      <c r="B1157" s="194" t="s">
        <v>1713</v>
      </c>
      <c r="C1157" s="195" t="s">
        <v>2538</v>
      </c>
      <c r="D1157" s="195" t="s">
        <v>812</v>
      </c>
      <c r="E1157" s="196">
        <v>227.59</v>
      </c>
      <c r="F1157" s="197">
        <v>1</v>
      </c>
      <c r="G1157" s="198">
        <f t="shared" ref="G1157:G1168" si="74">IF(E1157="","",F1157*E1157)</f>
        <v>227.59</v>
      </c>
      <c r="H1157" s="371" t="s">
        <v>241</v>
      </c>
      <c r="I1157" s="373" t="s">
        <v>2445</v>
      </c>
    </row>
    <row r="1158" spans="1:9" s="164" customFormat="1" ht="12.75" x14ac:dyDescent="0.2">
      <c r="A1158" s="214" t="s">
        <v>2401</v>
      </c>
      <c r="B1158" s="194" t="s">
        <v>1713</v>
      </c>
      <c r="C1158" s="195" t="s">
        <v>2402</v>
      </c>
      <c r="D1158" s="195" t="s">
        <v>2422</v>
      </c>
      <c r="E1158" s="196">
        <v>1.51</v>
      </c>
      <c r="F1158" s="197">
        <v>12</v>
      </c>
      <c r="G1158" s="198">
        <f t="shared" si="74"/>
        <v>18.12</v>
      </c>
      <c r="H1158" s="371"/>
      <c r="I1158" s="373"/>
    </row>
    <row r="1159" spans="1:9" x14ac:dyDescent="0.25">
      <c r="A1159" s="214"/>
      <c r="B1159" s="194"/>
      <c r="C1159" s="195"/>
      <c r="D1159" s="195"/>
      <c r="E1159" s="196"/>
      <c r="F1159" s="197"/>
      <c r="G1159" s="198" t="str">
        <f t="shared" si="74"/>
        <v/>
      </c>
      <c r="H1159" s="371"/>
      <c r="I1159" s="373"/>
    </row>
    <row r="1160" spans="1:9" x14ac:dyDescent="0.25">
      <c r="A1160" s="214"/>
      <c r="B1160" s="194"/>
      <c r="C1160" s="195"/>
      <c r="D1160" s="195"/>
      <c r="E1160" s="196"/>
      <c r="F1160" s="197"/>
      <c r="G1160" s="198" t="str">
        <f t="shared" si="74"/>
        <v/>
      </c>
      <c r="H1160" s="371"/>
      <c r="I1160" s="373"/>
    </row>
    <row r="1161" spans="1:9" x14ac:dyDescent="0.25">
      <c r="A1161" s="214"/>
      <c r="B1161" s="194"/>
      <c r="C1161" s="195"/>
      <c r="D1161" s="195"/>
      <c r="E1161" s="196"/>
      <c r="F1161" s="197"/>
      <c r="G1161" s="198" t="str">
        <f t="shared" si="74"/>
        <v/>
      </c>
      <c r="H1161" s="371"/>
      <c r="I1161" s="373"/>
    </row>
    <row r="1162" spans="1:9" x14ac:dyDescent="0.25">
      <c r="A1162" s="214"/>
      <c r="B1162" s="194"/>
      <c r="C1162" s="195"/>
      <c r="D1162" s="195"/>
      <c r="E1162" s="196"/>
      <c r="F1162" s="197"/>
      <c r="G1162" s="198" t="str">
        <f t="shared" si="74"/>
        <v/>
      </c>
      <c r="H1162" s="371"/>
      <c r="I1162" s="373"/>
    </row>
    <row r="1163" spans="1:9" x14ac:dyDescent="0.25">
      <c r="A1163" s="214"/>
      <c r="B1163" s="194"/>
      <c r="C1163" s="195"/>
      <c r="D1163" s="195"/>
      <c r="E1163" s="196"/>
      <c r="F1163" s="197"/>
      <c r="G1163" s="198" t="str">
        <f t="shared" si="74"/>
        <v/>
      </c>
      <c r="H1163" s="371"/>
      <c r="I1163" s="373"/>
    </row>
    <row r="1164" spans="1:9" x14ac:dyDescent="0.25">
      <c r="A1164" s="214"/>
      <c r="B1164" s="194"/>
      <c r="C1164" s="195"/>
      <c r="D1164" s="195"/>
      <c r="E1164" s="196"/>
      <c r="F1164" s="197"/>
      <c r="G1164" s="198" t="str">
        <f t="shared" si="74"/>
        <v/>
      </c>
      <c r="H1164" s="371"/>
      <c r="I1164" s="373"/>
    </row>
    <row r="1165" spans="1:9" x14ac:dyDescent="0.25">
      <c r="A1165" s="214"/>
      <c r="B1165" s="194"/>
      <c r="C1165" s="195"/>
      <c r="D1165" s="195"/>
      <c r="E1165" s="196"/>
      <c r="F1165" s="199"/>
      <c r="G1165" s="198" t="str">
        <f t="shared" si="74"/>
        <v/>
      </c>
      <c r="H1165" s="371"/>
      <c r="I1165" s="373"/>
    </row>
    <row r="1166" spans="1:9" x14ac:dyDescent="0.25">
      <c r="A1166" s="214"/>
      <c r="B1166" s="194"/>
      <c r="C1166" s="195"/>
      <c r="D1166" s="195"/>
      <c r="E1166" s="196"/>
      <c r="F1166" s="199"/>
      <c r="G1166" s="198" t="str">
        <f t="shared" si="74"/>
        <v/>
      </c>
      <c r="H1166" s="371"/>
      <c r="I1166" s="373"/>
    </row>
    <row r="1167" spans="1:9" ht="15.75" thickBot="1" x14ac:dyDescent="0.3">
      <c r="A1167" s="227"/>
      <c r="B1167" s="201"/>
      <c r="C1167" s="202"/>
      <c r="D1167" s="202"/>
      <c r="E1167" s="203"/>
      <c r="F1167" s="204"/>
      <c r="G1167" s="205" t="str">
        <f t="shared" si="74"/>
        <v/>
      </c>
      <c r="H1167" s="372"/>
      <c r="I1167" s="374"/>
    </row>
    <row r="1168" spans="1:9" ht="15.75" thickBot="1" x14ac:dyDescent="0.3">
      <c r="A1168" s="164"/>
      <c r="B1168" s="206"/>
      <c r="C1168" s="164"/>
      <c r="D1168" s="164"/>
      <c r="E1168" s="207"/>
      <c r="F1168" s="208"/>
      <c r="G1168" s="209" t="str">
        <f t="shared" si="74"/>
        <v/>
      </c>
      <c r="H1168" s="175"/>
      <c r="I1168" s="175"/>
    </row>
    <row r="1169" spans="1:9" x14ac:dyDescent="0.25">
      <c r="A1169" s="210" t="s">
        <v>2177</v>
      </c>
      <c r="B1169" s="177" t="s">
        <v>242</v>
      </c>
      <c r="C1169" s="178"/>
      <c r="D1169" s="179" t="s">
        <v>2</v>
      </c>
      <c r="E1169" s="179" t="s">
        <v>132</v>
      </c>
      <c r="F1169" s="180">
        <v>1</v>
      </c>
      <c r="G1169" s="181">
        <f>IF(SUM(G1171:G1180)="","",IF(E1169="NOTURNO",(SUM(G1171:G1180))*1.25,SUM(G1171:G1180)))</f>
        <v>307.13749999999999</v>
      </c>
      <c r="H1169" s="182" t="s">
        <v>1771</v>
      </c>
      <c r="I1169" s="183" t="s">
        <v>1772</v>
      </c>
    </row>
    <row r="1170" spans="1:9" x14ac:dyDescent="0.25">
      <c r="A1170" s="211" t="s">
        <v>1774</v>
      </c>
      <c r="B1170" s="185" t="s">
        <v>2386</v>
      </c>
      <c r="C1170" s="186" t="s">
        <v>2387</v>
      </c>
      <c r="D1170" s="187" t="s">
        <v>2</v>
      </c>
      <c r="E1170" s="188" t="s">
        <v>2388</v>
      </c>
      <c r="F1170" s="189" t="s">
        <v>3</v>
      </c>
      <c r="G1170" s="190"/>
      <c r="H1170" s="191"/>
      <c r="I1170" s="192"/>
    </row>
    <row r="1171" spans="1:9" ht="26.25" x14ac:dyDescent="0.25">
      <c r="A1171" s="214" t="s">
        <v>2537</v>
      </c>
      <c r="B1171" s="194" t="s">
        <v>1713</v>
      </c>
      <c r="C1171" s="195" t="s">
        <v>2538</v>
      </c>
      <c r="D1171" s="195" t="s">
        <v>812</v>
      </c>
      <c r="E1171" s="196">
        <v>227.59</v>
      </c>
      <c r="F1171" s="197">
        <v>1</v>
      </c>
      <c r="G1171" s="198">
        <f>IF(E1171="","",F1171*E1171)</f>
        <v>227.59</v>
      </c>
      <c r="H1171" s="371" t="s">
        <v>241</v>
      </c>
      <c r="I1171" s="373" t="s">
        <v>2445</v>
      </c>
    </row>
    <row r="1172" spans="1:9" x14ac:dyDescent="0.25">
      <c r="A1172" s="214" t="s">
        <v>2401</v>
      </c>
      <c r="B1172" s="194" t="s">
        <v>1713</v>
      </c>
      <c r="C1172" s="195" t="s">
        <v>2402</v>
      </c>
      <c r="D1172" s="195" t="s">
        <v>2422</v>
      </c>
      <c r="E1172" s="196">
        <v>1.51</v>
      </c>
      <c r="F1172" s="197">
        <v>12</v>
      </c>
      <c r="G1172" s="198">
        <f>IF(E1172="","",F1172*E1172)</f>
        <v>18.12</v>
      </c>
      <c r="H1172" s="371"/>
      <c r="I1172" s="373"/>
    </row>
    <row r="1173" spans="1:9" x14ac:dyDescent="0.25">
      <c r="A1173" s="214"/>
      <c r="B1173" s="194"/>
      <c r="C1173" s="195"/>
      <c r="D1173" s="195"/>
      <c r="E1173" s="196"/>
      <c r="F1173" s="197"/>
      <c r="G1173" s="198" t="str">
        <f>IF(E1173="","",F1173*E1173)</f>
        <v/>
      </c>
      <c r="H1173" s="371"/>
      <c r="I1173" s="373"/>
    </row>
    <row r="1174" spans="1:9" x14ac:dyDescent="0.25">
      <c r="A1174" s="214"/>
      <c r="B1174" s="194"/>
      <c r="C1174" s="195"/>
      <c r="D1174" s="195"/>
      <c r="E1174" s="196"/>
      <c r="F1174" s="197"/>
      <c r="G1174" s="198" t="str">
        <f>IF(E1174="","",F1174*E1174)</f>
        <v/>
      </c>
      <c r="H1174" s="371"/>
      <c r="I1174" s="373"/>
    </row>
    <row r="1175" spans="1:9" x14ac:dyDescent="0.25">
      <c r="A1175" s="214"/>
      <c r="B1175" s="194"/>
      <c r="C1175" s="195"/>
      <c r="D1175" s="195"/>
      <c r="E1175" s="196"/>
      <c r="F1175" s="197"/>
      <c r="G1175" s="198" t="str">
        <f>IF(E1175="","",F1175*E1175)</f>
        <v/>
      </c>
      <c r="H1175" s="371"/>
      <c r="I1175" s="373"/>
    </row>
    <row r="1176" spans="1:9" x14ac:dyDescent="0.25">
      <c r="A1176" s="214"/>
      <c r="B1176" s="194"/>
      <c r="C1176" s="195"/>
      <c r="D1176" s="195"/>
      <c r="E1176" s="196"/>
      <c r="F1176" s="197"/>
      <c r="G1176" s="198" t="str">
        <f t="shared" ref="G1176:G1182" si="75">IF(E1176="","",F1176*E1176)</f>
        <v/>
      </c>
      <c r="H1176" s="371"/>
      <c r="I1176" s="373"/>
    </row>
    <row r="1177" spans="1:9" x14ac:dyDescent="0.25">
      <c r="A1177" s="214"/>
      <c r="B1177" s="194"/>
      <c r="C1177" s="195"/>
      <c r="D1177" s="195"/>
      <c r="E1177" s="196"/>
      <c r="F1177" s="197"/>
      <c r="G1177" s="198" t="str">
        <f t="shared" si="75"/>
        <v/>
      </c>
      <c r="H1177" s="371"/>
      <c r="I1177" s="373"/>
    </row>
    <row r="1178" spans="1:9" x14ac:dyDescent="0.25">
      <c r="A1178" s="214"/>
      <c r="B1178" s="194"/>
      <c r="C1178" s="195"/>
      <c r="D1178" s="195"/>
      <c r="E1178" s="196"/>
      <c r="F1178" s="197"/>
      <c r="G1178" s="198" t="str">
        <f t="shared" si="75"/>
        <v/>
      </c>
      <c r="H1178" s="371"/>
      <c r="I1178" s="373"/>
    </row>
    <row r="1179" spans="1:9" x14ac:dyDescent="0.25">
      <c r="A1179" s="214"/>
      <c r="B1179" s="194"/>
      <c r="C1179" s="195"/>
      <c r="D1179" s="195"/>
      <c r="E1179" s="196"/>
      <c r="F1179" s="199"/>
      <c r="G1179" s="198" t="str">
        <f t="shared" si="75"/>
        <v/>
      </c>
      <c r="H1179" s="371"/>
      <c r="I1179" s="373"/>
    </row>
    <row r="1180" spans="1:9" x14ac:dyDescent="0.25">
      <c r="A1180" s="214"/>
      <c r="B1180" s="194"/>
      <c r="C1180" s="195"/>
      <c r="D1180" s="195"/>
      <c r="E1180" s="196"/>
      <c r="F1180" s="199"/>
      <c r="G1180" s="198" t="str">
        <f t="shared" si="75"/>
        <v/>
      </c>
      <c r="H1180" s="371"/>
      <c r="I1180" s="373"/>
    </row>
    <row r="1181" spans="1:9" ht="15.75" thickBot="1" x14ac:dyDescent="0.3">
      <c r="A1181" s="227"/>
      <c r="B1181" s="201"/>
      <c r="C1181" s="202"/>
      <c r="D1181" s="202"/>
      <c r="E1181" s="203"/>
      <c r="F1181" s="204"/>
      <c r="G1181" s="205" t="str">
        <f t="shared" si="75"/>
        <v/>
      </c>
      <c r="H1181" s="372"/>
      <c r="I1181" s="374"/>
    </row>
    <row r="1182" spans="1:9" ht="15.75" thickBot="1" x14ac:dyDescent="0.3">
      <c r="A1182" s="164"/>
      <c r="B1182" s="206"/>
      <c r="C1182" s="164"/>
      <c r="D1182" s="164"/>
      <c r="E1182" s="207"/>
      <c r="F1182" s="208"/>
      <c r="G1182" s="209" t="str">
        <f t="shared" si="75"/>
        <v/>
      </c>
      <c r="H1182" s="175"/>
      <c r="I1182" s="175"/>
    </row>
    <row r="1183" spans="1:9" x14ac:dyDescent="0.25">
      <c r="A1183" s="210" t="s">
        <v>2181</v>
      </c>
      <c r="B1183" s="177" t="s">
        <v>243</v>
      </c>
      <c r="C1183" s="178"/>
      <c r="D1183" s="179" t="s">
        <v>2</v>
      </c>
      <c r="E1183" s="179" t="s">
        <v>2385</v>
      </c>
      <c r="F1183" s="180">
        <v>1</v>
      </c>
      <c r="G1183" s="181">
        <f>IF(SUM(G1185:G1194)="","",IF(E1183="NOTURNO",(SUM(G1185:G1194))*1.25,SUM(G1185:G1194)))</f>
        <v>110.90000000000002</v>
      </c>
      <c r="H1183" s="182" t="s">
        <v>1771</v>
      </c>
      <c r="I1183" s="183" t="s">
        <v>1772</v>
      </c>
    </row>
    <row r="1184" spans="1:9" x14ac:dyDescent="0.25">
      <c r="A1184" s="211" t="s">
        <v>1774</v>
      </c>
      <c r="B1184" s="185" t="s">
        <v>2386</v>
      </c>
      <c r="C1184" s="186" t="s">
        <v>2387</v>
      </c>
      <c r="D1184" s="187" t="s">
        <v>2</v>
      </c>
      <c r="E1184" s="188" t="s">
        <v>2388</v>
      </c>
      <c r="F1184" s="189" t="s">
        <v>3</v>
      </c>
      <c r="G1184" s="190"/>
      <c r="H1184" s="191"/>
      <c r="I1184" s="192"/>
    </row>
    <row r="1185" spans="1:9" x14ac:dyDescent="0.25">
      <c r="A1185" s="212" t="s">
        <v>2196</v>
      </c>
      <c r="B1185" s="194" t="s">
        <v>2198</v>
      </c>
      <c r="C1185" s="195" t="s">
        <v>2454</v>
      </c>
      <c r="D1185" s="195" t="s">
        <v>134</v>
      </c>
      <c r="E1185" s="196">
        <v>44.34</v>
      </c>
      <c r="F1185" s="197">
        <v>2</v>
      </c>
      <c r="G1185" s="198">
        <f t="shared" ref="G1185:G1196" si="76">IF(E1185="","",F1185*E1185)</f>
        <v>88.68</v>
      </c>
      <c r="H1185" s="371" t="s">
        <v>2541</v>
      </c>
      <c r="I1185" s="373" t="s">
        <v>2542</v>
      </c>
    </row>
    <row r="1186" spans="1:9" ht="26.25" x14ac:dyDescent="0.25">
      <c r="A1186" s="212" t="s">
        <v>2393</v>
      </c>
      <c r="B1186" s="194" t="s">
        <v>1718</v>
      </c>
      <c r="C1186" s="195" t="s">
        <v>2394</v>
      </c>
      <c r="D1186" s="195" t="s">
        <v>134</v>
      </c>
      <c r="E1186" s="196">
        <v>1.2</v>
      </c>
      <c r="F1186" s="197">
        <v>2</v>
      </c>
      <c r="G1186" s="198">
        <f t="shared" si="76"/>
        <v>2.4</v>
      </c>
      <c r="H1186" s="371"/>
      <c r="I1186" s="373"/>
    </row>
    <row r="1187" spans="1:9" ht="26.25" x14ac:dyDescent="0.25">
      <c r="A1187" s="212" t="s">
        <v>2395</v>
      </c>
      <c r="B1187" s="194" t="s">
        <v>1718</v>
      </c>
      <c r="C1187" s="195" t="s">
        <v>2396</v>
      </c>
      <c r="D1187" s="195" t="s">
        <v>134</v>
      </c>
      <c r="E1187" s="196">
        <v>0.85</v>
      </c>
      <c r="F1187" s="197">
        <v>2</v>
      </c>
      <c r="G1187" s="198">
        <f t="shared" si="76"/>
        <v>1.7</v>
      </c>
      <c r="H1187" s="371"/>
      <c r="I1187" s="373"/>
    </row>
    <row r="1188" spans="1:9" x14ac:dyDescent="0.25">
      <c r="A1188" s="212" t="s">
        <v>2401</v>
      </c>
      <c r="B1188" s="194" t="s">
        <v>1713</v>
      </c>
      <c r="C1188" s="195" t="s">
        <v>2402</v>
      </c>
      <c r="D1188" s="195" t="s">
        <v>2422</v>
      </c>
      <c r="E1188" s="196">
        <v>1.51</v>
      </c>
      <c r="F1188" s="197">
        <v>12</v>
      </c>
      <c r="G1188" s="198">
        <f t="shared" si="76"/>
        <v>18.12</v>
      </c>
      <c r="H1188" s="371"/>
      <c r="I1188" s="373"/>
    </row>
    <row r="1189" spans="1:9" x14ac:dyDescent="0.25">
      <c r="A1189" s="214"/>
      <c r="B1189" s="194"/>
      <c r="C1189" s="195"/>
      <c r="D1189" s="195"/>
      <c r="E1189" s="196"/>
      <c r="F1189" s="197"/>
      <c r="G1189" s="198" t="str">
        <f t="shared" si="76"/>
        <v/>
      </c>
      <c r="H1189" s="371"/>
      <c r="I1189" s="373"/>
    </row>
    <row r="1190" spans="1:9" x14ac:dyDescent="0.25">
      <c r="A1190" s="214"/>
      <c r="B1190" s="194"/>
      <c r="C1190" s="195"/>
      <c r="D1190" s="195"/>
      <c r="E1190" s="196"/>
      <c r="F1190" s="197"/>
      <c r="G1190" s="198" t="str">
        <f t="shared" si="76"/>
        <v/>
      </c>
      <c r="H1190" s="371"/>
      <c r="I1190" s="373"/>
    </row>
    <row r="1191" spans="1:9" x14ac:dyDescent="0.25">
      <c r="A1191" s="214"/>
      <c r="B1191" s="194"/>
      <c r="C1191" s="195"/>
      <c r="D1191" s="195"/>
      <c r="E1191" s="196"/>
      <c r="F1191" s="197"/>
      <c r="G1191" s="198" t="str">
        <f t="shared" si="76"/>
        <v/>
      </c>
      <c r="H1191" s="371"/>
      <c r="I1191" s="373"/>
    </row>
    <row r="1192" spans="1:9" x14ac:dyDescent="0.25">
      <c r="A1192" s="214"/>
      <c r="B1192" s="194"/>
      <c r="C1192" s="195"/>
      <c r="D1192" s="195"/>
      <c r="E1192" s="196"/>
      <c r="F1192" s="197"/>
      <c r="G1192" s="198" t="str">
        <f t="shared" si="76"/>
        <v/>
      </c>
      <c r="H1192" s="371"/>
      <c r="I1192" s="373"/>
    </row>
    <row r="1193" spans="1:9" x14ac:dyDescent="0.25">
      <c r="A1193" s="214"/>
      <c r="B1193" s="194"/>
      <c r="C1193" s="195"/>
      <c r="D1193" s="195"/>
      <c r="E1193" s="196"/>
      <c r="F1193" s="199"/>
      <c r="G1193" s="198" t="str">
        <f t="shared" si="76"/>
        <v/>
      </c>
      <c r="H1193" s="371"/>
      <c r="I1193" s="373"/>
    </row>
    <row r="1194" spans="1:9" x14ac:dyDescent="0.25">
      <c r="A1194" s="214"/>
      <c r="B1194" s="194"/>
      <c r="C1194" s="195"/>
      <c r="D1194" s="195"/>
      <c r="E1194" s="196"/>
      <c r="F1194" s="199"/>
      <c r="G1194" s="198" t="str">
        <f t="shared" si="76"/>
        <v/>
      </c>
      <c r="H1194" s="371"/>
      <c r="I1194" s="373"/>
    </row>
    <row r="1195" spans="1:9" ht="15.75" thickBot="1" x14ac:dyDescent="0.3">
      <c r="A1195" s="227"/>
      <c r="B1195" s="201"/>
      <c r="C1195" s="202"/>
      <c r="D1195" s="202"/>
      <c r="E1195" s="203"/>
      <c r="F1195" s="204"/>
      <c r="G1195" s="205" t="str">
        <f t="shared" si="76"/>
        <v/>
      </c>
      <c r="H1195" s="372"/>
      <c r="I1195" s="374"/>
    </row>
    <row r="1196" spans="1:9" ht="15.75" thickBot="1" x14ac:dyDescent="0.3">
      <c r="A1196" s="164"/>
      <c r="B1196" s="206"/>
      <c r="C1196" s="164"/>
      <c r="D1196" s="164"/>
      <c r="E1196" s="207"/>
      <c r="F1196" s="208"/>
      <c r="G1196" s="209" t="str">
        <f t="shared" si="76"/>
        <v/>
      </c>
      <c r="H1196" s="175"/>
      <c r="I1196" s="175"/>
    </row>
    <row r="1197" spans="1:9" x14ac:dyDescent="0.25">
      <c r="A1197" s="210" t="s">
        <v>2182</v>
      </c>
      <c r="B1197" s="177" t="s">
        <v>244</v>
      </c>
      <c r="C1197" s="178"/>
      <c r="D1197" s="179" t="s">
        <v>2</v>
      </c>
      <c r="E1197" s="179" t="s">
        <v>132</v>
      </c>
      <c r="F1197" s="180">
        <v>1</v>
      </c>
      <c r="G1197" s="181">
        <f>IF(SUM(G1199:G1208)="","",IF(E1197="NOTURNO",(SUM(G1199:G1208))*1.25,SUM(G1199:G1208)))</f>
        <v>138.62500000000003</v>
      </c>
      <c r="H1197" s="182" t="s">
        <v>1771</v>
      </c>
      <c r="I1197" s="183" t="s">
        <v>1772</v>
      </c>
    </row>
    <row r="1198" spans="1:9" x14ac:dyDescent="0.25">
      <c r="A1198" s="211" t="s">
        <v>1774</v>
      </c>
      <c r="B1198" s="185" t="s">
        <v>2386</v>
      </c>
      <c r="C1198" s="186" t="s">
        <v>2387</v>
      </c>
      <c r="D1198" s="187" t="s">
        <v>2</v>
      </c>
      <c r="E1198" s="188" t="s">
        <v>2388</v>
      </c>
      <c r="F1198" s="189" t="s">
        <v>3</v>
      </c>
      <c r="G1198" s="190"/>
      <c r="H1198" s="191"/>
      <c r="I1198" s="192"/>
    </row>
    <row r="1199" spans="1:9" x14ac:dyDescent="0.25">
      <c r="A1199" s="212" t="s">
        <v>2196</v>
      </c>
      <c r="B1199" s="194" t="s">
        <v>2198</v>
      </c>
      <c r="C1199" s="195" t="s">
        <v>2454</v>
      </c>
      <c r="D1199" s="195" t="s">
        <v>134</v>
      </c>
      <c r="E1199" s="196">
        <v>44.34</v>
      </c>
      <c r="F1199" s="197">
        <v>2</v>
      </c>
      <c r="G1199" s="198">
        <f t="shared" ref="G1199:G1209" si="77">IF(E1199="","",F1199*E1199)</f>
        <v>88.68</v>
      </c>
      <c r="H1199" s="371" t="s">
        <v>2541</v>
      </c>
      <c r="I1199" s="373" t="s">
        <v>2542</v>
      </c>
    </row>
    <row r="1200" spans="1:9" ht="26.25" x14ac:dyDescent="0.25">
      <c r="A1200" s="212" t="s">
        <v>2393</v>
      </c>
      <c r="B1200" s="194" t="s">
        <v>1718</v>
      </c>
      <c r="C1200" s="195" t="s">
        <v>2394</v>
      </c>
      <c r="D1200" s="195" t="s">
        <v>134</v>
      </c>
      <c r="E1200" s="196">
        <v>1.2</v>
      </c>
      <c r="F1200" s="197">
        <v>2</v>
      </c>
      <c r="G1200" s="198">
        <f t="shared" si="77"/>
        <v>2.4</v>
      </c>
      <c r="H1200" s="371"/>
      <c r="I1200" s="373"/>
    </row>
    <row r="1201" spans="1:9" ht="26.25" x14ac:dyDescent="0.25">
      <c r="A1201" s="212" t="s">
        <v>2395</v>
      </c>
      <c r="B1201" s="194" t="s">
        <v>1718</v>
      </c>
      <c r="C1201" s="195" t="s">
        <v>2396</v>
      </c>
      <c r="D1201" s="195" t="s">
        <v>134</v>
      </c>
      <c r="E1201" s="196">
        <v>0.85</v>
      </c>
      <c r="F1201" s="197">
        <v>2</v>
      </c>
      <c r="G1201" s="198">
        <f t="shared" si="77"/>
        <v>1.7</v>
      </c>
      <c r="H1201" s="371"/>
      <c r="I1201" s="373"/>
    </row>
    <row r="1202" spans="1:9" x14ac:dyDescent="0.25">
      <c r="A1202" s="212" t="s">
        <v>2401</v>
      </c>
      <c r="B1202" s="194" t="s">
        <v>1713</v>
      </c>
      <c r="C1202" s="195" t="s">
        <v>2402</v>
      </c>
      <c r="D1202" s="195" t="s">
        <v>2422</v>
      </c>
      <c r="E1202" s="196">
        <v>1.51</v>
      </c>
      <c r="F1202" s="197">
        <v>12</v>
      </c>
      <c r="G1202" s="198">
        <f t="shared" si="77"/>
        <v>18.12</v>
      </c>
      <c r="H1202" s="371"/>
      <c r="I1202" s="373"/>
    </row>
    <row r="1203" spans="1:9" x14ac:dyDescent="0.25">
      <c r="A1203" s="214"/>
      <c r="B1203" s="194"/>
      <c r="C1203" s="195"/>
      <c r="D1203" s="195"/>
      <c r="E1203" s="196"/>
      <c r="F1203" s="197"/>
      <c r="G1203" s="198" t="str">
        <f t="shared" si="77"/>
        <v/>
      </c>
      <c r="H1203" s="371"/>
      <c r="I1203" s="373"/>
    </row>
    <row r="1204" spans="1:9" x14ac:dyDescent="0.25">
      <c r="A1204" s="214"/>
      <c r="B1204" s="194"/>
      <c r="C1204" s="195"/>
      <c r="D1204" s="195"/>
      <c r="E1204" s="196"/>
      <c r="F1204" s="197"/>
      <c r="G1204" s="198" t="str">
        <f t="shared" si="77"/>
        <v/>
      </c>
      <c r="H1204" s="371"/>
      <c r="I1204" s="373"/>
    </row>
    <row r="1205" spans="1:9" x14ac:dyDescent="0.25">
      <c r="A1205" s="214"/>
      <c r="B1205" s="194"/>
      <c r="C1205" s="195"/>
      <c r="D1205" s="195"/>
      <c r="E1205" s="196"/>
      <c r="F1205" s="197"/>
      <c r="G1205" s="198" t="str">
        <f t="shared" si="77"/>
        <v/>
      </c>
      <c r="H1205" s="371"/>
      <c r="I1205" s="373"/>
    </row>
    <row r="1206" spans="1:9" x14ac:dyDescent="0.25">
      <c r="A1206" s="214"/>
      <c r="B1206" s="194"/>
      <c r="C1206" s="195"/>
      <c r="D1206" s="195"/>
      <c r="E1206" s="196"/>
      <c r="F1206" s="197"/>
      <c r="G1206" s="198" t="str">
        <f t="shared" si="77"/>
        <v/>
      </c>
      <c r="H1206" s="371"/>
      <c r="I1206" s="373"/>
    </row>
    <row r="1207" spans="1:9" x14ac:dyDescent="0.25">
      <c r="A1207" s="214"/>
      <c r="B1207" s="194"/>
      <c r="C1207" s="195"/>
      <c r="D1207" s="195"/>
      <c r="E1207" s="196"/>
      <c r="F1207" s="199"/>
      <c r="G1207" s="198" t="str">
        <f t="shared" si="77"/>
        <v/>
      </c>
      <c r="H1207" s="371"/>
      <c r="I1207" s="373"/>
    </row>
    <row r="1208" spans="1:9" x14ac:dyDescent="0.25">
      <c r="A1208" s="214"/>
      <c r="B1208" s="194"/>
      <c r="C1208" s="195"/>
      <c r="D1208" s="195"/>
      <c r="E1208" s="196"/>
      <c r="F1208" s="199"/>
      <c r="G1208" s="198" t="str">
        <f t="shared" si="77"/>
        <v/>
      </c>
      <c r="H1208" s="371"/>
      <c r="I1208" s="373"/>
    </row>
    <row r="1209" spans="1:9" ht="15.75" thickBot="1" x14ac:dyDescent="0.3">
      <c r="A1209" s="227"/>
      <c r="B1209" s="201"/>
      <c r="C1209" s="202"/>
      <c r="D1209" s="202"/>
      <c r="E1209" s="203"/>
      <c r="F1209" s="204"/>
      <c r="G1209" s="205" t="str">
        <f t="shared" si="77"/>
        <v/>
      </c>
      <c r="H1209" s="372"/>
      <c r="I1209" s="374"/>
    </row>
    <row r="1210" spans="1:9" ht="15.75" thickBot="1" x14ac:dyDescent="0.3">
      <c r="A1210" s="164"/>
      <c r="B1210" s="206"/>
      <c r="C1210" s="164"/>
      <c r="D1210" s="164"/>
      <c r="E1210" s="207"/>
      <c r="F1210" s="208"/>
      <c r="G1210" s="209">
        <v>55</v>
      </c>
      <c r="H1210" s="175"/>
      <c r="I1210" s="175"/>
    </row>
    <row r="1211" spans="1:9" x14ac:dyDescent="0.25">
      <c r="A1211" s="210" t="s">
        <v>2183</v>
      </c>
      <c r="B1211" s="177" t="s">
        <v>245</v>
      </c>
      <c r="C1211" s="178"/>
      <c r="D1211" s="179" t="s">
        <v>807</v>
      </c>
      <c r="E1211" s="179" t="s">
        <v>131</v>
      </c>
      <c r="F1211" s="180">
        <v>1</v>
      </c>
      <c r="G1211" s="181">
        <f>IF(SUM(G1213:G1222)="","",IF(E1211="NOTURNO",(SUM(G1213:G1222))*1.25,SUM(G1213:G1222)))</f>
        <v>55.42</v>
      </c>
      <c r="H1211" s="182" t="s">
        <v>1771</v>
      </c>
      <c r="I1211" s="183" t="s">
        <v>1772</v>
      </c>
    </row>
    <row r="1212" spans="1:9" x14ac:dyDescent="0.25">
      <c r="A1212" s="211" t="s">
        <v>1774</v>
      </c>
      <c r="B1212" s="185" t="s">
        <v>2386</v>
      </c>
      <c r="C1212" s="186" t="s">
        <v>2387</v>
      </c>
      <c r="D1212" s="187" t="s">
        <v>2</v>
      </c>
      <c r="E1212" s="188" t="s">
        <v>2388</v>
      </c>
      <c r="F1212" s="189" t="s">
        <v>3</v>
      </c>
      <c r="G1212" s="190"/>
      <c r="H1212" s="191"/>
      <c r="I1212" s="192"/>
    </row>
    <row r="1213" spans="1:9" x14ac:dyDescent="0.25">
      <c r="A1213" s="214" t="s">
        <v>2505</v>
      </c>
      <c r="B1213" s="194" t="s">
        <v>1718</v>
      </c>
      <c r="C1213" s="195" t="s">
        <v>2506</v>
      </c>
      <c r="D1213" s="195" t="s">
        <v>807</v>
      </c>
      <c r="E1213" s="196">
        <v>26.14</v>
      </c>
      <c r="F1213" s="197">
        <v>0.9</v>
      </c>
      <c r="G1213" s="198">
        <f>IF(E1213="","",F1213*E1213)</f>
        <v>23.526</v>
      </c>
      <c r="H1213" s="371" t="s">
        <v>2543</v>
      </c>
      <c r="I1213" s="373" t="s">
        <v>2544</v>
      </c>
    </row>
    <row r="1214" spans="1:9" x14ac:dyDescent="0.25">
      <c r="A1214" s="214" t="s">
        <v>2513</v>
      </c>
      <c r="B1214" s="194" t="s">
        <v>1718</v>
      </c>
      <c r="C1214" s="195" t="s">
        <v>2514</v>
      </c>
      <c r="D1214" s="195" t="s">
        <v>807</v>
      </c>
      <c r="E1214" s="196">
        <v>33.159999999999997</v>
      </c>
      <c r="F1214" s="197">
        <v>0.9</v>
      </c>
      <c r="G1214" s="198">
        <f>IF(E1214="","",F1214*E1214)</f>
        <v>29.843999999999998</v>
      </c>
      <c r="H1214" s="371"/>
      <c r="I1214" s="373"/>
    </row>
    <row r="1215" spans="1:9" ht="26.25" x14ac:dyDescent="0.25">
      <c r="A1215" s="214" t="s">
        <v>2517</v>
      </c>
      <c r="B1215" s="194" t="s">
        <v>1718</v>
      </c>
      <c r="C1215" s="195" t="s">
        <v>2518</v>
      </c>
      <c r="D1215" s="195" t="s">
        <v>807</v>
      </c>
      <c r="E1215" s="196">
        <v>1.2</v>
      </c>
      <c r="F1215" s="197">
        <v>1</v>
      </c>
      <c r="G1215" s="198">
        <f>IF(E1215="","",F1215*E1215)</f>
        <v>1.2</v>
      </c>
      <c r="H1215" s="371"/>
      <c r="I1215" s="373"/>
    </row>
    <row r="1216" spans="1:9" ht="26.25" x14ac:dyDescent="0.25">
      <c r="A1216" s="214" t="s">
        <v>2519</v>
      </c>
      <c r="B1216" s="194" t="s">
        <v>1718</v>
      </c>
      <c r="C1216" s="195" t="s">
        <v>2520</v>
      </c>
      <c r="D1216" s="195" t="s">
        <v>807</v>
      </c>
      <c r="E1216" s="196">
        <v>0.85</v>
      </c>
      <c r="F1216" s="197">
        <v>1</v>
      </c>
      <c r="G1216" s="198">
        <f>IF(E1216="","",F1216*E1216)</f>
        <v>0.85</v>
      </c>
      <c r="H1216" s="371"/>
      <c r="I1216" s="373"/>
    </row>
    <row r="1217" spans="1:9" x14ac:dyDescent="0.25">
      <c r="A1217" s="214"/>
      <c r="B1217" s="194"/>
      <c r="C1217" s="195"/>
      <c r="D1217" s="195"/>
      <c r="E1217" s="196"/>
      <c r="F1217" s="197"/>
      <c r="G1217" s="198" t="str">
        <f>IF(E1217="","",F1217*E1217)</f>
        <v/>
      </c>
      <c r="H1217" s="371"/>
      <c r="I1217" s="373"/>
    </row>
    <row r="1218" spans="1:9" x14ac:dyDescent="0.25">
      <c r="A1218" s="214"/>
      <c r="B1218" s="194"/>
      <c r="C1218" s="195"/>
      <c r="D1218" s="195"/>
      <c r="E1218" s="196"/>
      <c r="F1218" s="197"/>
      <c r="G1218" s="198" t="str">
        <f t="shared" ref="G1218:G1223" si="78">IF(E1218="","",F1218*E1218)</f>
        <v/>
      </c>
      <c r="H1218" s="371"/>
      <c r="I1218" s="373"/>
    </row>
    <row r="1219" spans="1:9" x14ac:dyDescent="0.25">
      <c r="A1219" s="214"/>
      <c r="B1219" s="194"/>
      <c r="C1219" s="195"/>
      <c r="D1219" s="195"/>
      <c r="E1219" s="196"/>
      <c r="F1219" s="197"/>
      <c r="G1219" s="198" t="str">
        <f t="shared" si="78"/>
        <v/>
      </c>
      <c r="H1219" s="371"/>
      <c r="I1219" s="373"/>
    </row>
    <row r="1220" spans="1:9" x14ac:dyDescent="0.25">
      <c r="A1220" s="214"/>
      <c r="B1220" s="194"/>
      <c r="C1220" s="195"/>
      <c r="D1220" s="195"/>
      <c r="E1220" s="196"/>
      <c r="F1220" s="197"/>
      <c r="G1220" s="198" t="str">
        <f t="shared" si="78"/>
        <v/>
      </c>
      <c r="H1220" s="371"/>
      <c r="I1220" s="373"/>
    </row>
    <row r="1221" spans="1:9" x14ac:dyDescent="0.25">
      <c r="A1221" s="214"/>
      <c r="B1221" s="194"/>
      <c r="C1221" s="195"/>
      <c r="D1221" s="195"/>
      <c r="E1221" s="196"/>
      <c r="F1221" s="199"/>
      <c r="G1221" s="198" t="str">
        <f t="shared" si="78"/>
        <v/>
      </c>
      <c r="H1221" s="371"/>
      <c r="I1221" s="373"/>
    </row>
    <row r="1222" spans="1:9" x14ac:dyDescent="0.25">
      <c r="A1222" s="214"/>
      <c r="B1222" s="194"/>
      <c r="C1222" s="195"/>
      <c r="D1222" s="195"/>
      <c r="E1222" s="196"/>
      <c r="F1222" s="199"/>
      <c r="G1222" s="198" t="str">
        <f t="shared" si="78"/>
        <v/>
      </c>
      <c r="H1222" s="371"/>
      <c r="I1222" s="373"/>
    </row>
    <row r="1223" spans="1:9" ht="15.75" thickBot="1" x14ac:dyDescent="0.3">
      <c r="A1223" s="227"/>
      <c r="B1223" s="201"/>
      <c r="C1223" s="202"/>
      <c r="D1223" s="202"/>
      <c r="E1223" s="203"/>
      <c r="F1223" s="204"/>
      <c r="G1223" s="205" t="str">
        <f t="shared" si="78"/>
        <v/>
      </c>
      <c r="H1223" s="372"/>
      <c r="I1223" s="374"/>
    </row>
    <row r="1224" spans="1:9" ht="15.75" thickBot="1" x14ac:dyDescent="0.3">
      <c r="A1224" s="164"/>
      <c r="B1224" s="206"/>
      <c r="C1224" s="164"/>
      <c r="D1224" s="164"/>
      <c r="E1224" s="207"/>
      <c r="F1224" s="208"/>
      <c r="G1224" s="209"/>
      <c r="H1224" s="175"/>
      <c r="I1224" s="175"/>
    </row>
    <row r="1225" spans="1:9" x14ac:dyDescent="0.25">
      <c r="A1225" s="210" t="s">
        <v>2184</v>
      </c>
      <c r="B1225" s="177" t="s">
        <v>246</v>
      </c>
      <c r="C1225" s="178"/>
      <c r="D1225" s="179" t="s">
        <v>807</v>
      </c>
      <c r="E1225" s="179" t="s">
        <v>131</v>
      </c>
      <c r="F1225" s="180">
        <v>1</v>
      </c>
      <c r="G1225" s="181">
        <f>IF(SUM(G1227:G1236)="","",IF(E1225="NOTURNO",(SUM(G1227:G1236))*1.25,SUM(G1227:G1236)))</f>
        <v>43.559999999999995</v>
      </c>
      <c r="H1225" s="182" t="s">
        <v>1771</v>
      </c>
      <c r="I1225" s="183" t="s">
        <v>1772</v>
      </c>
    </row>
    <row r="1226" spans="1:9" x14ac:dyDescent="0.25">
      <c r="A1226" s="211" t="s">
        <v>1774</v>
      </c>
      <c r="B1226" s="185" t="s">
        <v>2386</v>
      </c>
      <c r="C1226" s="186" t="s">
        <v>2387</v>
      </c>
      <c r="D1226" s="187" t="s">
        <v>2</v>
      </c>
      <c r="E1226" s="188" t="s">
        <v>2388</v>
      </c>
      <c r="F1226" s="189" t="s">
        <v>3</v>
      </c>
      <c r="G1226" s="190"/>
      <c r="H1226" s="191"/>
      <c r="I1226" s="192"/>
    </row>
    <row r="1227" spans="1:9" x14ac:dyDescent="0.25">
      <c r="A1227" s="214" t="s">
        <v>2505</v>
      </c>
      <c r="B1227" s="194" t="s">
        <v>1718</v>
      </c>
      <c r="C1227" s="195" t="s">
        <v>2506</v>
      </c>
      <c r="D1227" s="195" t="s">
        <v>807</v>
      </c>
      <c r="E1227" s="196">
        <v>26.14</v>
      </c>
      <c r="F1227" s="197">
        <v>0.7</v>
      </c>
      <c r="G1227" s="198">
        <f t="shared" ref="G1227:G1237" si="79">IF(E1227="","",F1227*E1227)</f>
        <v>18.297999999999998</v>
      </c>
      <c r="H1227" s="371" t="s">
        <v>2545</v>
      </c>
      <c r="I1227" s="373" t="s">
        <v>2544</v>
      </c>
    </row>
    <row r="1228" spans="1:9" x14ac:dyDescent="0.25">
      <c r="A1228" s="214" t="s">
        <v>2513</v>
      </c>
      <c r="B1228" s="194" t="s">
        <v>1718</v>
      </c>
      <c r="C1228" s="195" t="s">
        <v>2514</v>
      </c>
      <c r="D1228" s="195" t="s">
        <v>807</v>
      </c>
      <c r="E1228" s="196">
        <v>33.159999999999997</v>
      </c>
      <c r="F1228" s="197">
        <v>0.7</v>
      </c>
      <c r="G1228" s="198">
        <f t="shared" si="79"/>
        <v>23.211999999999996</v>
      </c>
      <c r="H1228" s="371"/>
      <c r="I1228" s="373"/>
    </row>
    <row r="1229" spans="1:9" ht="26.25" x14ac:dyDescent="0.25">
      <c r="A1229" s="214" t="s">
        <v>2517</v>
      </c>
      <c r="B1229" s="194" t="s">
        <v>1718</v>
      </c>
      <c r="C1229" s="195" t="s">
        <v>2518</v>
      </c>
      <c r="D1229" s="195" t="s">
        <v>807</v>
      </c>
      <c r="E1229" s="196">
        <v>1.2</v>
      </c>
      <c r="F1229" s="197">
        <v>1</v>
      </c>
      <c r="G1229" s="198">
        <f t="shared" si="79"/>
        <v>1.2</v>
      </c>
      <c r="H1229" s="371"/>
      <c r="I1229" s="373"/>
    </row>
    <row r="1230" spans="1:9" ht="26.25" x14ac:dyDescent="0.25">
      <c r="A1230" s="214" t="s">
        <v>2519</v>
      </c>
      <c r="B1230" s="194" t="s">
        <v>1718</v>
      </c>
      <c r="C1230" s="195" t="s">
        <v>2520</v>
      </c>
      <c r="D1230" s="195" t="s">
        <v>807</v>
      </c>
      <c r="E1230" s="196">
        <v>0.85</v>
      </c>
      <c r="F1230" s="197">
        <v>1</v>
      </c>
      <c r="G1230" s="198">
        <f t="shared" si="79"/>
        <v>0.85</v>
      </c>
      <c r="H1230" s="371"/>
      <c r="I1230" s="373"/>
    </row>
    <row r="1231" spans="1:9" x14ac:dyDescent="0.25">
      <c r="A1231" s="214"/>
      <c r="B1231" s="194"/>
      <c r="C1231" s="195"/>
      <c r="D1231" s="195"/>
      <c r="E1231" s="196"/>
      <c r="F1231" s="197"/>
      <c r="G1231" s="198" t="str">
        <f t="shared" si="79"/>
        <v/>
      </c>
      <c r="H1231" s="371"/>
      <c r="I1231" s="373"/>
    </row>
    <row r="1232" spans="1:9" x14ac:dyDescent="0.25">
      <c r="A1232" s="214"/>
      <c r="B1232" s="194"/>
      <c r="C1232" s="195"/>
      <c r="D1232" s="195"/>
      <c r="E1232" s="196"/>
      <c r="F1232" s="197"/>
      <c r="G1232" s="198" t="str">
        <f t="shared" si="79"/>
        <v/>
      </c>
      <c r="H1232" s="371"/>
      <c r="I1232" s="373"/>
    </row>
    <row r="1233" spans="1:9" x14ac:dyDescent="0.25">
      <c r="A1233" s="214"/>
      <c r="B1233" s="194"/>
      <c r="C1233" s="195"/>
      <c r="D1233" s="195"/>
      <c r="E1233" s="196"/>
      <c r="F1233" s="197"/>
      <c r="G1233" s="198" t="str">
        <f t="shared" si="79"/>
        <v/>
      </c>
      <c r="H1233" s="371"/>
      <c r="I1233" s="373"/>
    </row>
    <row r="1234" spans="1:9" x14ac:dyDescent="0.25">
      <c r="A1234" s="214"/>
      <c r="B1234" s="194"/>
      <c r="C1234" s="195"/>
      <c r="D1234" s="195"/>
      <c r="E1234" s="196"/>
      <c r="F1234" s="197"/>
      <c r="G1234" s="198" t="str">
        <f t="shared" si="79"/>
        <v/>
      </c>
      <c r="H1234" s="371"/>
      <c r="I1234" s="373"/>
    </row>
    <row r="1235" spans="1:9" x14ac:dyDescent="0.25">
      <c r="A1235" s="214"/>
      <c r="B1235" s="194"/>
      <c r="C1235" s="195"/>
      <c r="D1235" s="195"/>
      <c r="E1235" s="196"/>
      <c r="F1235" s="199"/>
      <c r="G1235" s="198" t="str">
        <f t="shared" si="79"/>
        <v/>
      </c>
      <c r="H1235" s="371"/>
      <c r="I1235" s="373"/>
    </row>
    <row r="1236" spans="1:9" x14ac:dyDescent="0.25">
      <c r="A1236" s="214"/>
      <c r="B1236" s="194"/>
      <c r="C1236" s="195"/>
      <c r="D1236" s="195"/>
      <c r="E1236" s="196"/>
      <c r="F1236" s="199"/>
      <c r="G1236" s="198" t="str">
        <f t="shared" si="79"/>
        <v/>
      </c>
      <c r="H1236" s="371"/>
      <c r="I1236" s="373"/>
    </row>
    <row r="1237" spans="1:9" ht="15.75" thickBot="1" x14ac:dyDescent="0.3">
      <c r="A1237" s="227"/>
      <c r="B1237" s="201"/>
      <c r="C1237" s="202"/>
      <c r="D1237" s="202"/>
      <c r="E1237" s="203"/>
      <c r="F1237" s="204"/>
      <c r="G1237" s="205" t="str">
        <f t="shared" si="79"/>
        <v/>
      </c>
      <c r="H1237" s="372"/>
      <c r="I1237" s="374"/>
    </row>
    <row r="1238" spans="1:9" ht="15.75" thickBot="1" x14ac:dyDescent="0.3">
      <c r="A1238" s="164"/>
      <c r="B1238" s="206"/>
      <c r="C1238" s="164"/>
      <c r="D1238" s="164"/>
      <c r="E1238" s="207"/>
      <c r="F1238" s="208"/>
      <c r="G1238" s="209"/>
      <c r="H1238" s="175"/>
      <c r="I1238" s="175"/>
    </row>
    <row r="1239" spans="1:9" x14ac:dyDescent="0.25">
      <c r="A1239" s="210" t="s">
        <v>2185</v>
      </c>
      <c r="B1239" s="177" t="s">
        <v>247</v>
      </c>
      <c r="C1239" s="178"/>
      <c r="D1239" s="179" t="s">
        <v>807</v>
      </c>
      <c r="E1239" s="179" t="s">
        <v>131</v>
      </c>
      <c r="F1239" s="180">
        <v>1</v>
      </c>
      <c r="G1239" s="181">
        <f>IF(SUM(G1241:G1250)="","",IF(E1239="NOTURNO",(SUM(G1241:G1250))*1.25,SUM(G1241:G1250)))</f>
        <v>102.85199999999999</v>
      </c>
      <c r="H1239" s="182" t="s">
        <v>1771</v>
      </c>
      <c r="I1239" s="183" t="s">
        <v>1772</v>
      </c>
    </row>
    <row r="1240" spans="1:9" x14ac:dyDescent="0.25">
      <c r="A1240" s="211" t="s">
        <v>1774</v>
      </c>
      <c r="B1240" s="185" t="s">
        <v>2386</v>
      </c>
      <c r="C1240" s="186" t="s">
        <v>2387</v>
      </c>
      <c r="D1240" s="187" t="s">
        <v>2</v>
      </c>
      <c r="E1240" s="188" t="s">
        <v>2388</v>
      </c>
      <c r="F1240" s="189" t="s">
        <v>3</v>
      </c>
      <c r="G1240" s="190"/>
      <c r="H1240" s="191"/>
      <c r="I1240" s="192"/>
    </row>
    <row r="1241" spans="1:9" x14ac:dyDescent="0.25">
      <c r="A1241" s="214" t="s">
        <v>2505</v>
      </c>
      <c r="B1241" s="194" t="s">
        <v>1718</v>
      </c>
      <c r="C1241" s="195" t="s">
        <v>2506</v>
      </c>
      <c r="D1241" s="195" t="s">
        <v>807</v>
      </c>
      <c r="E1241" s="196">
        <v>26.14</v>
      </c>
      <c r="F1241" s="197">
        <v>0.7</v>
      </c>
      <c r="G1241" s="198">
        <f t="shared" ref="G1241:G1251" si="80">IF(E1241="","",F1241*E1241)</f>
        <v>18.297999999999998</v>
      </c>
      <c r="H1241" s="371" t="s">
        <v>2546</v>
      </c>
      <c r="I1241" s="373" t="s">
        <v>2544</v>
      </c>
    </row>
    <row r="1242" spans="1:9" x14ac:dyDescent="0.25">
      <c r="A1242" s="214" t="s">
        <v>2509</v>
      </c>
      <c r="B1242" s="194" t="s">
        <v>1718</v>
      </c>
      <c r="C1242" s="195" t="s">
        <v>2510</v>
      </c>
      <c r="D1242" s="195" t="s">
        <v>807</v>
      </c>
      <c r="E1242" s="196">
        <v>26.14</v>
      </c>
      <c r="F1242" s="197">
        <v>1</v>
      </c>
      <c r="G1242" s="198">
        <f t="shared" si="80"/>
        <v>26.14</v>
      </c>
      <c r="H1242" s="371"/>
      <c r="I1242" s="373"/>
    </row>
    <row r="1243" spans="1:9" x14ac:dyDescent="0.25">
      <c r="A1243" s="214" t="s">
        <v>2511</v>
      </c>
      <c r="B1243" s="194" t="s">
        <v>1718</v>
      </c>
      <c r="C1243" s="195" t="s">
        <v>2512</v>
      </c>
      <c r="D1243" s="195" t="s">
        <v>807</v>
      </c>
      <c r="E1243" s="196">
        <v>19.989999999999998</v>
      </c>
      <c r="F1243" s="197">
        <v>0.7</v>
      </c>
      <c r="G1243" s="198">
        <f t="shared" si="80"/>
        <v>13.992999999999999</v>
      </c>
      <c r="H1243" s="371"/>
      <c r="I1243" s="373"/>
    </row>
    <row r="1244" spans="1:9" x14ac:dyDescent="0.25">
      <c r="A1244" s="214" t="s">
        <v>2513</v>
      </c>
      <c r="B1244" s="194" t="s">
        <v>1718</v>
      </c>
      <c r="C1244" s="195" t="s">
        <v>2514</v>
      </c>
      <c r="D1244" s="195" t="s">
        <v>807</v>
      </c>
      <c r="E1244" s="196">
        <v>33.159999999999997</v>
      </c>
      <c r="F1244" s="197">
        <v>0.7</v>
      </c>
      <c r="G1244" s="198">
        <f t="shared" si="80"/>
        <v>23.211999999999996</v>
      </c>
      <c r="H1244" s="371"/>
      <c r="I1244" s="373"/>
    </row>
    <row r="1245" spans="1:9" x14ac:dyDescent="0.25">
      <c r="A1245" s="214" t="s">
        <v>2515</v>
      </c>
      <c r="B1245" s="194" t="s">
        <v>1718</v>
      </c>
      <c r="C1245" s="195" t="s">
        <v>2516</v>
      </c>
      <c r="D1245" s="195" t="s">
        <v>807</v>
      </c>
      <c r="E1245" s="196">
        <v>27.37</v>
      </c>
      <c r="F1245" s="197">
        <v>0.7</v>
      </c>
      <c r="G1245" s="198">
        <f t="shared" si="80"/>
        <v>19.158999999999999</v>
      </c>
      <c r="H1245" s="371"/>
      <c r="I1245" s="373"/>
    </row>
    <row r="1246" spans="1:9" ht="26.25" x14ac:dyDescent="0.25">
      <c r="A1246" s="214" t="s">
        <v>2517</v>
      </c>
      <c r="B1246" s="194" t="s">
        <v>1718</v>
      </c>
      <c r="C1246" s="195" t="s">
        <v>2518</v>
      </c>
      <c r="D1246" s="195" t="s">
        <v>807</v>
      </c>
      <c r="E1246" s="196">
        <v>1.2</v>
      </c>
      <c r="F1246" s="197">
        <v>1</v>
      </c>
      <c r="G1246" s="198">
        <f t="shared" si="80"/>
        <v>1.2</v>
      </c>
      <c r="H1246" s="371"/>
      <c r="I1246" s="373"/>
    </row>
    <row r="1247" spans="1:9" ht="26.25" x14ac:dyDescent="0.25">
      <c r="A1247" s="214" t="s">
        <v>2519</v>
      </c>
      <c r="B1247" s="194" t="s">
        <v>1718</v>
      </c>
      <c r="C1247" s="195" t="s">
        <v>2520</v>
      </c>
      <c r="D1247" s="195" t="s">
        <v>807</v>
      </c>
      <c r="E1247" s="196">
        <v>0.85</v>
      </c>
      <c r="F1247" s="197">
        <v>1</v>
      </c>
      <c r="G1247" s="198">
        <f t="shared" si="80"/>
        <v>0.85</v>
      </c>
      <c r="H1247" s="371"/>
      <c r="I1247" s="373"/>
    </row>
    <row r="1248" spans="1:9" x14ac:dyDescent="0.25">
      <c r="A1248" s="214"/>
      <c r="B1248" s="194"/>
      <c r="C1248" s="195"/>
      <c r="D1248" s="195"/>
      <c r="E1248" s="196"/>
      <c r="F1248" s="197"/>
      <c r="G1248" s="198" t="str">
        <f t="shared" si="80"/>
        <v/>
      </c>
      <c r="H1248" s="371"/>
      <c r="I1248" s="373"/>
    </row>
    <row r="1249" spans="1:9" x14ac:dyDescent="0.25">
      <c r="A1249" s="214"/>
      <c r="B1249" s="194"/>
      <c r="C1249" s="195"/>
      <c r="D1249" s="195"/>
      <c r="E1249" s="196"/>
      <c r="F1249" s="199"/>
      <c r="G1249" s="198" t="str">
        <f t="shared" si="80"/>
        <v/>
      </c>
      <c r="H1249" s="371"/>
      <c r="I1249" s="373"/>
    </row>
    <row r="1250" spans="1:9" x14ac:dyDescent="0.25">
      <c r="A1250" s="214"/>
      <c r="B1250" s="194"/>
      <c r="C1250" s="195"/>
      <c r="D1250" s="195"/>
      <c r="E1250" s="196"/>
      <c r="F1250" s="199"/>
      <c r="G1250" s="198" t="str">
        <f t="shared" si="80"/>
        <v/>
      </c>
      <c r="H1250" s="371"/>
      <c r="I1250" s="373"/>
    </row>
    <row r="1251" spans="1:9" ht="15.75" thickBot="1" x14ac:dyDescent="0.3">
      <c r="A1251" s="227"/>
      <c r="B1251" s="201"/>
      <c r="C1251" s="202"/>
      <c r="D1251" s="202"/>
      <c r="E1251" s="203"/>
      <c r="F1251" s="204"/>
      <c r="G1251" s="205" t="str">
        <f t="shared" si="80"/>
        <v/>
      </c>
      <c r="H1251" s="372"/>
      <c r="I1251" s="374"/>
    </row>
    <row r="1252" spans="1:9" ht="15.75" thickBot="1" x14ac:dyDescent="0.3">
      <c r="A1252" s="164"/>
      <c r="B1252" s="206"/>
      <c r="C1252" s="164"/>
      <c r="D1252" s="164"/>
      <c r="E1252" s="207"/>
      <c r="F1252" s="208"/>
      <c r="G1252" s="209"/>
      <c r="H1252" s="175"/>
      <c r="I1252" s="175"/>
    </row>
    <row r="1253" spans="1:9" x14ac:dyDescent="0.25">
      <c r="A1253" s="210" t="s">
        <v>2186</v>
      </c>
      <c r="B1253" s="177" t="s">
        <v>248</v>
      </c>
      <c r="C1253" s="178"/>
      <c r="D1253" s="179" t="s">
        <v>807</v>
      </c>
      <c r="E1253" s="179" t="s">
        <v>131</v>
      </c>
      <c r="F1253" s="180">
        <v>1</v>
      </c>
      <c r="G1253" s="181">
        <f>IF(SUM(G1255:G1264)="","",IF(E1253="NOTURNO",(SUM(G1255:G1264))*1.25,SUM(G1255:G1264)))</f>
        <v>109.843</v>
      </c>
      <c r="H1253" s="182" t="s">
        <v>1771</v>
      </c>
      <c r="I1253" s="183" t="s">
        <v>1772</v>
      </c>
    </row>
    <row r="1254" spans="1:9" x14ac:dyDescent="0.25">
      <c r="A1254" s="211" t="s">
        <v>1774</v>
      </c>
      <c r="B1254" s="185" t="s">
        <v>2386</v>
      </c>
      <c r="C1254" s="186" t="s">
        <v>2387</v>
      </c>
      <c r="D1254" s="187" t="s">
        <v>2</v>
      </c>
      <c r="E1254" s="188" t="s">
        <v>2388</v>
      </c>
      <c r="F1254" s="189" t="s">
        <v>3</v>
      </c>
      <c r="G1254" s="190"/>
      <c r="H1254" s="191"/>
      <c r="I1254" s="192"/>
    </row>
    <row r="1255" spans="1:9" x14ac:dyDescent="0.25">
      <c r="A1255" s="214" t="s">
        <v>2505</v>
      </c>
      <c r="B1255" s="194" t="s">
        <v>1718</v>
      </c>
      <c r="C1255" s="195" t="s">
        <v>2506</v>
      </c>
      <c r="D1255" s="195" t="s">
        <v>807</v>
      </c>
      <c r="E1255" s="196">
        <v>26.14</v>
      </c>
      <c r="F1255" s="197">
        <v>1</v>
      </c>
      <c r="G1255" s="198">
        <f t="shared" ref="G1255:G1265" si="81">IF(E1255="","",F1255*E1255)</f>
        <v>26.14</v>
      </c>
      <c r="H1255" s="371" t="s">
        <v>2547</v>
      </c>
      <c r="I1255" s="373" t="s">
        <v>2544</v>
      </c>
    </row>
    <row r="1256" spans="1:9" x14ac:dyDescent="0.25">
      <c r="A1256" s="214" t="s">
        <v>2509</v>
      </c>
      <c r="B1256" s="194" t="s">
        <v>1718</v>
      </c>
      <c r="C1256" s="195" t="s">
        <v>2510</v>
      </c>
      <c r="D1256" s="195" t="s">
        <v>807</v>
      </c>
      <c r="E1256" s="196">
        <v>26.14</v>
      </c>
      <c r="F1256" s="197">
        <v>0.75</v>
      </c>
      <c r="G1256" s="198">
        <f t="shared" si="81"/>
        <v>19.605</v>
      </c>
      <c r="H1256" s="371"/>
      <c r="I1256" s="373"/>
    </row>
    <row r="1257" spans="1:9" x14ac:dyDescent="0.25">
      <c r="A1257" s="214" t="s">
        <v>2511</v>
      </c>
      <c r="B1257" s="194" t="s">
        <v>1718</v>
      </c>
      <c r="C1257" s="195" t="s">
        <v>2512</v>
      </c>
      <c r="D1257" s="195" t="s">
        <v>807</v>
      </c>
      <c r="E1257" s="196">
        <v>19.989999999999998</v>
      </c>
      <c r="F1257" s="197">
        <v>0.75</v>
      </c>
      <c r="G1257" s="198">
        <f t="shared" si="81"/>
        <v>14.9925</v>
      </c>
      <c r="H1257" s="371"/>
      <c r="I1257" s="373"/>
    </row>
    <row r="1258" spans="1:9" x14ac:dyDescent="0.25">
      <c r="A1258" s="214" t="s">
        <v>2513</v>
      </c>
      <c r="B1258" s="194" t="s">
        <v>1718</v>
      </c>
      <c r="C1258" s="195" t="s">
        <v>2514</v>
      </c>
      <c r="D1258" s="195" t="s">
        <v>807</v>
      </c>
      <c r="E1258" s="196">
        <v>33.159999999999997</v>
      </c>
      <c r="F1258" s="197">
        <v>0.8</v>
      </c>
      <c r="G1258" s="198">
        <f t="shared" si="81"/>
        <v>26.527999999999999</v>
      </c>
      <c r="H1258" s="371"/>
      <c r="I1258" s="373"/>
    </row>
    <row r="1259" spans="1:9" x14ac:dyDescent="0.25">
      <c r="A1259" s="214" t="s">
        <v>2515</v>
      </c>
      <c r="B1259" s="194" t="s">
        <v>1718</v>
      </c>
      <c r="C1259" s="195" t="s">
        <v>2516</v>
      </c>
      <c r="D1259" s="195" t="s">
        <v>807</v>
      </c>
      <c r="E1259" s="196">
        <v>27.37</v>
      </c>
      <c r="F1259" s="197">
        <v>0.75</v>
      </c>
      <c r="G1259" s="198">
        <f t="shared" si="81"/>
        <v>20.5275</v>
      </c>
      <c r="H1259" s="371"/>
      <c r="I1259" s="373"/>
    </row>
    <row r="1260" spans="1:9" ht="26.25" x14ac:dyDescent="0.25">
      <c r="A1260" s="214" t="s">
        <v>2517</v>
      </c>
      <c r="B1260" s="194" t="s">
        <v>1718</v>
      </c>
      <c r="C1260" s="195" t="s">
        <v>2518</v>
      </c>
      <c r="D1260" s="195" t="s">
        <v>807</v>
      </c>
      <c r="E1260" s="196">
        <v>1.2</v>
      </c>
      <c r="F1260" s="197">
        <v>1</v>
      </c>
      <c r="G1260" s="198">
        <f t="shared" si="81"/>
        <v>1.2</v>
      </c>
      <c r="H1260" s="371"/>
      <c r="I1260" s="373"/>
    </row>
    <row r="1261" spans="1:9" ht="26.25" x14ac:dyDescent="0.25">
      <c r="A1261" s="214" t="s">
        <v>2519</v>
      </c>
      <c r="B1261" s="194" t="s">
        <v>1718</v>
      </c>
      <c r="C1261" s="195" t="s">
        <v>2520</v>
      </c>
      <c r="D1261" s="195" t="s">
        <v>807</v>
      </c>
      <c r="E1261" s="196">
        <v>0.85</v>
      </c>
      <c r="F1261" s="197">
        <v>1</v>
      </c>
      <c r="G1261" s="198">
        <f t="shared" si="81"/>
        <v>0.85</v>
      </c>
      <c r="H1261" s="371"/>
      <c r="I1261" s="373"/>
    </row>
    <row r="1262" spans="1:9" x14ac:dyDescent="0.25">
      <c r="A1262" s="214"/>
      <c r="B1262" s="194"/>
      <c r="C1262" s="195"/>
      <c r="D1262" s="195"/>
      <c r="E1262" s="196"/>
      <c r="F1262" s="197"/>
      <c r="G1262" s="198" t="str">
        <f t="shared" si="81"/>
        <v/>
      </c>
      <c r="H1262" s="371"/>
      <c r="I1262" s="373"/>
    </row>
    <row r="1263" spans="1:9" x14ac:dyDescent="0.25">
      <c r="A1263" s="214"/>
      <c r="B1263" s="194"/>
      <c r="C1263" s="195"/>
      <c r="D1263" s="195"/>
      <c r="E1263" s="196"/>
      <c r="F1263" s="199"/>
      <c r="G1263" s="198" t="str">
        <f t="shared" si="81"/>
        <v/>
      </c>
      <c r="H1263" s="371"/>
      <c r="I1263" s="373"/>
    </row>
    <row r="1264" spans="1:9" x14ac:dyDescent="0.25">
      <c r="A1264" s="214"/>
      <c r="B1264" s="194"/>
      <c r="C1264" s="195"/>
      <c r="D1264" s="195"/>
      <c r="E1264" s="196"/>
      <c r="F1264" s="199"/>
      <c r="G1264" s="198" t="str">
        <f t="shared" si="81"/>
        <v/>
      </c>
      <c r="H1264" s="371"/>
      <c r="I1264" s="373"/>
    </row>
    <row r="1265" spans="1:9" ht="15.75" thickBot="1" x14ac:dyDescent="0.3">
      <c r="A1265" s="227"/>
      <c r="B1265" s="201"/>
      <c r="C1265" s="202"/>
      <c r="D1265" s="202"/>
      <c r="E1265" s="203"/>
      <c r="F1265" s="204"/>
      <c r="G1265" s="205" t="str">
        <f t="shared" si="81"/>
        <v/>
      </c>
      <c r="H1265" s="372"/>
      <c r="I1265" s="374"/>
    </row>
    <row r="1266" spans="1:9" ht="15.75" thickBot="1" x14ac:dyDescent="0.3">
      <c r="A1266" s="164"/>
      <c r="B1266" s="206"/>
      <c r="C1266" s="164"/>
      <c r="D1266" s="164"/>
      <c r="E1266" s="207"/>
      <c r="F1266" s="208"/>
      <c r="G1266" s="209"/>
      <c r="H1266" s="175"/>
      <c r="I1266" s="175"/>
    </row>
    <row r="1267" spans="1:9" x14ac:dyDescent="0.25">
      <c r="A1267" s="210" t="s">
        <v>2187</v>
      </c>
      <c r="B1267" s="177" t="s">
        <v>249</v>
      </c>
      <c r="C1267" s="178"/>
      <c r="D1267" s="179" t="s">
        <v>807</v>
      </c>
      <c r="E1267" s="179" t="s">
        <v>131</v>
      </c>
      <c r="F1267" s="180">
        <v>1</v>
      </c>
      <c r="G1267" s="181">
        <f>IF(SUM(G1269:G1278)="","",IF(E1267="NOTURNO",(SUM(G1269:G1278))*1.25,SUM(G1269:G1278)))</f>
        <v>65.625999999999991</v>
      </c>
      <c r="H1267" s="182" t="s">
        <v>1771</v>
      </c>
      <c r="I1267" s="183" t="s">
        <v>1772</v>
      </c>
    </row>
    <row r="1268" spans="1:9" x14ac:dyDescent="0.25">
      <c r="A1268" s="211" t="s">
        <v>1774</v>
      </c>
      <c r="B1268" s="185" t="s">
        <v>2386</v>
      </c>
      <c r="C1268" s="186" t="s">
        <v>2387</v>
      </c>
      <c r="D1268" s="187" t="s">
        <v>2</v>
      </c>
      <c r="E1268" s="188" t="s">
        <v>2388</v>
      </c>
      <c r="F1268" s="189" t="s">
        <v>3</v>
      </c>
      <c r="G1268" s="190"/>
      <c r="H1268" s="191"/>
      <c r="I1268" s="192"/>
    </row>
    <row r="1269" spans="1:9" x14ac:dyDescent="0.25">
      <c r="A1269" s="214" t="s">
        <v>2505</v>
      </c>
      <c r="B1269" s="194" t="s">
        <v>1718</v>
      </c>
      <c r="C1269" s="195" t="s">
        <v>2506</v>
      </c>
      <c r="D1269" s="195" t="s">
        <v>807</v>
      </c>
      <c r="E1269" s="196">
        <v>26.14</v>
      </c>
      <c r="F1269" s="197">
        <v>0.8</v>
      </c>
      <c r="G1269" s="198">
        <f t="shared" ref="G1269:G1275" si="82">IF(E1269="","",F1269*E1269)</f>
        <v>20.912000000000003</v>
      </c>
      <c r="H1269" s="371" t="s">
        <v>2548</v>
      </c>
      <c r="I1269" s="373" t="s">
        <v>2544</v>
      </c>
    </row>
    <row r="1270" spans="1:9" x14ac:dyDescent="0.25">
      <c r="A1270" s="214" t="s">
        <v>2509</v>
      </c>
      <c r="B1270" s="194" t="s">
        <v>1718</v>
      </c>
      <c r="C1270" s="195" t="s">
        <v>2510</v>
      </c>
      <c r="D1270" s="195" t="s">
        <v>807</v>
      </c>
      <c r="E1270" s="196">
        <v>26.14</v>
      </c>
      <c r="F1270" s="197">
        <v>0.4</v>
      </c>
      <c r="G1270" s="198">
        <f t="shared" si="82"/>
        <v>10.456000000000001</v>
      </c>
      <c r="H1270" s="371"/>
      <c r="I1270" s="373"/>
    </row>
    <row r="1271" spans="1:9" x14ac:dyDescent="0.25">
      <c r="A1271" s="214" t="s">
        <v>2511</v>
      </c>
      <c r="B1271" s="194" t="s">
        <v>1718</v>
      </c>
      <c r="C1271" s="195" t="s">
        <v>2512</v>
      </c>
      <c r="D1271" s="195" t="s">
        <v>807</v>
      </c>
      <c r="E1271" s="196">
        <v>19.989999999999998</v>
      </c>
      <c r="F1271" s="197">
        <v>0.4</v>
      </c>
      <c r="G1271" s="198">
        <f t="shared" si="82"/>
        <v>7.9959999999999996</v>
      </c>
      <c r="H1271" s="371"/>
      <c r="I1271" s="373"/>
    </row>
    <row r="1272" spans="1:9" x14ac:dyDescent="0.25">
      <c r="A1272" s="214" t="s">
        <v>2513</v>
      </c>
      <c r="B1272" s="194" t="s">
        <v>1718</v>
      </c>
      <c r="C1272" s="195" t="s">
        <v>2514</v>
      </c>
      <c r="D1272" s="195" t="s">
        <v>807</v>
      </c>
      <c r="E1272" s="196">
        <v>33.159999999999997</v>
      </c>
      <c r="F1272" s="197">
        <v>0.4</v>
      </c>
      <c r="G1272" s="198">
        <f t="shared" si="82"/>
        <v>13.263999999999999</v>
      </c>
      <c r="H1272" s="371"/>
      <c r="I1272" s="373"/>
    </row>
    <row r="1273" spans="1:9" x14ac:dyDescent="0.25">
      <c r="A1273" s="214" t="s">
        <v>2515</v>
      </c>
      <c r="B1273" s="194" t="s">
        <v>1718</v>
      </c>
      <c r="C1273" s="195" t="s">
        <v>2516</v>
      </c>
      <c r="D1273" s="195" t="s">
        <v>807</v>
      </c>
      <c r="E1273" s="196">
        <v>27.37</v>
      </c>
      <c r="F1273" s="197">
        <v>0.4</v>
      </c>
      <c r="G1273" s="198">
        <f t="shared" si="82"/>
        <v>10.948</v>
      </c>
      <c r="H1273" s="371"/>
      <c r="I1273" s="373"/>
    </row>
    <row r="1274" spans="1:9" ht="26.25" x14ac:dyDescent="0.25">
      <c r="A1274" s="214" t="s">
        <v>2517</v>
      </c>
      <c r="B1274" s="194" t="s">
        <v>1718</v>
      </c>
      <c r="C1274" s="195" t="s">
        <v>2518</v>
      </c>
      <c r="D1274" s="195" t="s">
        <v>807</v>
      </c>
      <c r="E1274" s="196">
        <v>1.2</v>
      </c>
      <c r="F1274" s="197">
        <v>1</v>
      </c>
      <c r="G1274" s="198">
        <f t="shared" si="82"/>
        <v>1.2</v>
      </c>
      <c r="H1274" s="371"/>
      <c r="I1274" s="373"/>
    </row>
    <row r="1275" spans="1:9" ht="26.25" x14ac:dyDescent="0.25">
      <c r="A1275" s="214" t="s">
        <v>2519</v>
      </c>
      <c r="B1275" s="194" t="s">
        <v>1718</v>
      </c>
      <c r="C1275" s="195" t="s">
        <v>2520</v>
      </c>
      <c r="D1275" s="195" t="s">
        <v>807</v>
      </c>
      <c r="E1275" s="196">
        <v>0.85</v>
      </c>
      <c r="F1275" s="197">
        <v>1</v>
      </c>
      <c r="G1275" s="198">
        <f t="shared" si="82"/>
        <v>0.85</v>
      </c>
      <c r="H1275" s="371"/>
      <c r="I1275" s="373"/>
    </row>
    <row r="1276" spans="1:9" x14ac:dyDescent="0.25">
      <c r="A1276" s="214"/>
      <c r="B1276" s="194"/>
      <c r="C1276" s="195"/>
      <c r="D1276" s="195"/>
      <c r="E1276" s="196"/>
      <c r="F1276" s="197"/>
      <c r="G1276" s="198" t="str">
        <f>IF(E1276="","",F1276*E1276)</f>
        <v/>
      </c>
      <c r="H1276" s="371"/>
      <c r="I1276" s="373"/>
    </row>
    <row r="1277" spans="1:9" x14ac:dyDescent="0.25">
      <c r="A1277" s="214"/>
      <c r="B1277" s="194"/>
      <c r="C1277" s="195"/>
      <c r="D1277" s="195"/>
      <c r="E1277" s="196"/>
      <c r="F1277" s="199"/>
      <c r="G1277" s="198" t="str">
        <f>IF(E1277="","",F1277*E1277)</f>
        <v/>
      </c>
      <c r="H1277" s="371"/>
      <c r="I1277" s="373"/>
    </row>
    <row r="1278" spans="1:9" x14ac:dyDescent="0.25">
      <c r="A1278" s="214"/>
      <c r="B1278" s="194"/>
      <c r="C1278" s="195"/>
      <c r="D1278" s="195"/>
      <c r="E1278" s="196"/>
      <c r="F1278" s="199"/>
      <c r="G1278" s="198" t="str">
        <f>IF(E1278="","",F1278*E1278)</f>
        <v/>
      </c>
      <c r="H1278" s="371"/>
      <c r="I1278" s="373"/>
    </row>
    <row r="1279" spans="1:9" ht="15.75" thickBot="1" x14ac:dyDescent="0.3">
      <c r="A1279" s="227"/>
      <c r="B1279" s="201"/>
      <c r="C1279" s="202"/>
      <c r="D1279" s="202"/>
      <c r="E1279" s="203"/>
      <c r="F1279" s="204"/>
      <c r="G1279" s="205" t="str">
        <f>IF(E1279="","",F1279*E1279)</f>
        <v/>
      </c>
      <c r="H1279" s="372"/>
      <c r="I1279" s="374"/>
    </row>
    <row r="1280" spans="1:9" ht="15.75" thickBot="1" x14ac:dyDescent="0.3">
      <c r="A1280" s="164"/>
      <c r="B1280" s="206"/>
      <c r="C1280" s="164"/>
      <c r="D1280" s="164"/>
      <c r="E1280" s="207"/>
      <c r="F1280" s="208"/>
      <c r="G1280" s="209"/>
      <c r="H1280" s="175"/>
      <c r="I1280" s="175"/>
    </row>
    <row r="1281" spans="1:9" x14ac:dyDescent="0.25">
      <c r="A1281" s="210" t="s">
        <v>2188</v>
      </c>
      <c r="B1281" s="177" t="s">
        <v>250</v>
      </c>
      <c r="C1281" s="178"/>
      <c r="D1281" s="179" t="s">
        <v>807</v>
      </c>
      <c r="E1281" s="179" t="s">
        <v>131</v>
      </c>
      <c r="F1281" s="180">
        <v>1</v>
      </c>
      <c r="G1281" s="181">
        <f>IF(SUM(G1283:G1292)="","",IF(E1281="NOTURNO",(SUM(G1283:G1292))*1.25,SUM(G1283:G1292)))</f>
        <v>166.55099999999996</v>
      </c>
      <c r="H1281" s="182" t="s">
        <v>1771</v>
      </c>
      <c r="I1281" s="183" t="s">
        <v>1772</v>
      </c>
    </row>
    <row r="1282" spans="1:9" x14ac:dyDescent="0.25">
      <c r="A1282" s="211" t="s">
        <v>1774</v>
      </c>
      <c r="B1282" s="185" t="s">
        <v>2386</v>
      </c>
      <c r="C1282" s="186" t="s">
        <v>2387</v>
      </c>
      <c r="D1282" s="187" t="s">
        <v>2</v>
      </c>
      <c r="E1282" s="188" t="s">
        <v>2388</v>
      </c>
      <c r="F1282" s="189" t="s">
        <v>3</v>
      </c>
      <c r="G1282" s="190"/>
      <c r="H1282" s="191"/>
      <c r="I1282" s="192"/>
    </row>
    <row r="1283" spans="1:9" x14ac:dyDescent="0.25">
      <c r="A1283" s="214" t="s">
        <v>2505</v>
      </c>
      <c r="B1283" s="194" t="s">
        <v>1718</v>
      </c>
      <c r="C1283" s="195" t="s">
        <v>2506</v>
      </c>
      <c r="D1283" s="195" t="s">
        <v>807</v>
      </c>
      <c r="E1283" s="196">
        <v>26.14</v>
      </c>
      <c r="F1283" s="197">
        <v>1</v>
      </c>
      <c r="G1283" s="198">
        <f t="shared" ref="G1283:G1289" si="83">IF(E1283="","",F1283*E1283)</f>
        <v>26.14</v>
      </c>
      <c r="H1283" s="371" t="s">
        <v>2549</v>
      </c>
      <c r="I1283" s="373" t="s">
        <v>2544</v>
      </c>
    </row>
    <row r="1284" spans="1:9" x14ac:dyDescent="0.25">
      <c r="A1284" s="214" t="s">
        <v>2509</v>
      </c>
      <c r="B1284" s="194" t="s">
        <v>1718</v>
      </c>
      <c r="C1284" s="195" t="s">
        <v>2510</v>
      </c>
      <c r="D1284" s="195" t="s">
        <v>807</v>
      </c>
      <c r="E1284" s="196">
        <v>26.14</v>
      </c>
      <c r="F1284" s="197">
        <v>1</v>
      </c>
      <c r="G1284" s="198">
        <f t="shared" si="83"/>
        <v>26.14</v>
      </c>
      <c r="H1284" s="371"/>
      <c r="I1284" s="373"/>
    </row>
    <row r="1285" spans="1:9" x14ac:dyDescent="0.25">
      <c r="A1285" s="214" t="s">
        <v>2511</v>
      </c>
      <c r="B1285" s="194" t="s">
        <v>1718</v>
      </c>
      <c r="C1285" s="195" t="s">
        <v>2512</v>
      </c>
      <c r="D1285" s="195" t="s">
        <v>807</v>
      </c>
      <c r="E1285" s="196">
        <v>19.989999999999998</v>
      </c>
      <c r="F1285" s="197">
        <v>0.7</v>
      </c>
      <c r="G1285" s="198">
        <f t="shared" si="83"/>
        <v>13.992999999999999</v>
      </c>
      <c r="H1285" s="371"/>
      <c r="I1285" s="373"/>
    </row>
    <row r="1286" spans="1:9" x14ac:dyDescent="0.25">
      <c r="A1286" s="214" t="s">
        <v>2513</v>
      </c>
      <c r="B1286" s="194" t="s">
        <v>1718</v>
      </c>
      <c r="C1286" s="195" t="s">
        <v>2514</v>
      </c>
      <c r="D1286" s="195" t="s">
        <v>807</v>
      </c>
      <c r="E1286" s="196">
        <v>33.159999999999997</v>
      </c>
      <c r="F1286" s="197">
        <v>0.7</v>
      </c>
      <c r="G1286" s="198">
        <f t="shared" si="83"/>
        <v>23.211999999999996</v>
      </c>
      <c r="H1286" s="371"/>
      <c r="I1286" s="373"/>
    </row>
    <row r="1287" spans="1:9" x14ac:dyDescent="0.25">
      <c r="A1287" s="214" t="s">
        <v>2515</v>
      </c>
      <c r="B1287" s="194" t="s">
        <v>1718</v>
      </c>
      <c r="C1287" s="195" t="s">
        <v>2516</v>
      </c>
      <c r="D1287" s="195" t="s">
        <v>807</v>
      </c>
      <c r="E1287" s="196">
        <v>27.37</v>
      </c>
      <c r="F1287" s="197">
        <v>0.8</v>
      </c>
      <c r="G1287" s="198">
        <f t="shared" si="83"/>
        <v>21.896000000000001</v>
      </c>
      <c r="H1287" s="371"/>
      <c r="I1287" s="373"/>
    </row>
    <row r="1288" spans="1:9" x14ac:dyDescent="0.25">
      <c r="A1288" s="214" t="s">
        <v>2550</v>
      </c>
      <c r="B1288" s="194" t="s">
        <v>1718</v>
      </c>
      <c r="C1288" s="195" t="s">
        <v>2551</v>
      </c>
      <c r="D1288" s="195" t="s">
        <v>807</v>
      </c>
      <c r="E1288" s="196">
        <v>106.24</v>
      </c>
      <c r="F1288" s="197">
        <v>0.5</v>
      </c>
      <c r="G1288" s="198">
        <f t="shared" si="83"/>
        <v>53.12</v>
      </c>
      <c r="H1288" s="371"/>
      <c r="I1288" s="373"/>
    </row>
    <row r="1289" spans="1:9" ht="26.25" x14ac:dyDescent="0.25">
      <c r="A1289" s="214" t="s">
        <v>2517</v>
      </c>
      <c r="B1289" s="194" t="s">
        <v>1718</v>
      </c>
      <c r="C1289" s="195" t="s">
        <v>2518</v>
      </c>
      <c r="D1289" s="195" t="s">
        <v>807</v>
      </c>
      <c r="E1289" s="196">
        <v>1.2</v>
      </c>
      <c r="F1289" s="197">
        <v>1</v>
      </c>
      <c r="G1289" s="198">
        <f t="shared" si="83"/>
        <v>1.2</v>
      </c>
      <c r="H1289" s="371"/>
      <c r="I1289" s="373"/>
    </row>
    <row r="1290" spans="1:9" ht="26.25" x14ac:dyDescent="0.25">
      <c r="A1290" s="214" t="s">
        <v>2519</v>
      </c>
      <c r="B1290" s="194" t="s">
        <v>1718</v>
      </c>
      <c r="C1290" s="195" t="s">
        <v>2520</v>
      </c>
      <c r="D1290" s="195" t="s">
        <v>807</v>
      </c>
      <c r="E1290" s="196">
        <v>0.85</v>
      </c>
      <c r="F1290" s="197">
        <v>1</v>
      </c>
      <c r="G1290" s="198">
        <f>IF(E1290="","",F1290*E1290)</f>
        <v>0.85</v>
      </c>
      <c r="H1290" s="371"/>
      <c r="I1290" s="373"/>
    </row>
    <row r="1291" spans="1:9" x14ac:dyDescent="0.25">
      <c r="A1291" s="214"/>
      <c r="B1291" s="194"/>
      <c r="C1291" s="195"/>
      <c r="D1291" s="195"/>
      <c r="E1291" s="196"/>
      <c r="F1291" s="199"/>
      <c r="G1291" s="198" t="str">
        <f>IF(E1291="","",F1291*E1291)</f>
        <v/>
      </c>
      <c r="H1291" s="371"/>
      <c r="I1291" s="373"/>
    </row>
    <row r="1292" spans="1:9" x14ac:dyDescent="0.25">
      <c r="A1292" s="214"/>
      <c r="B1292" s="194"/>
      <c r="C1292" s="195"/>
      <c r="D1292" s="195"/>
      <c r="E1292" s="196"/>
      <c r="F1292" s="199"/>
      <c r="G1292" s="198" t="str">
        <f>IF(E1292="","",F1292*E1292)</f>
        <v/>
      </c>
      <c r="H1292" s="371"/>
      <c r="I1292" s="373"/>
    </row>
    <row r="1293" spans="1:9" ht="15.75" thickBot="1" x14ac:dyDescent="0.3">
      <c r="A1293" s="227"/>
      <c r="B1293" s="201"/>
      <c r="C1293" s="202"/>
      <c r="D1293" s="202"/>
      <c r="E1293" s="203"/>
      <c r="F1293" s="204"/>
      <c r="G1293" s="205" t="str">
        <f>IF(E1293="","",F1293*E1293)</f>
        <v/>
      </c>
      <c r="H1293" s="372"/>
      <c r="I1293" s="374"/>
    </row>
    <row r="1294" spans="1:9" ht="15.75" thickBot="1" x14ac:dyDescent="0.3">
      <c r="A1294" s="164"/>
      <c r="B1294" s="206"/>
      <c r="C1294" s="164"/>
      <c r="D1294" s="164"/>
      <c r="E1294" s="207"/>
      <c r="F1294" s="208"/>
      <c r="G1294" s="209"/>
      <c r="H1294" s="175"/>
      <c r="I1294" s="175"/>
    </row>
    <row r="1295" spans="1:9" x14ac:dyDescent="0.25">
      <c r="A1295" s="210" t="s">
        <v>2189</v>
      </c>
      <c r="B1295" s="177" t="s">
        <v>251</v>
      </c>
      <c r="C1295" s="178"/>
      <c r="D1295" s="179" t="s">
        <v>807</v>
      </c>
      <c r="E1295" s="179" t="s">
        <v>131</v>
      </c>
      <c r="F1295" s="180">
        <v>1</v>
      </c>
      <c r="G1295" s="181">
        <f>IF(SUM(G1297:G1306)="","",IF(E1295="NOTURNO",(SUM(G1297:G1306))*1.25,SUM(G1297:G1306)))</f>
        <v>116.3856</v>
      </c>
      <c r="H1295" s="182" t="s">
        <v>1771</v>
      </c>
      <c r="I1295" s="183" t="s">
        <v>1772</v>
      </c>
    </row>
    <row r="1296" spans="1:9" x14ac:dyDescent="0.25">
      <c r="A1296" s="211" t="s">
        <v>1774</v>
      </c>
      <c r="B1296" s="185" t="s">
        <v>2386</v>
      </c>
      <c r="C1296" s="186" t="s">
        <v>2387</v>
      </c>
      <c r="D1296" s="187" t="s">
        <v>2</v>
      </c>
      <c r="E1296" s="188" t="s">
        <v>2388</v>
      </c>
      <c r="F1296" s="189" t="s">
        <v>3</v>
      </c>
      <c r="G1296" s="190"/>
      <c r="H1296" s="191"/>
      <c r="I1296" s="192"/>
    </row>
    <row r="1297" spans="1:9" x14ac:dyDescent="0.25">
      <c r="A1297" s="214">
        <v>4251</v>
      </c>
      <c r="B1297" s="194" t="s">
        <v>1718</v>
      </c>
      <c r="C1297" s="195" t="s">
        <v>2552</v>
      </c>
      <c r="D1297" s="195" t="s">
        <v>807</v>
      </c>
      <c r="E1297" s="196">
        <v>22.56</v>
      </c>
      <c r="F1297" s="197">
        <v>1</v>
      </c>
      <c r="G1297" s="198">
        <f t="shared" ref="G1297:G1307" si="84">IF(E1297="","",F1297*E1297)</f>
        <v>22.56</v>
      </c>
      <c r="H1297" s="371" t="s">
        <v>2553</v>
      </c>
      <c r="I1297" s="373" t="s">
        <v>2544</v>
      </c>
    </row>
    <row r="1298" spans="1:9" x14ac:dyDescent="0.25">
      <c r="A1298" s="214">
        <v>248</v>
      </c>
      <c r="B1298" s="194" t="s">
        <v>1718</v>
      </c>
      <c r="C1298" s="195" t="s">
        <v>2554</v>
      </c>
      <c r="D1298" s="195" t="s">
        <v>807</v>
      </c>
      <c r="E1298" s="196">
        <v>19.510000000000002</v>
      </c>
      <c r="F1298" s="197">
        <v>1</v>
      </c>
      <c r="G1298" s="198">
        <f t="shared" si="84"/>
        <v>19.510000000000002</v>
      </c>
      <c r="H1298" s="371"/>
      <c r="I1298" s="373"/>
    </row>
    <row r="1299" spans="1:9" ht="26.25" x14ac:dyDescent="0.25">
      <c r="A1299" s="214">
        <v>36782</v>
      </c>
      <c r="B1299" s="194" t="s">
        <v>1718</v>
      </c>
      <c r="C1299" s="195" t="s">
        <v>2555</v>
      </c>
      <c r="D1299" s="195" t="s">
        <v>808</v>
      </c>
      <c r="E1299" s="196">
        <f>164.24/25</f>
        <v>6.5696000000000003</v>
      </c>
      <c r="F1299" s="197">
        <v>11</v>
      </c>
      <c r="G1299" s="198">
        <f t="shared" si="84"/>
        <v>72.265600000000006</v>
      </c>
      <c r="H1299" s="371"/>
      <c r="I1299" s="373"/>
    </row>
    <row r="1300" spans="1:9" ht="26.25" x14ac:dyDescent="0.25">
      <c r="A1300" s="214" t="s">
        <v>2517</v>
      </c>
      <c r="B1300" s="194" t="s">
        <v>1718</v>
      </c>
      <c r="C1300" s="195" t="s">
        <v>2518</v>
      </c>
      <c r="D1300" s="195" t="s">
        <v>807</v>
      </c>
      <c r="E1300" s="196">
        <v>1.2</v>
      </c>
      <c r="F1300" s="197">
        <v>1</v>
      </c>
      <c r="G1300" s="198">
        <f t="shared" si="84"/>
        <v>1.2</v>
      </c>
      <c r="H1300" s="371"/>
      <c r="I1300" s="373"/>
    </row>
    <row r="1301" spans="1:9" ht="26.25" x14ac:dyDescent="0.25">
      <c r="A1301" s="214" t="s">
        <v>2519</v>
      </c>
      <c r="B1301" s="194" t="s">
        <v>1718</v>
      </c>
      <c r="C1301" s="195" t="s">
        <v>2520</v>
      </c>
      <c r="D1301" s="195" t="s">
        <v>807</v>
      </c>
      <c r="E1301" s="196">
        <v>0.85</v>
      </c>
      <c r="F1301" s="197">
        <v>1</v>
      </c>
      <c r="G1301" s="198">
        <f t="shared" si="84"/>
        <v>0.85</v>
      </c>
      <c r="H1301" s="371"/>
      <c r="I1301" s="373"/>
    </row>
    <row r="1302" spans="1:9" x14ac:dyDescent="0.25">
      <c r="A1302" s="214"/>
      <c r="B1302" s="194"/>
      <c r="C1302" s="195"/>
      <c r="D1302" s="195"/>
      <c r="E1302" s="196"/>
      <c r="F1302" s="197"/>
      <c r="G1302" s="198" t="str">
        <f t="shared" si="84"/>
        <v/>
      </c>
      <c r="H1302" s="371"/>
      <c r="I1302" s="373"/>
    </row>
    <row r="1303" spans="1:9" x14ac:dyDescent="0.25">
      <c r="A1303" s="214"/>
      <c r="B1303" s="194"/>
      <c r="C1303" s="195"/>
      <c r="D1303" s="195"/>
      <c r="E1303" s="196"/>
      <c r="F1303" s="197"/>
      <c r="G1303" s="198" t="str">
        <f t="shared" si="84"/>
        <v/>
      </c>
      <c r="H1303" s="371"/>
      <c r="I1303" s="373"/>
    </row>
    <row r="1304" spans="1:9" x14ac:dyDescent="0.25">
      <c r="A1304" s="214"/>
      <c r="B1304" s="194"/>
      <c r="C1304" s="195"/>
      <c r="D1304" s="195"/>
      <c r="E1304" s="196"/>
      <c r="F1304" s="197"/>
      <c r="G1304" s="198" t="str">
        <f t="shared" si="84"/>
        <v/>
      </c>
      <c r="H1304" s="371"/>
      <c r="I1304" s="373"/>
    </row>
    <row r="1305" spans="1:9" x14ac:dyDescent="0.25">
      <c r="A1305" s="214"/>
      <c r="B1305" s="194"/>
      <c r="C1305" s="195"/>
      <c r="D1305" s="195"/>
      <c r="E1305" s="196"/>
      <c r="F1305" s="199"/>
      <c r="G1305" s="198" t="str">
        <f t="shared" si="84"/>
        <v/>
      </c>
      <c r="H1305" s="371"/>
      <c r="I1305" s="373"/>
    </row>
    <row r="1306" spans="1:9" x14ac:dyDescent="0.25">
      <c r="A1306" s="214"/>
      <c r="B1306" s="194"/>
      <c r="C1306" s="195"/>
      <c r="D1306" s="195"/>
      <c r="E1306" s="196"/>
      <c r="F1306" s="199"/>
      <c r="G1306" s="198" t="str">
        <f t="shared" si="84"/>
        <v/>
      </c>
      <c r="H1306" s="371"/>
      <c r="I1306" s="373"/>
    </row>
    <row r="1307" spans="1:9" ht="15.75" thickBot="1" x14ac:dyDescent="0.3">
      <c r="A1307" s="227"/>
      <c r="B1307" s="201"/>
      <c r="C1307" s="202"/>
      <c r="D1307" s="202"/>
      <c r="E1307" s="203"/>
      <c r="F1307" s="204"/>
      <c r="G1307" s="205" t="str">
        <f t="shared" si="84"/>
        <v/>
      </c>
      <c r="H1307" s="372"/>
      <c r="I1307" s="374"/>
    </row>
    <row r="1308" spans="1:9" ht="15.75" thickBot="1" x14ac:dyDescent="0.3"/>
    <row r="1309" spans="1:9" x14ac:dyDescent="0.25">
      <c r="A1309" s="376"/>
      <c r="B1309" s="377"/>
      <c r="C1309" s="378"/>
      <c r="D1309" s="332" t="s">
        <v>1764</v>
      </c>
      <c r="E1309" s="333"/>
      <c r="F1309" s="361">
        <v>45323</v>
      </c>
      <c r="G1309" s="362"/>
      <c r="H1309" s="382" t="s">
        <v>1765</v>
      </c>
      <c r="I1309" s="383"/>
    </row>
    <row r="1310" spans="1:9" ht="57" customHeight="1" x14ac:dyDescent="0.25">
      <c r="A1310" s="379"/>
      <c r="B1310" s="380"/>
      <c r="C1310" s="381"/>
      <c r="D1310" s="334"/>
      <c r="E1310" s="335"/>
      <c r="F1310" s="363"/>
      <c r="G1310" s="364"/>
      <c r="H1310" s="384"/>
      <c r="I1310" s="385"/>
    </row>
    <row r="1311" spans="1:9" ht="89.25" customHeight="1" thickBot="1" x14ac:dyDescent="0.3">
      <c r="A1311" s="166" t="s">
        <v>0</v>
      </c>
      <c r="B1311" s="250" t="s">
        <v>1</v>
      </c>
      <c r="C1311" s="251"/>
      <c r="D1311" s="252"/>
      <c r="E1311" s="170" t="s">
        <v>2383</v>
      </c>
      <c r="F1311" s="171" t="s">
        <v>3</v>
      </c>
      <c r="G1311" s="170" t="s">
        <v>1768</v>
      </c>
      <c r="H1311" s="369" t="s">
        <v>2384</v>
      </c>
      <c r="I1311" s="370"/>
    </row>
    <row r="1312" spans="1:9" ht="15.75" thickBot="1" x14ac:dyDescent="0.3">
      <c r="B1312" s="91"/>
      <c r="C1312" s="172"/>
      <c r="D1312" s="172"/>
      <c r="E1312" s="173"/>
      <c r="F1312" s="174"/>
      <c r="G1312" s="173"/>
      <c r="H1312" s="175"/>
      <c r="I1312" s="175"/>
    </row>
    <row r="1313" spans="1:9" x14ac:dyDescent="0.25">
      <c r="A1313" s="176" t="s">
        <v>2224</v>
      </c>
      <c r="B1313" s="177" t="s">
        <v>501</v>
      </c>
      <c r="C1313" s="253"/>
      <c r="D1313" s="179" t="s">
        <v>2</v>
      </c>
      <c r="E1313" s="179" t="s">
        <v>2385</v>
      </c>
      <c r="F1313" s="180">
        <v>1</v>
      </c>
      <c r="G1313" s="181">
        <f>IF(SUM(G1315:G1324)="","",IF(E1313="NOTURNO",(SUM(G1315:G1324))*1.25,SUM(G1315:G1324)))</f>
        <v>1605.33</v>
      </c>
      <c r="H1313" s="182" t="s">
        <v>1771</v>
      </c>
      <c r="I1313" s="183" t="s">
        <v>1772</v>
      </c>
    </row>
    <row r="1314" spans="1:9" x14ac:dyDescent="0.25">
      <c r="A1314" s="184" t="s">
        <v>1774</v>
      </c>
      <c r="B1314" s="185" t="s">
        <v>2386</v>
      </c>
      <c r="C1314" s="186" t="s">
        <v>2387</v>
      </c>
      <c r="D1314" s="187" t="s">
        <v>2</v>
      </c>
      <c r="E1314" s="188" t="s">
        <v>2388</v>
      </c>
      <c r="F1314" s="189" t="s">
        <v>3</v>
      </c>
      <c r="G1314" s="190"/>
      <c r="H1314" s="191"/>
      <c r="I1314" s="192"/>
    </row>
    <row r="1315" spans="1:9" x14ac:dyDescent="0.25">
      <c r="A1315" s="193" t="s">
        <v>2196</v>
      </c>
      <c r="B1315" s="194" t="s">
        <v>2198</v>
      </c>
      <c r="C1315" s="195" t="s">
        <v>2556</v>
      </c>
      <c r="D1315" s="195" t="s">
        <v>807</v>
      </c>
      <c r="E1315" s="196">
        <v>44.34</v>
      </c>
      <c r="F1315" s="197">
        <v>12</v>
      </c>
      <c r="G1315" s="198">
        <f t="shared" ref="G1315:G1323" si="85">IF(E1315="","",F1315*E1315)</f>
        <v>532.08000000000004</v>
      </c>
      <c r="H1315" s="386" t="s">
        <v>2557</v>
      </c>
      <c r="I1315" s="389" t="s">
        <v>2501</v>
      </c>
    </row>
    <row r="1316" spans="1:9" x14ac:dyDescent="0.25">
      <c r="A1316" s="193" t="s">
        <v>2558</v>
      </c>
      <c r="B1316" s="194" t="s">
        <v>1718</v>
      </c>
      <c r="C1316" s="195" t="s">
        <v>2559</v>
      </c>
      <c r="D1316" s="195" t="s">
        <v>807</v>
      </c>
      <c r="E1316" s="196">
        <v>26.24</v>
      </c>
      <c r="F1316" s="197">
        <v>6</v>
      </c>
      <c r="G1316" s="198">
        <f t="shared" si="85"/>
        <v>157.44</v>
      </c>
      <c r="H1316" s="387"/>
      <c r="I1316" s="390"/>
    </row>
    <row r="1317" spans="1:9" x14ac:dyDescent="0.25">
      <c r="A1317" s="193" t="s">
        <v>2505</v>
      </c>
      <c r="B1317" s="194" t="s">
        <v>1718</v>
      </c>
      <c r="C1317" s="195" t="s">
        <v>2506</v>
      </c>
      <c r="D1317" s="195" t="s">
        <v>807</v>
      </c>
      <c r="E1317" s="196">
        <v>26.14</v>
      </c>
      <c r="F1317" s="197">
        <v>6</v>
      </c>
      <c r="G1317" s="198">
        <f t="shared" si="85"/>
        <v>156.84</v>
      </c>
      <c r="H1317" s="387"/>
      <c r="I1317" s="390"/>
    </row>
    <row r="1318" spans="1:9" x14ac:dyDescent="0.25">
      <c r="A1318" s="193" t="s">
        <v>2509</v>
      </c>
      <c r="B1318" s="194" t="s">
        <v>1718</v>
      </c>
      <c r="C1318" s="195" t="s">
        <v>2510</v>
      </c>
      <c r="D1318" s="195" t="s">
        <v>807</v>
      </c>
      <c r="E1318" s="196">
        <v>26.14</v>
      </c>
      <c r="F1318" s="197">
        <v>3</v>
      </c>
      <c r="G1318" s="198">
        <f t="shared" si="85"/>
        <v>78.42</v>
      </c>
      <c r="H1318" s="387"/>
      <c r="I1318" s="390"/>
    </row>
    <row r="1319" spans="1:9" x14ac:dyDescent="0.25">
      <c r="A1319" s="193" t="s">
        <v>2560</v>
      </c>
      <c r="B1319" s="194" t="s">
        <v>1718</v>
      </c>
      <c r="C1319" s="195" t="s">
        <v>2561</v>
      </c>
      <c r="D1319" s="195" t="s">
        <v>807</v>
      </c>
      <c r="E1319" s="196">
        <v>19.989999999999998</v>
      </c>
      <c r="F1319" s="197">
        <v>12</v>
      </c>
      <c r="G1319" s="198">
        <f t="shared" si="85"/>
        <v>239.88</v>
      </c>
      <c r="H1319" s="387"/>
      <c r="I1319" s="390"/>
    </row>
    <row r="1320" spans="1:9" x14ac:dyDescent="0.25">
      <c r="A1320" s="193" t="s">
        <v>2550</v>
      </c>
      <c r="B1320" s="194" t="s">
        <v>1718</v>
      </c>
      <c r="C1320" s="195" t="s">
        <v>2551</v>
      </c>
      <c r="D1320" s="195" t="s">
        <v>807</v>
      </c>
      <c r="E1320" s="196">
        <v>106.24</v>
      </c>
      <c r="F1320" s="197">
        <v>2</v>
      </c>
      <c r="G1320" s="198">
        <f t="shared" si="85"/>
        <v>212.48</v>
      </c>
      <c r="H1320" s="387"/>
      <c r="I1320" s="390"/>
    </row>
    <row r="1321" spans="1:9" x14ac:dyDescent="0.25">
      <c r="A1321" s="193" t="s">
        <v>2562</v>
      </c>
      <c r="B1321" s="194" t="s">
        <v>1718</v>
      </c>
      <c r="C1321" s="195" t="s">
        <v>2563</v>
      </c>
      <c r="D1321" s="195" t="s">
        <v>814</v>
      </c>
      <c r="E1321" s="196">
        <v>74.12</v>
      </c>
      <c r="F1321" s="197">
        <v>2</v>
      </c>
      <c r="G1321" s="198">
        <f t="shared" si="85"/>
        <v>148.24</v>
      </c>
      <c r="H1321" s="387"/>
      <c r="I1321" s="390"/>
    </row>
    <row r="1322" spans="1:9" ht="26.25" x14ac:dyDescent="0.25">
      <c r="A1322" s="193" t="s">
        <v>2517</v>
      </c>
      <c r="B1322" s="194" t="s">
        <v>1718</v>
      </c>
      <c r="C1322" s="195" t="s">
        <v>2518</v>
      </c>
      <c r="D1322" s="195" t="s">
        <v>807</v>
      </c>
      <c r="E1322" s="196">
        <v>1.2</v>
      </c>
      <c r="F1322" s="197">
        <v>39</v>
      </c>
      <c r="G1322" s="198">
        <f t="shared" si="85"/>
        <v>46.8</v>
      </c>
      <c r="H1322" s="387"/>
      <c r="I1322" s="390"/>
    </row>
    <row r="1323" spans="1:9" ht="26.25" x14ac:dyDescent="0.25">
      <c r="A1323" s="193" t="s">
        <v>2519</v>
      </c>
      <c r="B1323" s="194" t="s">
        <v>1718</v>
      </c>
      <c r="C1323" s="195" t="s">
        <v>2520</v>
      </c>
      <c r="D1323" s="195" t="s">
        <v>807</v>
      </c>
      <c r="E1323" s="196">
        <v>0.85</v>
      </c>
      <c r="F1323" s="197">
        <v>39</v>
      </c>
      <c r="G1323" s="198">
        <f t="shared" si="85"/>
        <v>33.15</v>
      </c>
      <c r="H1323" s="387"/>
      <c r="I1323" s="390"/>
    </row>
    <row r="1324" spans="1:9" x14ac:dyDescent="0.25">
      <c r="A1324" s="193"/>
      <c r="B1324" s="194"/>
      <c r="C1324" s="195"/>
      <c r="D1324" s="195"/>
      <c r="E1324" s="196"/>
      <c r="F1324" s="197"/>
      <c r="G1324" s="198"/>
      <c r="H1324" s="387"/>
      <c r="I1324" s="390"/>
    </row>
    <row r="1325" spans="1:9" ht="15.75" thickBot="1" x14ac:dyDescent="0.3">
      <c r="A1325" s="193"/>
      <c r="B1325" s="194"/>
      <c r="C1325" s="195"/>
      <c r="D1325" s="195"/>
      <c r="E1325" s="196"/>
      <c r="F1325" s="197"/>
      <c r="G1325" s="198"/>
      <c r="H1325" s="388"/>
      <c r="I1325" s="391"/>
    </row>
    <row r="1326" spans="1:9" ht="15.75" thickBot="1" x14ac:dyDescent="0.3">
      <c r="A1326" s="164"/>
      <c r="B1326" s="206"/>
      <c r="C1326" s="164"/>
      <c r="D1326" s="164"/>
      <c r="E1326" s="207"/>
      <c r="F1326" s="208"/>
      <c r="G1326" s="209" t="str">
        <f>IF(E1326="","",F1326*E1326)</f>
        <v/>
      </c>
      <c r="H1326" s="175"/>
      <c r="I1326" s="175"/>
    </row>
    <row r="1327" spans="1:9" x14ac:dyDescent="0.25">
      <c r="A1327" s="176" t="s">
        <v>2225</v>
      </c>
      <c r="B1327" s="177" t="s">
        <v>502</v>
      </c>
      <c r="C1327" s="253"/>
      <c r="D1327" s="179" t="s">
        <v>2</v>
      </c>
      <c r="E1327" s="179" t="s">
        <v>2385</v>
      </c>
      <c r="F1327" s="180">
        <v>1</v>
      </c>
      <c r="G1327" s="181">
        <f>IF(SUM(G1329:G1338)="","",IF(E1327="NOTURNO",(SUM(G1329:G1338))*1.25,SUM(G1329:G1338)))</f>
        <v>3013.4900000000002</v>
      </c>
      <c r="H1327" s="182" t="s">
        <v>1771</v>
      </c>
      <c r="I1327" s="183" t="s">
        <v>1772</v>
      </c>
    </row>
    <row r="1328" spans="1:9" x14ac:dyDescent="0.25">
      <c r="A1328" s="184" t="s">
        <v>1774</v>
      </c>
      <c r="B1328" s="185" t="s">
        <v>2386</v>
      </c>
      <c r="C1328" s="186" t="s">
        <v>2387</v>
      </c>
      <c r="D1328" s="187" t="s">
        <v>2</v>
      </c>
      <c r="E1328" s="188" t="s">
        <v>2388</v>
      </c>
      <c r="F1328" s="189" t="s">
        <v>3</v>
      </c>
      <c r="G1328" s="190"/>
      <c r="H1328" s="191"/>
      <c r="I1328" s="192"/>
    </row>
    <row r="1329" spans="1:9" x14ac:dyDescent="0.25">
      <c r="A1329" s="193" t="s">
        <v>2196</v>
      </c>
      <c r="B1329" s="194" t="s">
        <v>2198</v>
      </c>
      <c r="C1329" s="195" t="s">
        <v>2556</v>
      </c>
      <c r="D1329" s="195" t="s">
        <v>807</v>
      </c>
      <c r="E1329" s="196">
        <v>44.34</v>
      </c>
      <c r="F1329" s="197">
        <v>22</v>
      </c>
      <c r="G1329" s="198">
        <f>IF(E1329="","",F1329*E1329)</f>
        <v>975.48</v>
      </c>
      <c r="H1329" s="386" t="s">
        <v>2557</v>
      </c>
      <c r="I1329" s="389" t="s">
        <v>2501</v>
      </c>
    </row>
    <row r="1330" spans="1:9" x14ac:dyDescent="0.25">
      <c r="A1330" s="193" t="s">
        <v>2558</v>
      </c>
      <c r="B1330" s="194" t="s">
        <v>1718</v>
      </c>
      <c r="C1330" s="195" t="s">
        <v>2559</v>
      </c>
      <c r="D1330" s="195" t="s">
        <v>807</v>
      </c>
      <c r="E1330" s="196">
        <v>26.24</v>
      </c>
      <c r="F1330" s="197">
        <v>12</v>
      </c>
      <c r="G1330" s="198">
        <f>IF(E1330="","",F1330*E1330)</f>
        <v>314.88</v>
      </c>
      <c r="H1330" s="387"/>
      <c r="I1330" s="390"/>
    </row>
    <row r="1331" spans="1:9" x14ac:dyDescent="0.25">
      <c r="A1331" s="193" t="s">
        <v>2505</v>
      </c>
      <c r="B1331" s="194" t="s">
        <v>1718</v>
      </c>
      <c r="C1331" s="195" t="s">
        <v>2506</v>
      </c>
      <c r="D1331" s="195" t="s">
        <v>807</v>
      </c>
      <c r="E1331" s="196">
        <v>26.14</v>
      </c>
      <c r="F1331" s="197">
        <v>12</v>
      </c>
      <c r="G1331" s="198">
        <f>IF(E1331="","",F1331*E1331)</f>
        <v>313.68</v>
      </c>
      <c r="H1331" s="387"/>
      <c r="I1331" s="390"/>
    </row>
    <row r="1332" spans="1:9" x14ac:dyDescent="0.25">
      <c r="A1332" s="212" t="s">
        <v>2509</v>
      </c>
      <c r="B1332" s="194" t="s">
        <v>1718</v>
      </c>
      <c r="C1332" s="195" t="s">
        <v>2510</v>
      </c>
      <c r="D1332" s="195" t="s">
        <v>807</v>
      </c>
      <c r="E1332" s="196">
        <v>26.14</v>
      </c>
      <c r="F1332" s="197">
        <v>5</v>
      </c>
      <c r="G1332" s="198">
        <f t="shared" ref="G1332:G1340" si="86">IF(E1332="","",F1332*E1332)</f>
        <v>130.69999999999999</v>
      </c>
      <c r="H1332" s="387"/>
      <c r="I1332" s="390"/>
    </row>
    <row r="1333" spans="1:9" x14ac:dyDescent="0.25">
      <c r="A1333" s="193" t="s">
        <v>2560</v>
      </c>
      <c r="B1333" s="194" t="s">
        <v>1718</v>
      </c>
      <c r="C1333" s="195" t="s">
        <v>2561</v>
      </c>
      <c r="D1333" s="195" t="s">
        <v>807</v>
      </c>
      <c r="E1333" s="196">
        <v>19.989999999999998</v>
      </c>
      <c r="F1333" s="197">
        <v>22</v>
      </c>
      <c r="G1333" s="198">
        <f t="shared" si="86"/>
        <v>439.78</v>
      </c>
      <c r="H1333" s="387"/>
      <c r="I1333" s="390"/>
    </row>
    <row r="1334" spans="1:9" x14ac:dyDescent="0.25">
      <c r="A1334" s="193" t="s">
        <v>2550</v>
      </c>
      <c r="B1334" s="194" t="s">
        <v>1718</v>
      </c>
      <c r="C1334" s="195" t="s">
        <v>2551</v>
      </c>
      <c r="D1334" s="195" t="s">
        <v>807</v>
      </c>
      <c r="E1334" s="196">
        <v>106.24</v>
      </c>
      <c r="F1334" s="197">
        <v>3</v>
      </c>
      <c r="G1334" s="198">
        <f t="shared" si="86"/>
        <v>318.71999999999997</v>
      </c>
      <c r="H1334" s="387"/>
      <c r="I1334" s="390"/>
    </row>
    <row r="1335" spans="1:9" x14ac:dyDescent="0.25">
      <c r="A1335" s="193" t="s">
        <v>2562</v>
      </c>
      <c r="B1335" s="194" t="s">
        <v>1718</v>
      </c>
      <c r="C1335" s="195" t="s">
        <v>2563</v>
      </c>
      <c r="D1335" s="195" t="s">
        <v>814</v>
      </c>
      <c r="E1335" s="196">
        <v>74.12</v>
      </c>
      <c r="F1335" s="197">
        <v>5</v>
      </c>
      <c r="G1335" s="198">
        <f t="shared" si="86"/>
        <v>370.6</v>
      </c>
      <c r="H1335" s="387"/>
      <c r="I1335" s="390"/>
    </row>
    <row r="1336" spans="1:9" ht="26.25" x14ac:dyDescent="0.25">
      <c r="A1336" s="193" t="s">
        <v>2517</v>
      </c>
      <c r="B1336" s="194" t="s">
        <v>1718</v>
      </c>
      <c r="C1336" s="195" t="s">
        <v>2518</v>
      </c>
      <c r="D1336" s="195" t="s">
        <v>807</v>
      </c>
      <c r="E1336" s="196">
        <v>1.2</v>
      </c>
      <c r="F1336" s="197">
        <v>73</v>
      </c>
      <c r="G1336" s="198">
        <f t="shared" si="86"/>
        <v>87.6</v>
      </c>
      <c r="H1336" s="387"/>
      <c r="I1336" s="390"/>
    </row>
    <row r="1337" spans="1:9" ht="26.25" x14ac:dyDescent="0.25">
      <c r="A1337" s="193" t="s">
        <v>2519</v>
      </c>
      <c r="B1337" s="194" t="s">
        <v>1718</v>
      </c>
      <c r="C1337" s="195" t="s">
        <v>2520</v>
      </c>
      <c r="D1337" s="195" t="s">
        <v>807</v>
      </c>
      <c r="E1337" s="196">
        <v>0.85</v>
      </c>
      <c r="F1337" s="197">
        <v>73</v>
      </c>
      <c r="G1337" s="198">
        <f t="shared" si="86"/>
        <v>62.05</v>
      </c>
      <c r="H1337" s="387"/>
      <c r="I1337" s="390"/>
    </row>
    <row r="1338" spans="1:9" x14ac:dyDescent="0.25">
      <c r="A1338" s="193"/>
      <c r="B1338" s="194"/>
      <c r="C1338" s="195"/>
      <c r="D1338" s="195"/>
      <c r="E1338" s="196"/>
      <c r="F1338" s="199"/>
      <c r="G1338" s="198" t="str">
        <f t="shared" si="86"/>
        <v/>
      </c>
      <c r="H1338" s="387"/>
      <c r="I1338" s="390"/>
    </row>
    <row r="1339" spans="1:9" ht="15.75" thickBot="1" x14ac:dyDescent="0.3">
      <c r="A1339" s="200"/>
      <c r="B1339" s="201"/>
      <c r="C1339" s="202"/>
      <c r="D1339" s="202"/>
      <c r="E1339" s="203"/>
      <c r="F1339" s="204"/>
      <c r="G1339" s="205" t="str">
        <f t="shared" si="86"/>
        <v/>
      </c>
      <c r="H1339" s="388"/>
      <c r="I1339" s="391"/>
    </row>
    <row r="1340" spans="1:9" ht="15.75" thickBot="1" x14ac:dyDescent="0.3">
      <c r="A1340" s="164"/>
      <c r="B1340" s="206"/>
      <c r="C1340" s="164"/>
      <c r="D1340" s="164"/>
      <c r="E1340" s="207"/>
      <c r="F1340" s="208"/>
      <c r="G1340" s="209" t="str">
        <f t="shared" si="86"/>
        <v/>
      </c>
      <c r="H1340" s="175"/>
      <c r="I1340" s="175"/>
    </row>
    <row r="1341" spans="1:9" x14ac:dyDescent="0.25">
      <c r="A1341" s="176" t="s">
        <v>2226</v>
      </c>
      <c r="B1341" s="177" t="s">
        <v>503</v>
      </c>
      <c r="C1341" s="253"/>
      <c r="D1341" s="179" t="s">
        <v>2</v>
      </c>
      <c r="E1341" s="179" t="s">
        <v>2385</v>
      </c>
      <c r="F1341" s="180">
        <v>1</v>
      </c>
      <c r="G1341" s="181">
        <f>IF(SUM(G1343:G1352)="","",IF(E1341="NOTURNO",(SUM(G1343:G1352))*1.25,SUM(G1343:G1352)))</f>
        <v>3013.4900000000002</v>
      </c>
      <c r="H1341" s="182" t="s">
        <v>1771</v>
      </c>
      <c r="I1341" s="183" t="s">
        <v>1772</v>
      </c>
    </row>
    <row r="1342" spans="1:9" x14ac:dyDescent="0.25">
      <c r="A1342" s="184" t="s">
        <v>1774</v>
      </c>
      <c r="B1342" s="185" t="s">
        <v>2386</v>
      </c>
      <c r="C1342" s="186" t="s">
        <v>2387</v>
      </c>
      <c r="D1342" s="187" t="s">
        <v>2</v>
      </c>
      <c r="E1342" s="188" t="s">
        <v>2388</v>
      </c>
      <c r="F1342" s="189" t="s">
        <v>3</v>
      </c>
      <c r="G1342" s="190"/>
      <c r="H1342" s="191"/>
      <c r="I1342" s="192"/>
    </row>
    <row r="1343" spans="1:9" x14ac:dyDescent="0.25">
      <c r="A1343" s="193" t="s">
        <v>2196</v>
      </c>
      <c r="B1343" s="194" t="s">
        <v>2198</v>
      </c>
      <c r="C1343" s="195" t="s">
        <v>2556</v>
      </c>
      <c r="D1343" s="195" t="s">
        <v>807</v>
      </c>
      <c r="E1343" s="196">
        <v>44.34</v>
      </c>
      <c r="F1343" s="197">
        <v>22</v>
      </c>
      <c r="G1343" s="198">
        <f>IF(E1343="","",F1343*E1343)</f>
        <v>975.48</v>
      </c>
      <c r="H1343" s="386" t="s">
        <v>2557</v>
      </c>
      <c r="I1343" s="389" t="s">
        <v>2501</v>
      </c>
    </row>
    <row r="1344" spans="1:9" x14ac:dyDescent="0.25">
      <c r="A1344" s="193" t="s">
        <v>2558</v>
      </c>
      <c r="B1344" s="194" t="s">
        <v>1718</v>
      </c>
      <c r="C1344" s="195" t="s">
        <v>2559</v>
      </c>
      <c r="D1344" s="195" t="s">
        <v>807</v>
      </c>
      <c r="E1344" s="196">
        <v>26.24</v>
      </c>
      <c r="F1344" s="197">
        <v>12</v>
      </c>
      <c r="G1344" s="198">
        <f>IF(E1344="","",F1344*E1344)</f>
        <v>314.88</v>
      </c>
      <c r="H1344" s="387"/>
      <c r="I1344" s="390"/>
    </row>
    <row r="1345" spans="1:9" x14ac:dyDescent="0.25">
      <c r="A1345" s="193" t="s">
        <v>2505</v>
      </c>
      <c r="B1345" s="194" t="s">
        <v>1718</v>
      </c>
      <c r="C1345" s="195" t="s">
        <v>2506</v>
      </c>
      <c r="D1345" s="195" t="s">
        <v>807</v>
      </c>
      <c r="E1345" s="196">
        <v>26.14</v>
      </c>
      <c r="F1345" s="197">
        <v>12</v>
      </c>
      <c r="G1345" s="198">
        <f>IF(E1345="","",F1345*E1345)</f>
        <v>313.68</v>
      </c>
      <c r="H1345" s="387"/>
      <c r="I1345" s="390"/>
    </row>
    <row r="1346" spans="1:9" x14ac:dyDescent="0.25">
      <c r="A1346" s="193" t="s">
        <v>2509</v>
      </c>
      <c r="B1346" s="194" t="s">
        <v>1718</v>
      </c>
      <c r="C1346" s="195" t="s">
        <v>2510</v>
      </c>
      <c r="D1346" s="195" t="s">
        <v>807</v>
      </c>
      <c r="E1346" s="196">
        <v>26.14</v>
      </c>
      <c r="F1346" s="197">
        <v>5</v>
      </c>
      <c r="G1346" s="198">
        <f t="shared" ref="G1346:G1353" si="87">IF(E1346="","",F1346*E1346)</f>
        <v>130.69999999999999</v>
      </c>
      <c r="H1346" s="387"/>
      <c r="I1346" s="390"/>
    </row>
    <row r="1347" spans="1:9" x14ac:dyDescent="0.25">
      <c r="A1347" s="193" t="s">
        <v>2560</v>
      </c>
      <c r="B1347" s="194" t="s">
        <v>1718</v>
      </c>
      <c r="C1347" s="195" t="s">
        <v>2561</v>
      </c>
      <c r="D1347" s="195" t="s">
        <v>807</v>
      </c>
      <c r="E1347" s="196">
        <v>19.989999999999998</v>
      </c>
      <c r="F1347" s="197">
        <v>22</v>
      </c>
      <c r="G1347" s="198">
        <f t="shared" si="87"/>
        <v>439.78</v>
      </c>
      <c r="H1347" s="387"/>
      <c r="I1347" s="390"/>
    </row>
    <row r="1348" spans="1:9" x14ac:dyDescent="0.25">
      <c r="A1348" s="193" t="s">
        <v>2550</v>
      </c>
      <c r="B1348" s="194" t="s">
        <v>1718</v>
      </c>
      <c r="C1348" s="195" t="s">
        <v>2551</v>
      </c>
      <c r="D1348" s="195" t="s">
        <v>807</v>
      </c>
      <c r="E1348" s="196">
        <v>106.24</v>
      </c>
      <c r="F1348" s="197">
        <v>3</v>
      </c>
      <c r="G1348" s="198">
        <f t="shared" si="87"/>
        <v>318.71999999999997</v>
      </c>
      <c r="H1348" s="387"/>
      <c r="I1348" s="390"/>
    </row>
    <row r="1349" spans="1:9" x14ac:dyDescent="0.25">
      <c r="A1349" s="193" t="s">
        <v>2562</v>
      </c>
      <c r="B1349" s="194" t="s">
        <v>1718</v>
      </c>
      <c r="C1349" s="195" t="s">
        <v>2563</v>
      </c>
      <c r="D1349" s="195" t="s">
        <v>814</v>
      </c>
      <c r="E1349" s="196">
        <v>74.12</v>
      </c>
      <c r="F1349" s="197">
        <v>5</v>
      </c>
      <c r="G1349" s="198">
        <f t="shared" si="87"/>
        <v>370.6</v>
      </c>
      <c r="H1349" s="387"/>
      <c r="I1349" s="390"/>
    </row>
    <row r="1350" spans="1:9" ht="26.25" x14ac:dyDescent="0.25">
      <c r="A1350" s="193" t="s">
        <v>2517</v>
      </c>
      <c r="B1350" s="194" t="s">
        <v>1718</v>
      </c>
      <c r="C1350" s="195" t="s">
        <v>2518</v>
      </c>
      <c r="D1350" s="195" t="s">
        <v>807</v>
      </c>
      <c r="E1350" s="196">
        <v>1.2</v>
      </c>
      <c r="F1350" s="197">
        <v>73</v>
      </c>
      <c r="G1350" s="198">
        <f t="shared" si="87"/>
        <v>87.6</v>
      </c>
      <c r="H1350" s="387"/>
      <c r="I1350" s="390"/>
    </row>
    <row r="1351" spans="1:9" ht="26.25" x14ac:dyDescent="0.25">
      <c r="A1351" s="193" t="s">
        <v>2519</v>
      </c>
      <c r="B1351" s="194" t="s">
        <v>1718</v>
      </c>
      <c r="C1351" s="195" t="s">
        <v>2520</v>
      </c>
      <c r="D1351" s="195" t="s">
        <v>807</v>
      </c>
      <c r="E1351" s="196">
        <v>0.85</v>
      </c>
      <c r="F1351" s="197">
        <v>73</v>
      </c>
      <c r="G1351" s="198">
        <f t="shared" si="87"/>
        <v>62.05</v>
      </c>
      <c r="H1351" s="387"/>
      <c r="I1351" s="390"/>
    </row>
    <row r="1352" spans="1:9" x14ac:dyDescent="0.25">
      <c r="A1352" s="193"/>
      <c r="B1352" s="194"/>
      <c r="C1352" s="195"/>
      <c r="D1352" s="195"/>
      <c r="E1352" s="196"/>
      <c r="F1352" s="199"/>
      <c r="G1352" s="198" t="str">
        <f t="shared" si="87"/>
        <v/>
      </c>
      <c r="H1352" s="387"/>
      <c r="I1352" s="390"/>
    </row>
    <row r="1353" spans="1:9" ht="15.75" thickBot="1" x14ac:dyDescent="0.3">
      <c r="A1353" s="200"/>
      <c r="B1353" s="201"/>
      <c r="C1353" s="202"/>
      <c r="D1353" s="202"/>
      <c r="E1353" s="203"/>
      <c r="F1353" s="204"/>
      <c r="G1353" s="205" t="str">
        <f t="shared" si="87"/>
        <v/>
      </c>
      <c r="H1353" s="388"/>
      <c r="I1353" s="391"/>
    </row>
    <row r="1354" spans="1:9" ht="15.75" thickBot="1" x14ac:dyDescent="0.3">
      <c r="A1354" s="164"/>
      <c r="B1354" s="215"/>
      <c r="C1354" s="216"/>
      <c r="D1354" s="216"/>
      <c r="E1354" s="217"/>
      <c r="F1354" s="218"/>
      <c r="G1354" s="217"/>
      <c r="H1354" s="175"/>
      <c r="I1354" s="175"/>
    </row>
    <row r="1355" spans="1:9" x14ac:dyDescent="0.25">
      <c r="A1355" s="176" t="s">
        <v>2227</v>
      </c>
      <c r="B1355" s="177" t="s">
        <v>504</v>
      </c>
      <c r="C1355" s="253"/>
      <c r="D1355" s="179" t="s">
        <v>2</v>
      </c>
      <c r="E1355" s="179" t="s">
        <v>2385</v>
      </c>
      <c r="F1355" s="180">
        <v>1</v>
      </c>
      <c r="G1355" s="181">
        <f>IF(SUM(G1357:G1366)="","",IF(E1355="NOTURNO",(SUM(G1357:G1366))*1.25,SUM(G1357:G1366)))</f>
        <v>3252.6599999999994</v>
      </c>
      <c r="H1355" s="182" t="s">
        <v>1771</v>
      </c>
      <c r="I1355" s="183" t="s">
        <v>1772</v>
      </c>
    </row>
    <row r="1356" spans="1:9" x14ac:dyDescent="0.25">
      <c r="A1356" s="184" t="s">
        <v>1774</v>
      </c>
      <c r="B1356" s="185" t="s">
        <v>2386</v>
      </c>
      <c r="C1356" s="186" t="s">
        <v>2387</v>
      </c>
      <c r="D1356" s="187" t="s">
        <v>2</v>
      </c>
      <c r="E1356" s="188" t="s">
        <v>2388</v>
      </c>
      <c r="F1356" s="189" t="s">
        <v>3</v>
      </c>
      <c r="G1356" s="190"/>
      <c r="H1356" s="191"/>
      <c r="I1356" s="192"/>
    </row>
    <row r="1357" spans="1:9" x14ac:dyDescent="0.25">
      <c r="A1357" s="193" t="s">
        <v>2196</v>
      </c>
      <c r="B1357" s="194" t="s">
        <v>2198</v>
      </c>
      <c r="C1357" s="195" t="s">
        <v>2556</v>
      </c>
      <c r="D1357" s="195" t="s">
        <v>807</v>
      </c>
      <c r="E1357" s="196">
        <v>44.34</v>
      </c>
      <c r="F1357" s="197">
        <v>24</v>
      </c>
      <c r="G1357" s="198">
        <f>IF(E1357="","",F1357*E1357)</f>
        <v>1064.1600000000001</v>
      </c>
      <c r="H1357" s="386" t="s">
        <v>2557</v>
      </c>
      <c r="I1357" s="389" t="s">
        <v>2501</v>
      </c>
    </row>
    <row r="1358" spans="1:9" x14ac:dyDescent="0.25">
      <c r="A1358" s="193" t="s">
        <v>2558</v>
      </c>
      <c r="B1358" s="194" t="s">
        <v>1718</v>
      </c>
      <c r="C1358" s="195" t="s">
        <v>2559</v>
      </c>
      <c r="D1358" s="195" t="s">
        <v>807</v>
      </c>
      <c r="E1358" s="196">
        <v>26.24</v>
      </c>
      <c r="F1358" s="197">
        <v>12</v>
      </c>
      <c r="G1358" s="198">
        <f>IF(E1358="","",F1358*E1358)</f>
        <v>314.88</v>
      </c>
      <c r="H1358" s="387"/>
      <c r="I1358" s="390"/>
    </row>
    <row r="1359" spans="1:9" x14ac:dyDescent="0.25">
      <c r="A1359" s="193" t="s">
        <v>2505</v>
      </c>
      <c r="B1359" s="194" t="s">
        <v>1718</v>
      </c>
      <c r="C1359" s="195" t="s">
        <v>2506</v>
      </c>
      <c r="D1359" s="195" t="s">
        <v>807</v>
      </c>
      <c r="E1359" s="196">
        <v>26.14</v>
      </c>
      <c r="F1359" s="197">
        <v>12</v>
      </c>
      <c r="G1359" s="198">
        <f>IF(E1359="","",F1359*E1359)</f>
        <v>313.68</v>
      </c>
      <c r="H1359" s="387"/>
      <c r="I1359" s="390"/>
    </row>
    <row r="1360" spans="1:9" x14ac:dyDescent="0.25">
      <c r="A1360" s="212" t="s">
        <v>2509</v>
      </c>
      <c r="B1360" s="194" t="s">
        <v>1718</v>
      </c>
      <c r="C1360" s="195" t="s">
        <v>2510</v>
      </c>
      <c r="D1360" s="195" t="s">
        <v>807</v>
      </c>
      <c r="E1360" s="196">
        <v>26.14</v>
      </c>
      <c r="F1360" s="197">
        <v>6</v>
      </c>
      <c r="G1360" s="198">
        <f t="shared" ref="G1360:G1368" si="88">IF(E1360="","",F1360*E1360)</f>
        <v>156.84</v>
      </c>
      <c r="H1360" s="387"/>
      <c r="I1360" s="390"/>
    </row>
    <row r="1361" spans="1:9" x14ac:dyDescent="0.25">
      <c r="A1361" s="193" t="s">
        <v>2560</v>
      </c>
      <c r="B1361" s="194" t="s">
        <v>1718</v>
      </c>
      <c r="C1361" s="195" t="s">
        <v>2561</v>
      </c>
      <c r="D1361" s="195" t="s">
        <v>807</v>
      </c>
      <c r="E1361" s="196">
        <v>19.989999999999998</v>
      </c>
      <c r="F1361" s="197">
        <v>24</v>
      </c>
      <c r="G1361" s="198">
        <f t="shared" si="88"/>
        <v>479.76</v>
      </c>
      <c r="H1361" s="387"/>
      <c r="I1361" s="390"/>
    </row>
    <row r="1362" spans="1:9" x14ac:dyDescent="0.25">
      <c r="A1362" s="193" t="s">
        <v>2550</v>
      </c>
      <c r="B1362" s="194" t="s">
        <v>1718</v>
      </c>
      <c r="C1362" s="195" t="s">
        <v>2551</v>
      </c>
      <c r="D1362" s="195" t="s">
        <v>807</v>
      </c>
      <c r="E1362" s="196">
        <v>106.24</v>
      </c>
      <c r="F1362" s="197">
        <v>3</v>
      </c>
      <c r="G1362" s="198">
        <f t="shared" si="88"/>
        <v>318.71999999999997</v>
      </c>
      <c r="H1362" s="387"/>
      <c r="I1362" s="390"/>
    </row>
    <row r="1363" spans="1:9" x14ac:dyDescent="0.25">
      <c r="A1363" s="193" t="s">
        <v>2562</v>
      </c>
      <c r="B1363" s="194" t="s">
        <v>1718</v>
      </c>
      <c r="C1363" s="195" t="s">
        <v>2563</v>
      </c>
      <c r="D1363" s="195" t="s">
        <v>814</v>
      </c>
      <c r="E1363" s="196">
        <v>74.12</v>
      </c>
      <c r="F1363" s="197">
        <v>6</v>
      </c>
      <c r="G1363" s="198">
        <f t="shared" si="88"/>
        <v>444.72</v>
      </c>
      <c r="H1363" s="387"/>
      <c r="I1363" s="390"/>
    </row>
    <row r="1364" spans="1:9" ht="26.25" x14ac:dyDescent="0.25">
      <c r="A1364" s="193" t="s">
        <v>2517</v>
      </c>
      <c r="B1364" s="194" t="s">
        <v>1718</v>
      </c>
      <c r="C1364" s="195" t="s">
        <v>2518</v>
      </c>
      <c r="D1364" s="195" t="s">
        <v>807</v>
      </c>
      <c r="E1364" s="196">
        <v>1.2</v>
      </c>
      <c r="F1364" s="197">
        <v>78</v>
      </c>
      <c r="G1364" s="198">
        <f t="shared" si="88"/>
        <v>93.6</v>
      </c>
      <c r="H1364" s="387"/>
      <c r="I1364" s="390"/>
    </row>
    <row r="1365" spans="1:9" ht="26.25" x14ac:dyDescent="0.25">
      <c r="A1365" s="193" t="s">
        <v>2519</v>
      </c>
      <c r="B1365" s="194" t="s">
        <v>1718</v>
      </c>
      <c r="C1365" s="195" t="s">
        <v>2520</v>
      </c>
      <c r="D1365" s="195" t="s">
        <v>807</v>
      </c>
      <c r="E1365" s="196">
        <v>0.85</v>
      </c>
      <c r="F1365" s="197">
        <v>78</v>
      </c>
      <c r="G1365" s="198">
        <f t="shared" si="88"/>
        <v>66.3</v>
      </c>
      <c r="H1365" s="387"/>
      <c r="I1365" s="390"/>
    </row>
    <row r="1366" spans="1:9" x14ac:dyDescent="0.25">
      <c r="A1366" s="193"/>
      <c r="B1366" s="194"/>
      <c r="C1366" s="195"/>
      <c r="D1366" s="195"/>
      <c r="E1366" s="196"/>
      <c r="F1366" s="199"/>
      <c r="G1366" s="198" t="str">
        <f t="shared" si="88"/>
        <v/>
      </c>
      <c r="H1366" s="387"/>
      <c r="I1366" s="390"/>
    </row>
    <row r="1367" spans="1:9" ht="15.75" thickBot="1" x14ac:dyDescent="0.3">
      <c r="A1367" s="200"/>
      <c r="B1367" s="201"/>
      <c r="C1367" s="202"/>
      <c r="D1367" s="202"/>
      <c r="E1367" s="203"/>
      <c r="F1367" s="204"/>
      <c r="G1367" s="205" t="str">
        <f t="shared" si="88"/>
        <v/>
      </c>
      <c r="H1367" s="388"/>
      <c r="I1367" s="391"/>
    </row>
    <row r="1368" spans="1:9" ht="15.75" thickBot="1" x14ac:dyDescent="0.3">
      <c r="A1368" s="164"/>
      <c r="B1368" s="206"/>
      <c r="C1368" s="164"/>
      <c r="D1368" s="164"/>
      <c r="E1368" s="207"/>
      <c r="F1368" s="208"/>
      <c r="G1368" s="209" t="str">
        <f t="shared" si="88"/>
        <v/>
      </c>
      <c r="H1368" s="175"/>
      <c r="I1368" s="175"/>
    </row>
    <row r="1369" spans="1:9" x14ac:dyDescent="0.25">
      <c r="A1369" s="176" t="s">
        <v>2228</v>
      </c>
      <c r="B1369" s="177" t="s">
        <v>505</v>
      </c>
      <c r="C1369" s="253"/>
      <c r="D1369" s="179" t="s">
        <v>2</v>
      </c>
      <c r="E1369" s="179" t="s">
        <v>2385</v>
      </c>
      <c r="F1369" s="180">
        <v>1</v>
      </c>
      <c r="G1369" s="181">
        <f>IF(SUM(G1371:G1380)="","",IF(E1369="NOTURNO",(SUM(G1371:G1380))*1.25,SUM(G1371:G1380)))</f>
        <v>896.78</v>
      </c>
      <c r="H1369" s="182" t="s">
        <v>1771</v>
      </c>
      <c r="I1369" s="183" t="s">
        <v>1772</v>
      </c>
    </row>
    <row r="1370" spans="1:9" x14ac:dyDescent="0.25">
      <c r="A1370" s="184" t="s">
        <v>1774</v>
      </c>
      <c r="B1370" s="185" t="s">
        <v>2386</v>
      </c>
      <c r="C1370" s="186" t="s">
        <v>2387</v>
      </c>
      <c r="D1370" s="187" t="s">
        <v>2</v>
      </c>
      <c r="E1370" s="188" t="s">
        <v>2388</v>
      </c>
      <c r="F1370" s="189" t="s">
        <v>3</v>
      </c>
      <c r="G1370" s="190"/>
      <c r="H1370" s="191"/>
      <c r="I1370" s="192"/>
    </row>
    <row r="1371" spans="1:9" x14ac:dyDescent="0.25">
      <c r="A1371" s="193" t="s">
        <v>2196</v>
      </c>
      <c r="B1371" s="194" t="s">
        <v>2198</v>
      </c>
      <c r="C1371" s="195" t="s">
        <v>2556</v>
      </c>
      <c r="D1371" s="195" t="s">
        <v>807</v>
      </c>
      <c r="E1371" s="196">
        <v>44.34</v>
      </c>
      <c r="F1371" s="197">
        <v>10</v>
      </c>
      <c r="G1371" s="198">
        <f t="shared" ref="G1371:G1381" si="89">IF(E1371="","",F1371*E1371)</f>
        <v>443.40000000000003</v>
      </c>
      <c r="H1371" s="386" t="s">
        <v>2564</v>
      </c>
      <c r="I1371" s="389" t="s">
        <v>2501</v>
      </c>
    </row>
    <row r="1372" spans="1:9" x14ac:dyDescent="0.25">
      <c r="A1372" s="193" t="s">
        <v>2560</v>
      </c>
      <c r="B1372" s="194" t="s">
        <v>1718</v>
      </c>
      <c r="C1372" s="195" t="s">
        <v>2561</v>
      </c>
      <c r="D1372" s="195" t="s">
        <v>807</v>
      </c>
      <c r="E1372" s="196">
        <v>19.989999999999998</v>
      </c>
      <c r="F1372" s="197">
        <v>10</v>
      </c>
      <c r="G1372" s="198">
        <f t="shared" si="89"/>
        <v>199.89999999999998</v>
      </c>
      <c r="H1372" s="387"/>
      <c r="I1372" s="390"/>
    </row>
    <row r="1373" spans="1:9" x14ac:dyDescent="0.25">
      <c r="A1373" s="193" t="s">
        <v>2550</v>
      </c>
      <c r="B1373" s="194" t="s">
        <v>1718</v>
      </c>
      <c r="C1373" s="195" t="s">
        <v>2551</v>
      </c>
      <c r="D1373" s="195" t="s">
        <v>807</v>
      </c>
      <c r="E1373" s="196">
        <v>106.24</v>
      </c>
      <c r="F1373" s="197">
        <v>2</v>
      </c>
      <c r="G1373" s="198">
        <f t="shared" si="89"/>
        <v>212.48</v>
      </c>
      <c r="H1373" s="387"/>
      <c r="I1373" s="390"/>
    </row>
    <row r="1374" spans="1:9" ht="26.25" x14ac:dyDescent="0.25">
      <c r="A1374" s="193" t="s">
        <v>2517</v>
      </c>
      <c r="B1374" s="194" t="s">
        <v>1718</v>
      </c>
      <c r="C1374" s="195" t="s">
        <v>2518</v>
      </c>
      <c r="D1374" s="195" t="s">
        <v>807</v>
      </c>
      <c r="E1374" s="196">
        <v>1.2</v>
      </c>
      <c r="F1374" s="197">
        <v>20</v>
      </c>
      <c r="G1374" s="198">
        <f t="shared" si="89"/>
        <v>24</v>
      </c>
      <c r="H1374" s="387"/>
      <c r="I1374" s="390"/>
    </row>
    <row r="1375" spans="1:9" ht="26.25" x14ac:dyDescent="0.25">
      <c r="A1375" s="193" t="s">
        <v>2519</v>
      </c>
      <c r="B1375" s="194" t="s">
        <v>1718</v>
      </c>
      <c r="C1375" s="195" t="s">
        <v>2520</v>
      </c>
      <c r="D1375" s="195" t="s">
        <v>807</v>
      </c>
      <c r="E1375" s="196">
        <v>0.85</v>
      </c>
      <c r="F1375" s="197">
        <v>20</v>
      </c>
      <c r="G1375" s="198">
        <f t="shared" si="89"/>
        <v>17</v>
      </c>
      <c r="H1375" s="387"/>
      <c r="I1375" s="390"/>
    </row>
    <row r="1376" spans="1:9" x14ac:dyDescent="0.25">
      <c r="A1376" s="193"/>
      <c r="B1376" s="194"/>
      <c r="C1376" s="195"/>
      <c r="D1376" s="195"/>
      <c r="E1376" s="196"/>
      <c r="F1376" s="199"/>
      <c r="G1376" s="198" t="str">
        <f t="shared" si="89"/>
        <v/>
      </c>
      <c r="H1376" s="387"/>
      <c r="I1376" s="390"/>
    </row>
    <row r="1377" spans="1:9" x14ac:dyDescent="0.25">
      <c r="A1377" s="193"/>
      <c r="B1377" s="194"/>
      <c r="C1377" s="195"/>
      <c r="D1377" s="195"/>
      <c r="E1377" s="196"/>
      <c r="F1377" s="199"/>
      <c r="G1377" s="198" t="str">
        <f t="shared" si="89"/>
        <v/>
      </c>
      <c r="H1377" s="387"/>
      <c r="I1377" s="390"/>
    </row>
    <row r="1378" spans="1:9" x14ac:dyDescent="0.25">
      <c r="A1378" s="193"/>
      <c r="B1378" s="194"/>
      <c r="C1378" s="195"/>
      <c r="D1378" s="195"/>
      <c r="E1378" s="196"/>
      <c r="F1378" s="199"/>
      <c r="G1378" s="198" t="str">
        <f t="shared" si="89"/>
        <v/>
      </c>
      <c r="H1378" s="387"/>
      <c r="I1378" s="390"/>
    </row>
    <row r="1379" spans="1:9" x14ac:dyDescent="0.25">
      <c r="A1379" s="193"/>
      <c r="B1379" s="194"/>
      <c r="C1379" s="195"/>
      <c r="D1379" s="195"/>
      <c r="E1379" s="196"/>
      <c r="F1379" s="199"/>
      <c r="G1379" s="198" t="str">
        <f t="shared" si="89"/>
        <v/>
      </c>
      <c r="H1379" s="387"/>
      <c r="I1379" s="390"/>
    </row>
    <row r="1380" spans="1:9" x14ac:dyDescent="0.25">
      <c r="A1380" s="193"/>
      <c r="B1380" s="194"/>
      <c r="C1380" s="195"/>
      <c r="D1380" s="195"/>
      <c r="E1380" s="196"/>
      <c r="F1380" s="199"/>
      <c r="G1380" s="198" t="str">
        <f t="shared" si="89"/>
        <v/>
      </c>
      <c r="H1380" s="387"/>
      <c r="I1380" s="390"/>
    </row>
    <row r="1381" spans="1:9" ht="15.75" thickBot="1" x14ac:dyDescent="0.3">
      <c r="A1381" s="200"/>
      <c r="B1381" s="201"/>
      <c r="C1381" s="202"/>
      <c r="D1381" s="202"/>
      <c r="E1381" s="203"/>
      <c r="F1381" s="204"/>
      <c r="G1381" s="205" t="str">
        <f t="shared" si="89"/>
        <v/>
      </c>
      <c r="H1381" s="388"/>
      <c r="I1381" s="391"/>
    </row>
    <row r="1382" spans="1:9" ht="15.75" thickBot="1" x14ac:dyDescent="0.3">
      <c r="A1382" s="164"/>
      <c r="B1382" s="215"/>
      <c r="C1382" s="216"/>
      <c r="D1382" s="216"/>
      <c r="E1382" s="217"/>
      <c r="F1382" s="218"/>
      <c r="G1382" s="217"/>
      <c r="H1382" s="175"/>
      <c r="I1382" s="175"/>
    </row>
    <row r="1383" spans="1:9" x14ac:dyDescent="0.25">
      <c r="A1383" s="176" t="s">
        <v>2229</v>
      </c>
      <c r="B1383" s="177" t="s">
        <v>506</v>
      </c>
      <c r="C1383" s="253"/>
      <c r="D1383" s="179" t="s">
        <v>2</v>
      </c>
      <c r="E1383" s="179" t="s">
        <v>2385</v>
      </c>
      <c r="F1383" s="180">
        <v>1</v>
      </c>
      <c r="G1383" s="181">
        <f>IF(SUM(G1385:G1394)="","",IF(E1383="NOTURNO",(SUM(G1385:G1394))*1.25,SUM(G1385:G1394)))</f>
        <v>1170.4999999999998</v>
      </c>
      <c r="H1383" s="182" t="s">
        <v>1771</v>
      </c>
      <c r="I1383" s="183" t="s">
        <v>1772</v>
      </c>
    </row>
    <row r="1384" spans="1:9" x14ac:dyDescent="0.25">
      <c r="A1384" s="184" t="s">
        <v>1774</v>
      </c>
      <c r="B1384" s="185" t="s">
        <v>2386</v>
      </c>
      <c r="C1384" s="186" t="s">
        <v>2387</v>
      </c>
      <c r="D1384" s="187" t="s">
        <v>2</v>
      </c>
      <c r="E1384" s="188" t="s">
        <v>2388</v>
      </c>
      <c r="F1384" s="189" t="s">
        <v>3</v>
      </c>
      <c r="G1384" s="190"/>
      <c r="H1384" s="191"/>
      <c r="I1384" s="192"/>
    </row>
    <row r="1385" spans="1:9" x14ac:dyDescent="0.25">
      <c r="A1385" s="193" t="s">
        <v>2196</v>
      </c>
      <c r="B1385" s="194" t="s">
        <v>2198</v>
      </c>
      <c r="C1385" s="195" t="s">
        <v>2556</v>
      </c>
      <c r="D1385" s="195" t="s">
        <v>807</v>
      </c>
      <c r="E1385" s="196">
        <v>44.34</v>
      </c>
      <c r="F1385" s="197">
        <v>14</v>
      </c>
      <c r="G1385" s="198">
        <f t="shared" ref="G1385:G1396" si="90">IF(E1385="","",F1385*E1385)</f>
        <v>620.76</v>
      </c>
      <c r="H1385" s="386" t="s">
        <v>2564</v>
      </c>
      <c r="I1385" s="389" t="s">
        <v>2501</v>
      </c>
    </row>
    <row r="1386" spans="1:9" x14ac:dyDescent="0.25">
      <c r="A1386" s="193" t="s">
        <v>2560</v>
      </c>
      <c r="B1386" s="194" t="s">
        <v>1718</v>
      </c>
      <c r="C1386" s="195" t="s">
        <v>2561</v>
      </c>
      <c r="D1386" s="195" t="s">
        <v>807</v>
      </c>
      <c r="E1386" s="196">
        <v>19.989999999999998</v>
      </c>
      <c r="F1386" s="197">
        <v>14</v>
      </c>
      <c r="G1386" s="198">
        <f t="shared" si="90"/>
        <v>279.85999999999996</v>
      </c>
      <c r="H1386" s="387"/>
      <c r="I1386" s="390"/>
    </row>
    <row r="1387" spans="1:9" x14ac:dyDescent="0.25">
      <c r="A1387" s="193" t="s">
        <v>2550</v>
      </c>
      <c r="B1387" s="194" t="s">
        <v>1718</v>
      </c>
      <c r="C1387" s="195" t="s">
        <v>2551</v>
      </c>
      <c r="D1387" s="195" t="s">
        <v>807</v>
      </c>
      <c r="E1387" s="196">
        <v>106.24</v>
      </c>
      <c r="F1387" s="197">
        <v>2</v>
      </c>
      <c r="G1387" s="198">
        <f t="shared" si="90"/>
        <v>212.48</v>
      </c>
      <c r="H1387" s="387"/>
      <c r="I1387" s="390"/>
    </row>
    <row r="1388" spans="1:9" ht="26.25" x14ac:dyDescent="0.25">
      <c r="A1388" s="193" t="s">
        <v>2517</v>
      </c>
      <c r="B1388" s="194" t="s">
        <v>1718</v>
      </c>
      <c r="C1388" s="195" t="s">
        <v>2518</v>
      </c>
      <c r="D1388" s="195" t="s">
        <v>807</v>
      </c>
      <c r="E1388" s="196">
        <v>1.2</v>
      </c>
      <c r="F1388" s="197">
        <v>28</v>
      </c>
      <c r="G1388" s="198">
        <f t="shared" si="90"/>
        <v>33.6</v>
      </c>
      <c r="H1388" s="387"/>
      <c r="I1388" s="390"/>
    </row>
    <row r="1389" spans="1:9" ht="26.25" x14ac:dyDescent="0.25">
      <c r="A1389" s="193" t="s">
        <v>2519</v>
      </c>
      <c r="B1389" s="194" t="s">
        <v>1718</v>
      </c>
      <c r="C1389" s="195" t="s">
        <v>2520</v>
      </c>
      <c r="D1389" s="195" t="s">
        <v>807</v>
      </c>
      <c r="E1389" s="196">
        <v>0.85</v>
      </c>
      <c r="F1389" s="197">
        <v>28</v>
      </c>
      <c r="G1389" s="198">
        <f t="shared" si="90"/>
        <v>23.8</v>
      </c>
      <c r="H1389" s="387"/>
      <c r="I1389" s="390"/>
    </row>
    <row r="1390" spans="1:9" x14ac:dyDescent="0.25">
      <c r="A1390" s="193"/>
      <c r="B1390" s="194"/>
      <c r="C1390" s="195"/>
      <c r="D1390" s="195"/>
      <c r="E1390" s="196"/>
      <c r="F1390" s="197"/>
      <c r="G1390" s="198" t="str">
        <f t="shared" si="90"/>
        <v/>
      </c>
      <c r="H1390" s="387"/>
      <c r="I1390" s="390"/>
    </row>
    <row r="1391" spans="1:9" x14ac:dyDescent="0.25">
      <c r="A1391" s="193"/>
      <c r="B1391" s="194"/>
      <c r="C1391" s="195"/>
      <c r="D1391" s="195"/>
      <c r="E1391" s="196"/>
      <c r="F1391" s="197"/>
      <c r="G1391" s="198" t="str">
        <f t="shared" si="90"/>
        <v/>
      </c>
      <c r="H1391" s="387"/>
      <c r="I1391" s="390"/>
    </row>
    <row r="1392" spans="1:9" x14ac:dyDescent="0.25">
      <c r="A1392" s="193"/>
      <c r="B1392" s="194"/>
      <c r="C1392" s="195"/>
      <c r="D1392" s="195"/>
      <c r="E1392" s="196"/>
      <c r="F1392" s="197"/>
      <c r="G1392" s="198" t="str">
        <f t="shared" si="90"/>
        <v/>
      </c>
      <c r="H1392" s="387"/>
      <c r="I1392" s="390"/>
    </row>
    <row r="1393" spans="1:9" x14ac:dyDescent="0.25">
      <c r="A1393" s="193"/>
      <c r="B1393" s="194"/>
      <c r="C1393" s="195"/>
      <c r="D1393" s="195"/>
      <c r="E1393" s="196"/>
      <c r="F1393" s="199"/>
      <c r="G1393" s="198" t="str">
        <f t="shared" si="90"/>
        <v/>
      </c>
      <c r="H1393" s="387"/>
      <c r="I1393" s="390"/>
    </row>
    <row r="1394" spans="1:9" x14ac:dyDescent="0.25">
      <c r="A1394" s="193"/>
      <c r="B1394" s="194"/>
      <c r="C1394" s="195"/>
      <c r="D1394" s="195"/>
      <c r="E1394" s="196"/>
      <c r="F1394" s="199"/>
      <c r="G1394" s="198" t="str">
        <f t="shared" si="90"/>
        <v/>
      </c>
      <c r="H1394" s="387"/>
      <c r="I1394" s="390"/>
    </row>
    <row r="1395" spans="1:9" ht="15.75" thickBot="1" x14ac:dyDescent="0.3">
      <c r="A1395" s="200"/>
      <c r="B1395" s="201"/>
      <c r="C1395" s="202"/>
      <c r="D1395" s="202"/>
      <c r="E1395" s="203"/>
      <c r="F1395" s="204"/>
      <c r="G1395" s="205" t="str">
        <f t="shared" si="90"/>
        <v/>
      </c>
      <c r="H1395" s="388"/>
      <c r="I1395" s="391"/>
    </row>
    <row r="1396" spans="1:9" ht="15.75" thickBot="1" x14ac:dyDescent="0.3">
      <c r="A1396" s="164"/>
      <c r="B1396" s="206"/>
      <c r="C1396" s="164"/>
      <c r="D1396" s="164"/>
      <c r="E1396" s="207"/>
      <c r="F1396" s="208"/>
      <c r="G1396" s="209" t="str">
        <f t="shared" si="90"/>
        <v/>
      </c>
      <c r="H1396" s="175"/>
      <c r="I1396" s="175"/>
    </row>
    <row r="1397" spans="1:9" x14ac:dyDescent="0.25">
      <c r="A1397" s="176" t="s">
        <v>2230</v>
      </c>
      <c r="B1397" s="177" t="s">
        <v>507</v>
      </c>
      <c r="C1397" s="253"/>
      <c r="D1397" s="179" t="s">
        <v>2</v>
      </c>
      <c r="E1397" s="179" t="s">
        <v>2385</v>
      </c>
      <c r="F1397" s="180">
        <v>1</v>
      </c>
      <c r="G1397" s="181">
        <f>IF(SUM(G1399:G1408)="","",IF(E1397="NOTURNO",(SUM(G1399:G1408))*1.25,SUM(G1399:G1408)))</f>
        <v>1170.4999999999998</v>
      </c>
      <c r="H1397" s="182" t="s">
        <v>1771</v>
      </c>
      <c r="I1397" s="183" t="s">
        <v>1772</v>
      </c>
    </row>
    <row r="1398" spans="1:9" x14ac:dyDescent="0.25">
      <c r="A1398" s="184" t="s">
        <v>1774</v>
      </c>
      <c r="B1398" s="185" t="s">
        <v>2386</v>
      </c>
      <c r="C1398" s="186" t="s">
        <v>2387</v>
      </c>
      <c r="D1398" s="187" t="s">
        <v>2</v>
      </c>
      <c r="E1398" s="188" t="s">
        <v>2388</v>
      </c>
      <c r="F1398" s="189" t="s">
        <v>3</v>
      </c>
      <c r="G1398" s="190"/>
      <c r="H1398" s="191"/>
      <c r="I1398" s="192"/>
    </row>
    <row r="1399" spans="1:9" x14ac:dyDescent="0.25">
      <c r="A1399" s="193" t="s">
        <v>2196</v>
      </c>
      <c r="B1399" s="194" t="s">
        <v>2198</v>
      </c>
      <c r="C1399" s="195" t="s">
        <v>2556</v>
      </c>
      <c r="D1399" s="195" t="s">
        <v>807</v>
      </c>
      <c r="E1399" s="196">
        <v>44.34</v>
      </c>
      <c r="F1399" s="197">
        <v>14</v>
      </c>
      <c r="G1399" s="198">
        <f t="shared" ref="G1399:G1410" si="91">IF(E1399="","",F1399*E1399)</f>
        <v>620.76</v>
      </c>
      <c r="H1399" s="386" t="s">
        <v>2564</v>
      </c>
      <c r="I1399" s="389" t="s">
        <v>2501</v>
      </c>
    </row>
    <row r="1400" spans="1:9" x14ac:dyDescent="0.25">
      <c r="A1400" s="193" t="s">
        <v>2560</v>
      </c>
      <c r="B1400" s="194" t="s">
        <v>1718</v>
      </c>
      <c r="C1400" s="195" t="s">
        <v>2561</v>
      </c>
      <c r="D1400" s="195" t="s">
        <v>807</v>
      </c>
      <c r="E1400" s="196">
        <v>19.989999999999998</v>
      </c>
      <c r="F1400" s="197">
        <v>14</v>
      </c>
      <c r="G1400" s="198">
        <f t="shared" si="91"/>
        <v>279.85999999999996</v>
      </c>
      <c r="H1400" s="387"/>
      <c r="I1400" s="390"/>
    </row>
    <row r="1401" spans="1:9" x14ac:dyDescent="0.25">
      <c r="A1401" s="193" t="s">
        <v>2550</v>
      </c>
      <c r="B1401" s="194" t="s">
        <v>1718</v>
      </c>
      <c r="C1401" s="195" t="s">
        <v>2551</v>
      </c>
      <c r="D1401" s="195" t="s">
        <v>807</v>
      </c>
      <c r="E1401" s="196">
        <v>106.24</v>
      </c>
      <c r="F1401" s="197">
        <v>2</v>
      </c>
      <c r="G1401" s="198">
        <f t="shared" si="91"/>
        <v>212.48</v>
      </c>
      <c r="H1401" s="387"/>
      <c r="I1401" s="390"/>
    </row>
    <row r="1402" spans="1:9" ht="26.25" x14ac:dyDescent="0.25">
      <c r="A1402" s="193" t="s">
        <v>2517</v>
      </c>
      <c r="B1402" s="194" t="s">
        <v>1718</v>
      </c>
      <c r="C1402" s="195" t="s">
        <v>2518</v>
      </c>
      <c r="D1402" s="195" t="s">
        <v>807</v>
      </c>
      <c r="E1402" s="196">
        <v>1.2</v>
      </c>
      <c r="F1402" s="197">
        <v>28</v>
      </c>
      <c r="G1402" s="198">
        <f t="shared" si="91"/>
        <v>33.6</v>
      </c>
      <c r="H1402" s="387"/>
      <c r="I1402" s="390"/>
    </row>
    <row r="1403" spans="1:9" ht="26.25" x14ac:dyDescent="0.25">
      <c r="A1403" s="193" t="s">
        <v>2519</v>
      </c>
      <c r="B1403" s="194" t="s">
        <v>1718</v>
      </c>
      <c r="C1403" s="195" t="s">
        <v>2520</v>
      </c>
      <c r="D1403" s="195" t="s">
        <v>807</v>
      </c>
      <c r="E1403" s="196">
        <v>0.85</v>
      </c>
      <c r="F1403" s="197">
        <v>28</v>
      </c>
      <c r="G1403" s="198">
        <f t="shared" si="91"/>
        <v>23.8</v>
      </c>
      <c r="H1403" s="387"/>
      <c r="I1403" s="390"/>
    </row>
    <row r="1404" spans="1:9" x14ac:dyDescent="0.25">
      <c r="A1404" s="193"/>
      <c r="B1404" s="194"/>
      <c r="C1404" s="195"/>
      <c r="D1404" s="195"/>
      <c r="E1404" s="196"/>
      <c r="F1404" s="197"/>
      <c r="G1404" s="198" t="str">
        <f t="shared" si="91"/>
        <v/>
      </c>
      <c r="H1404" s="387"/>
      <c r="I1404" s="390"/>
    </row>
    <row r="1405" spans="1:9" x14ac:dyDescent="0.25">
      <c r="A1405" s="193"/>
      <c r="B1405" s="194"/>
      <c r="C1405" s="195"/>
      <c r="D1405" s="195"/>
      <c r="E1405" s="196"/>
      <c r="F1405" s="197"/>
      <c r="G1405" s="198" t="str">
        <f t="shared" si="91"/>
        <v/>
      </c>
      <c r="H1405" s="387"/>
      <c r="I1405" s="390"/>
    </row>
    <row r="1406" spans="1:9" x14ac:dyDescent="0.25">
      <c r="A1406" s="193"/>
      <c r="B1406" s="194"/>
      <c r="C1406" s="195"/>
      <c r="D1406" s="195"/>
      <c r="E1406" s="196"/>
      <c r="F1406" s="197"/>
      <c r="G1406" s="198" t="str">
        <f t="shared" si="91"/>
        <v/>
      </c>
      <c r="H1406" s="387"/>
      <c r="I1406" s="390"/>
    </row>
    <row r="1407" spans="1:9" x14ac:dyDescent="0.25">
      <c r="A1407" s="193"/>
      <c r="B1407" s="194"/>
      <c r="C1407" s="195"/>
      <c r="D1407" s="195"/>
      <c r="E1407" s="196"/>
      <c r="F1407" s="199"/>
      <c r="G1407" s="198" t="str">
        <f t="shared" si="91"/>
        <v/>
      </c>
      <c r="H1407" s="387"/>
      <c r="I1407" s="390"/>
    </row>
    <row r="1408" spans="1:9" x14ac:dyDescent="0.25">
      <c r="A1408" s="193"/>
      <c r="B1408" s="194"/>
      <c r="C1408" s="195"/>
      <c r="D1408" s="195"/>
      <c r="E1408" s="196"/>
      <c r="F1408" s="199"/>
      <c r="G1408" s="198" t="str">
        <f t="shared" si="91"/>
        <v/>
      </c>
      <c r="H1408" s="387"/>
      <c r="I1408" s="390"/>
    </row>
    <row r="1409" spans="1:9" ht="15.75" thickBot="1" x14ac:dyDescent="0.3">
      <c r="A1409" s="200"/>
      <c r="B1409" s="201"/>
      <c r="C1409" s="202"/>
      <c r="D1409" s="202"/>
      <c r="E1409" s="203"/>
      <c r="F1409" s="204"/>
      <c r="G1409" s="205" t="str">
        <f t="shared" si="91"/>
        <v/>
      </c>
      <c r="H1409" s="388"/>
      <c r="I1409" s="391"/>
    </row>
    <row r="1410" spans="1:9" ht="15.75" thickBot="1" x14ac:dyDescent="0.3">
      <c r="A1410" s="164"/>
      <c r="B1410" s="206"/>
      <c r="C1410" s="164"/>
      <c r="D1410" s="164"/>
      <c r="E1410" s="207"/>
      <c r="F1410" s="208"/>
      <c r="G1410" s="209" t="str">
        <f t="shared" si="91"/>
        <v/>
      </c>
      <c r="H1410" s="175"/>
      <c r="I1410" s="175"/>
    </row>
    <row r="1411" spans="1:9" x14ac:dyDescent="0.25">
      <c r="A1411" s="176" t="s">
        <v>2231</v>
      </c>
      <c r="B1411" s="177" t="s">
        <v>508</v>
      </c>
      <c r="C1411" s="253"/>
      <c r="D1411" s="179" t="s">
        <v>2</v>
      </c>
      <c r="E1411" s="179" t="s">
        <v>2385</v>
      </c>
      <c r="F1411" s="180">
        <v>1</v>
      </c>
      <c r="G1411" s="181">
        <f>IF(SUM(G1413:G1422)="","",IF(E1411="NOTURNO",(SUM(G1413:G1422))*1.25,SUM(G1413:G1422)))</f>
        <v>1717.94</v>
      </c>
      <c r="H1411" s="182" t="s">
        <v>1771</v>
      </c>
      <c r="I1411" s="183" t="s">
        <v>1772</v>
      </c>
    </row>
    <row r="1412" spans="1:9" x14ac:dyDescent="0.25">
      <c r="A1412" s="184" t="s">
        <v>1774</v>
      </c>
      <c r="B1412" s="185" t="s">
        <v>2386</v>
      </c>
      <c r="C1412" s="186" t="s">
        <v>2387</v>
      </c>
      <c r="D1412" s="187" t="s">
        <v>2</v>
      </c>
      <c r="E1412" s="188" t="s">
        <v>2388</v>
      </c>
      <c r="F1412" s="189" t="s">
        <v>3</v>
      </c>
      <c r="G1412" s="190"/>
      <c r="H1412" s="191"/>
      <c r="I1412" s="192"/>
    </row>
    <row r="1413" spans="1:9" x14ac:dyDescent="0.25">
      <c r="A1413" s="193" t="s">
        <v>2196</v>
      </c>
      <c r="B1413" s="194" t="s">
        <v>2198</v>
      </c>
      <c r="C1413" s="195" t="s">
        <v>2556</v>
      </c>
      <c r="D1413" s="195" t="s">
        <v>807</v>
      </c>
      <c r="E1413" s="196">
        <v>44.34</v>
      </c>
      <c r="F1413" s="197">
        <v>22</v>
      </c>
      <c r="G1413" s="198">
        <f t="shared" ref="G1413:G1424" si="92">IF(E1413="","",F1413*E1413)</f>
        <v>975.48</v>
      </c>
      <c r="H1413" s="386" t="s">
        <v>2564</v>
      </c>
      <c r="I1413" s="389" t="s">
        <v>2501</v>
      </c>
    </row>
    <row r="1414" spans="1:9" x14ac:dyDescent="0.25">
      <c r="A1414" s="193" t="s">
        <v>2560</v>
      </c>
      <c r="B1414" s="194" t="s">
        <v>1718</v>
      </c>
      <c r="C1414" s="195" t="s">
        <v>2561</v>
      </c>
      <c r="D1414" s="195" t="s">
        <v>807</v>
      </c>
      <c r="E1414" s="196">
        <v>19.989999999999998</v>
      </c>
      <c r="F1414" s="197">
        <v>22</v>
      </c>
      <c r="G1414" s="198">
        <f t="shared" si="92"/>
        <v>439.78</v>
      </c>
      <c r="H1414" s="387"/>
      <c r="I1414" s="390"/>
    </row>
    <row r="1415" spans="1:9" x14ac:dyDescent="0.25">
      <c r="A1415" s="193" t="s">
        <v>2550</v>
      </c>
      <c r="B1415" s="194" t="s">
        <v>1718</v>
      </c>
      <c r="C1415" s="195" t="s">
        <v>2551</v>
      </c>
      <c r="D1415" s="195" t="s">
        <v>807</v>
      </c>
      <c r="E1415" s="196">
        <v>106.24</v>
      </c>
      <c r="F1415" s="197">
        <v>2</v>
      </c>
      <c r="G1415" s="198">
        <f t="shared" si="92"/>
        <v>212.48</v>
      </c>
      <c r="H1415" s="387"/>
      <c r="I1415" s="390"/>
    </row>
    <row r="1416" spans="1:9" ht="26.25" x14ac:dyDescent="0.25">
      <c r="A1416" s="193" t="s">
        <v>2517</v>
      </c>
      <c r="B1416" s="194" t="s">
        <v>1718</v>
      </c>
      <c r="C1416" s="195" t="s">
        <v>2518</v>
      </c>
      <c r="D1416" s="195" t="s">
        <v>807</v>
      </c>
      <c r="E1416" s="196">
        <v>1.2</v>
      </c>
      <c r="F1416" s="197">
        <v>44</v>
      </c>
      <c r="G1416" s="198">
        <f t="shared" si="92"/>
        <v>52.8</v>
      </c>
      <c r="H1416" s="387"/>
      <c r="I1416" s="390"/>
    </row>
    <row r="1417" spans="1:9" ht="26.25" x14ac:dyDescent="0.25">
      <c r="A1417" s="193" t="s">
        <v>2519</v>
      </c>
      <c r="B1417" s="194" t="s">
        <v>1718</v>
      </c>
      <c r="C1417" s="195" t="s">
        <v>2520</v>
      </c>
      <c r="D1417" s="195" t="s">
        <v>807</v>
      </c>
      <c r="E1417" s="196">
        <v>0.85</v>
      </c>
      <c r="F1417" s="197">
        <v>44</v>
      </c>
      <c r="G1417" s="198">
        <f t="shared" si="92"/>
        <v>37.4</v>
      </c>
      <c r="H1417" s="387"/>
      <c r="I1417" s="390"/>
    </row>
    <row r="1418" spans="1:9" x14ac:dyDescent="0.25">
      <c r="A1418" s="193"/>
      <c r="B1418" s="194"/>
      <c r="C1418" s="195"/>
      <c r="D1418" s="195"/>
      <c r="E1418" s="196"/>
      <c r="F1418" s="197"/>
      <c r="G1418" s="198" t="str">
        <f t="shared" si="92"/>
        <v/>
      </c>
      <c r="H1418" s="387"/>
      <c r="I1418" s="390"/>
    </row>
    <row r="1419" spans="1:9" x14ac:dyDescent="0.25">
      <c r="A1419" s="193"/>
      <c r="B1419" s="194"/>
      <c r="C1419" s="195"/>
      <c r="D1419" s="195"/>
      <c r="E1419" s="196"/>
      <c r="F1419" s="197"/>
      <c r="G1419" s="198" t="str">
        <f t="shared" si="92"/>
        <v/>
      </c>
      <c r="H1419" s="387"/>
      <c r="I1419" s="390"/>
    </row>
    <row r="1420" spans="1:9" x14ac:dyDescent="0.25">
      <c r="A1420" s="193"/>
      <c r="B1420" s="194"/>
      <c r="C1420" s="195"/>
      <c r="D1420" s="195"/>
      <c r="E1420" s="196"/>
      <c r="F1420" s="197"/>
      <c r="G1420" s="198" t="str">
        <f t="shared" si="92"/>
        <v/>
      </c>
      <c r="H1420" s="387"/>
      <c r="I1420" s="390"/>
    </row>
    <row r="1421" spans="1:9" x14ac:dyDescent="0.25">
      <c r="A1421" s="193"/>
      <c r="B1421" s="194"/>
      <c r="C1421" s="195"/>
      <c r="D1421" s="195"/>
      <c r="E1421" s="196"/>
      <c r="F1421" s="199"/>
      <c r="G1421" s="198" t="str">
        <f t="shared" si="92"/>
        <v/>
      </c>
      <c r="H1421" s="387"/>
      <c r="I1421" s="390"/>
    </row>
    <row r="1422" spans="1:9" x14ac:dyDescent="0.25">
      <c r="A1422" s="193"/>
      <c r="B1422" s="194"/>
      <c r="C1422" s="195"/>
      <c r="D1422" s="195"/>
      <c r="E1422" s="196"/>
      <c r="F1422" s="199"/>
      <c r="G1422" s="198" t="str">
        <f t="shared" si="92"/>
        <v/>
      </c>
      <c r="H1422" s="387"/>
      <c r="I1422" s="390"/>
    </row>
    <row r="1423" spans="1:9" ht="15.75" thickBot="1" x14ac:dyDescent="0.3">
      <c r="A1423" s="200"/>
      <c r="B1423" s="201"/>
      <c r="C1423" s="202"/>
      <c r="D1423" s="202"/>
      <c r="E1423" s="203"/>
      <c r="F1423" s="204"/>
      <c r="G1423" s="205" t="str">
        <f t="shared" si="92"/>
        <v/>
      </c>
      <c r="H1423" s="388"/>
      <c r="I1423" s="391"/>
    </row>
    <row r="1424" spans="1:9" ht="15.75" thickBot="1" x14ac:dyDescent="0.3">
      <c r="A1424" s="164"/>
      <c r="B1424" s="206"/>
      <c r="C1424" s="164"/>
      <c r="D1424" s="164"/>
      <c r="E1424" s="207"/>
      <c r="F1424" s="208"/>
      <c r="G1424" s="209" t="str">
        <f t="shared" si="92"/>
        <v/>
      </c>
      <c r="H1424" s="175"/>
      <c r="I1424" s="175"/>
    </row>
    <row r="1425" spans="1:9" x14ac:dyDescent="0.25">
      <c r="A1425" s="176" t="s">
        <v>2232</v>
      </c>
      <c r="B1425" s="177" t="s">
        <v>509</v>
      </c>
      <c r="C1425" s="253"/>
      <c r="D1425" s="179" t="s">
        <v>2</v>
      </c>
      <c r="E1425" s="179" t="s">
        <v>2385</v>
      </c>
      <c r="F1425" s="180">
        <v>1</v>
      </c>
      <c r="G1425" s="181">
        <f>IF(SUM(G1427:G1436)="","",IF(E1425="NOTURNO",(SUM(G1427:G1436))*1.25,SUM(G1427:G1436)))</f>
        <v>623.06000000000006</v>
      </c>
      <c r="H1425" s="182" t="s">
        <v>1771</v>
      </c>
      <c r="I1425" s="183" t="s">
        <v>1772</v>
      </c>
    </row>
    <row r="1426" spans="1:9" x14ac:dyDescent="0.25">
      <c r="A1426" s="184" t="s">
        <v>1774</v>
      </c>
      <c r="B1426" s="185" t="s">
        <v>2386</v>
      </c>
      <c r="C1426" s="186" t="s">
        <v>2387</v>
      </c>
      <c r="D1426" s="187" t="s">
        <v>2</v>
      </c>
      <c r="E1426" s="188" t="s">
        <v>2388</v>
      </c>
      <c r="F1426" s="189" t="s">
        <v>3</v>
      </c>
      <c r="G1426" s="190"/>
      <c r="H1426" s="191"/>
      <c r="I1426" s="192"/>
    </row>
    <row r="1427" spans="1:9" x14ac:dyDescent="0.25">
      <c r="A1427" s="193" t="s">
        <v>2196</v>
      </c>
      <c r="B1427" s="194" t="s">
        <v>2198</v>
      </c>
      <c r="C1427" s="195" t="s">
        <v>2556</v>
      </c>
      <c r="D1427" s="195" t="s">
        <v>807</v>
      </c>
      <c r="E1427" s="196">
        <v>44.34</v>
      </c>
      <c r="F1427" s="197">
        <v>6</v>
      </c>
      <c r="G1427" s="198">
        <f t="shared" ref="G1427:G1438" si="93">IF(E1427="","",F1427*E1427)</f>
        <v>266.04000000000002</v>
      </c>
      <c r="H1427" s="386" t="s">
        <v>2565</v>
      </c>
      <c r="I1427" s="389" t="s">
        <v>2501</v>
      </c>
    </row>
    <row r="1428" spans="1:9" x14ac:dyDescent="0.25">
      <c r="A1428" s="193" t="s">
        <v>2560</v>
      </c>
      <c r="B1428" s="194" t="s">
        <v>1718</v>
      </c>
      <c r="C1428" s="195" t="s">
        <v>2561</v>
      </c>
      <c r="D1428" s="195" t="s">
        <v>807</v>
      </c>
      <c r="E1428" s="196">
        <v>19.989999999999998</v>
      </c>
      <c r="F1428" s="197">
        <v>6</v>
      </c>
      <c r="G1428" s="198">
        <f t="shared" si="93"/>
        <v>119.94</v>
      </c>
      <c r="H1428" s="387"/>
      <c r="I1428" s="390"/>
    </row>
    <row r="1429" spans="1:9" x14ac:dyDescent="0.25">
      <c r="A1429" s="193" t="s">
        <v>2550</v>
      </c>
      <c r="B1429" s="194" t="s">
        <v>1718</v>
      </c>
      <c r="C1429" s="195" t="s">
        <v>2551</v>
      </c>
      <c r="D1429" s="195" t="s">
        <v>807</v>
      </c>
      <c r="E1429" s="196">
        <v>106.24</v>
      </c>
      <c r="F1429" s="197">
        <v>2</v>
      </c>
      <c r="G1429" s="198">
        <f t="shared" si="93"/>
        <v>212.48</v>
      </c>
      <c r="H1429" s="387"/>
      <c r="I1429" s="390"/>
    </row>
    <row r="1430" spans="1:9" ht="26.25" x14ac:dyDescent="0.25">
      <c r="A1430" s="193" t="s">
        <v>2517</v>
      </c>
      <c r="B1430" s="194" t="s">
        <v>1718</v>
      </c>
      <c r="C1430" s="195" t="s">
        <v>2518</v>
      </c>
      <c r="D1430" s="195" t="s">
        <v>807</v>
      </c>
      <c r="E1430" s="196">
        <v>1.2</v>
      </c>
      <c r="F1430" s="197">
        <v>12</v>
      </c>
      <c r="G1430" s="198">
        <f t="shared" si="93"/>
        <v>14.399999999999999</v>
      </c>
      <c r="H1430" s="387"/>
      <c r="I1430" s="390"/>
    </row>
    <row r="1431" spans="1:9" ht="26.25" x14ac:dyDescent="0.25">
      <c r="A1431" s="193" t="s">
        <v>2519</v>
      </c>
      <c r="B1431" s="194" t="s">
        <v>1718</v>
      </c>
      <c r="C1431" s="195" t="s">
        <v>2520</v>
      </c>
      <c r="D1431" s="195" t="s">
        <v>807</v>
      </c>
      <c r="E1431" s="196">
        <v>0.85</v>
      </c>
      <c r="F1431" s="197">
        <v>12</v>
      </c>
      <c r="G1431" s="198">
        <f t="shared" si="93"/>
        <v>10.199999999999999</v>
      </c>
      <c r="H1431" s="387"/>
      <c r="I1431" s="390"/>
    </row>
    <row r="1432" spans="1:9" x14ac:dyDescent="0.25">
      <c r="A1432" s="193"/>
      <c r="B1432" s="194"/>
      <c r="C1432" s="195"/>
      <c r="D1432" s="195"/>
      <c r="E1432" s="196"/>
      <c r="F1432" s="197"/>
      <c r="G1432" s="198" t="str">
        <f t="shared" si="93"/>
        <v/>
      </c>
      <c r="H1432" s="387"/>
      <c r="I1432" s="390"/>
    </row>
    <row r="1433" spans="1:9" x14ac:dyDescent="0.25">
      <c r="A1433" s="193"/>
      <c r="B1433" s="194"/>
      <c r="C1433" s="195"/>
      <c r="D1433" s="195"/>
      <c r="E1433" s="196"/>
      <c r="F1433" s="197"/>
      <c r="G1433" s="198" t="str">
        <f t="shared" si="93"/>
        <v/>
      </c>
      <c r="H1433" s="387"/>
      <c r="I1433" s="390"/>
    </row>
    <row r="1434" spans="1:9" x14ac:dyDescent="0.25">
      <c r="A1434" s="193"/>
      <c r="B1434" s="194"/>
      <c r="C1434" s="195"/>
      <c r="D1434" s="195"/>
      <c r="E1434" s="196"/>
      <c r="F1434" s="197"/>
      <c r="G1434" s="198" t="str">
        <f t="shared" si="93"/>
        <v/>
      </c>
      <c r="H1434" s="387"/>
      <c r="I1434" s="390"/>
    </row>
    <row r="1435" spans="1:9" x14ac:dyDescent="0.25">
      <c r="A1435" s="193"/>
      <c r="B1435" s="194"/>
      <c r="C1435" s="195"/>
      <c r="D1435" s="195"/>
      <c r="E1435" s="196"/>
      <c r="F1435" s="199"/>
      <c r="G1435" s="198" t="str">
        <f t="shared" si="93"/>
        <v/>
      </c>
      <c r="H1435" s="387"/>
      <c r="I1435" s="390"/>
    </row>
    <row r="1436" spans="1:9" x14ac:dyDescent="0.25">
      <c r="A1436" s="193"/>
      <c r="B1436" s="194"/>
      <c r="C1436" s="195"/>
      <c r="D1436" s="195"/>
      <c r="E1436" s="196"/>
      <c r="F1436" s="199"/>
      <c r="G1436" s="198" t="str">
        <f t="shared" si="93"/>
        <v/>
      </c>
      <c r="H1436" s="387"/>
      <c r="I1436" s="390"/>
    </row>
    <row r="1437" spans="1:9" ht="15.75" thickBot="1" x14ac:dyDescent="0.3">
      <c r="A1437" s="200"/>
      <c r="B1437" s="201"/>
      <c r="C1437" s="202"/>
      <c r="D1437" s="202"/>
      <c r="E1437" s="203"/>
      <c r="F1437" s="204"/>
      <c r="G1437" s="205" t="str">
        <f t="shared" si="93"/>
        <v/>
      </c>
      <c r="H1437" s="388"/>
      <c r="I1437" s="391"/>
    </row>
    <row r="1438" spans="1:9" ht="15.75" thickBot="1" x14ac:dyDescent="0.3">
      <c r="A1438" s="164"/>
      <c r="B1438" s="206"/>
      <c r="C1438" s="164"/>
      <c r="D1438" s="164"/>
      <c r="E1438" s="207"/>
      <c r="F1438" s="208"/>
      <c r="G1438" s="209" t="str">
        <f t="shared" si="93"/>
        <v/>
      </c>
      <c r="H1438" s="175"/>
      <c r="I1438" s="175"/>
    </row>
    <row r="1439" spans="1:9" x14ac:dyDescent="0.25">
      <c r="A1439" s="176" t="s">
        <v>2233</v>
      </c>
      <c r="B1439" s="177" t="s">
        <v>510</v>
      </c>
      <c r="C1439" s="253"/>
      <c r="D1439" s="179" t="s">
        <v>2</v>
      </c>
      <c r="E1439" s="179" t="s">
        <v>2385</v>
      </c>
      <c r="F1439" s="180">
        <v>1</v>
      </c>
      <c r="G1439" s="181">
        <f>IF(SUM(G1441:G1450)="","",IF(E1439="NOTURNO",(SUM(G1441:G1450))*1.25,SUM(G1441:G1450)))</f>
        <v>828.35</v>
      </c>
      <c r="H1439" s="182" t="s">
        <v>1771</v>
      </c>
      <c r="I1439" s="183" t="s">
        <v>1772</v>
      </c>
    </row>
    <row r="1440" spans="1:9" x14ac:dyDescent="0.25">
      <c r="A1440" s="184" t="s">
        <v>1774</v>
      </c>
      <c r="B1440" s="185" t="s">
        <v>2386</v>
      </c>
      <c r="C1440" s="186" t="s">
        <v>2387</v>
      </c>
      <c r="D1440" s="187" t="s">
        <v>2</v>
      </c>
      <c r="E1440" s="188" t="s">
        <v>2388</v>
      </c>
      <c r="F1440" s="189" t="s">
        <v>3</v>
      </c>
      <c r="G1440" s="190"/>
      <c r="H1440" s="191"/>
      <c r="I1440" s="192"/>
    </row>
    <row r="1441" spans="1:9" x14ac:dyDescent="0.25">
      <c r="A1441" s="193" t="s">
        <v>2196</v>
      </c>
      <c r="B1441" s="194" t="s">
        <v>2198</v>
      </c>
      <c r="C1441" s="195" t="s">
        <v>2556</v>
      </c>
      <c r="D1441" s="195" t="s">
        <v>807</v>
      </c>
      <c r="E1441" s="196">
        <v>44.34</v>
      </c>
      <c r="F1441" s="197">
        <v>9</v>
      </c>
      <c r="G1441" s="198">
        <f t="shared" ref="G1441:G1452" si="94">IF(E1441="","",F1441*E1441)</f>
        <v>399.06000000000006</v>
      </c>
      <c r="H1441" s="386" t="s">
        <v>2565</v>
      </c>
      <c r="I1441" s="389" t="s">
        <v>2501</v>
      </c>
    </row>
    <row r="1442" spans="1:9" x14ac:dyDescent="0.25">
      <c r="A1442" s="193" t="s">
        <v>2560</v>
      </c>
      <c r="B1442" s="194" t="s">
        <v>1718</v>
      </c>
      <c r="C1442" s="195" t="s">
        <v>2561</v>
      </c>
      <c r="D1442" s="195" t="s">
        <v>807</v>
      </c>
      <c r="E1442" s="196">
        <v>19.989999999999998</v>
      </c>
      <c r="F1442" s="197">
        <v>9</v>
      </c>
      <c r="G1442" s="198">
        <f t="shared" si="94"/>
        <v>179.91</v>
      </c>
      <c r="H1442" s="387"/>
      <c r="I1442" s="390"/>
    </row>
    <row r="1443" spans="1:9" x14ac:dyDescent="0.25">
      <c r="A1443" s="193" t="s">
        <v>2550</v>
      </c>
      <c r="B1443" s="194" t="s">
        <v>1718</v>
      </c>
      <c r="C1443" s="195" t="s">
        <v>2551</v>
      </c>
      <c r="D1443" s="195" t="s">
        <v>807</v>
      </c>
      <c r="E1443" s="196">
        <v>106.24</v>
      </c>
      <c r="F1443" s="197">
        <v>2</v>
      </c>
      <c r="G1443" s="198">
        <f t="shared" si="94"/>
        <v>212.48</v>
      </c>
      <c r="H1443" s="387"/>
      <c r="I1443" s="390"/>
    </row>
    <row r="1444" spans="1:9" ht="26.25" x14ac:dyDescent="0.25">
      <c r="A1444" s="193" t="s">
        <v>2517</v>
      </c>
      <c r="B1444" s="194" t="s">
        <v>1718</v>
      </c>
      <c r="C1444" s="195" t="s">
        <v>2518</v>
      </c>
      <c r="D1444" s="195" t="s">
        <v>807</v>
      </c>
      <c r="E1444" s="196">
        <v>1.2</v>
      </c>
      <c r="F1444" s="197">
        <v>18</v>
      </c>
      <c r="G1444" s="198">
        <f t="shared" si="94"/>
        <v>21.599999999999998</v>
      </c>
      <c r="H1444" s="387"/>
      <c r="I1444" s="390"/>
    </row>
    <row r="1445" spans="1:9" ht="26.25" x14ac:dyDescent="0.25">
      <c r="A1445" s="193" t="s">
        <v>2519</v>
      </c>
      <c r="B1445" s="194" t="s">
        <v>1718</v>
      </c>
      <c r="C1445" s="195" t="s">
        <v>2520</v>
      </c>
      <c r="D1445" s="195" t="s">
        <v>807</v>
      </c>
      <c r="E1445" s="196">
        <v>0.85</v>
      </c>
      <c r="F1445" s="197">
        <v>18</v>
      </c>
      <c r="G1445" s="198">
        <f t="shared" si="94"/>
        <v>15.299999999999999</v>
      </c>
      <c r="H1445" s="387"/>
      <c r="I1445" s="390"/>
    </row>
    <row r="1446" spans="1:9" x14ac:dyDescent="0.25">
      <c r="A1446" s="193"/>
      <c r="B1446" s="194"/>
      <c r="C1446" s="195"/>
      <c r="D1446" s="195"/>
      <c r="E1446" s="196"/>
      <c r="F1446" s="197"/>
      <c r="G1446" s="198" t="str">
        <f t="shared" si="94"/>
        <v/>
      </c>
      <c r="H1446" s="387"/>
      <c r="I1446" s="390"/>
    </row>
    <row r="1447" spans="1:9" x14ac:dyDescent="0.25">
      <c r="A1447" s="193"/>
      <c r="B1447" s="194"/>
      <c r="C1447" s="195"/>
      <c r="D1447" s="195"/>
      <c r="E1447" s="196"/>
      <c r="F1447" s="197"/>
      <c r="G1447" s="198" t="str">
        <f t="shared" si="94"/>
        <v/>
      </c>
      <c r="H1447" s="387"/>
      <c r="I1447" s="390"/>
    </row>
    <row r="1448" spans="1:9" x14ac:dyDescent="0.25">
      <c r="A1448" s="193"/>
      <c r="B1448" s="194"/>
      <c r="C1448" s="195"/>
      <c r="D1448" s="195"/>
      <c r="E1448" s="196"/>
      <c r="F1448" s="197"/>
      <c r="G1448" s="198" t="str">
        <f t="shared" si="94"/>
        <v/>
      </c>
      <c r="H1448" s="387"/>
      <c r="I1448" s="390"/>
    </row>
    <row r="1449" spans="1:9" x14ac:dyDescent="0.25">
      <c r="A1449" s="193"/>
      <c r="B1449" s="194"/>
      <c r="C1449" s="195"/>
      <c r="D1449" s="195"/>
      <c r="E1449" s="196"/>
      <c r="F1449" s="199"/>
      <c r="G1449" s="198" t="str">
        <f t="shared" si="94"/>
        <v/>
      </c>
      <c r="H1449" s="387"/>
      <c r="I1449" s="390"/>
    </row>
    <row r="1450" spans="1:9" x14ac:dyDescent="0.25">
      <c r="A1450" s="193"/>
      <c r="B1450" s="194"/>
      <c r="C1450" s="195"/>
      <c r="D1450" s="195"/>
      <c r="E1450" s="196"/>
      <c r="F1450" s="199"/>
      <c r="G1450" s="198" t="str">
        <f t="shared" si="94"/>
        <v/>
      </c>
      <c r="H1450" s="387"/>
      <c r="I1450" s="390"/>
    </row>
    <row r="1451" spans="1:9" ht="15.75" thickBot="1" x14ac:dyDescent="0.3">
      <c r="A1451" s="200"/>
      <c r="B1451" s="201"/>
      <c r="C1451" s="202"/>
      <c r="D1451" s="202"/>
      <c r="E1451" s="203"/>
      <c r="F1451" s="204"/>
      <c r="G1451" s="205" t="str">
        <f t="shared" si="94"/>
        <v/>
      </c>
      <c r="H1451" s="388"/>
      <c r="I1451" s="391"/>
    </row>
    <row r="1452" spans="1:9" ht="15.75" thickBot="1" x14ac:dyDescent="0.3">
      <c r="A1452" s="164"/>
      <c r="B1452" s="206"/>
      <c r="C1452" s="164"/>
      <c r="D1452" s="164"/>
      <c r="E1452" s="207"/>
      <c r="F1452" s="208"/>
      <c r="G1452" s="209" t="str">
        <f t="shared" si="94"/>
        <v/>
      </c>
      <c r="H1452" s="175"/>
      <c r="I1452" s="175"/>
    </row>
    <row r="1453" spans="1:9" x14ac:dyDescent="0.25">
      <c r="A1453" s="176" t="s">
        <v>2234</v>
      </c>
      <c r="B1453" s="177" t="s">
        <v>511</v>
      </c>
      <c r="C1453" s="253"/>
      <c r="D1453" s="179" t="s">
        <v>2</v>
      </c>
      <c r="E1453" s="179" t="s">
        <v>2385</v>
      </c>
      <c r="F1453" s="180">
        <v>1</v>
      </c>
      <c r="G1453" s="181">
        <f>IF(SUM(G1455:G1464)="","",IF(E1453="NOTURNO",(SUM(G1455:G1464))*1.25,SUM(G1455:G1464)))</f>
        <v>828.35</v>
      </c>
      <c r="H1453" s="182" t="s">
        <v>1771</v>
      </c>
      <c r="I1453" s="183" t="s">
        <v>1772</v>
      </c>
    </row>
    <row r="1454" spans="1:9" x14ac:dyDescent="0.25">
      <c r="A1454" s="184" t="s">
        <v>1774</v>
      </c>
      <c r="B1454" s="185" t="s">
        <v>2386</v>
      </c>
      <c r="C1454" s="186" t="s">
        <v>2387</v>
      </c>
      <c r="D1454" s="187" t="s">
        <v>2</v>
      </c>
      <c r="E1454" s="188" t="s">
        <v>2388</v>
      </c>
      <c r="F1454" s="189" t="s">
        <v>3</v>
      </c>
      <c r="G1454" s="190"/>
      <c r="H1454" s="191"/>
      <c r="I1454" s="192"/>
    </row>
    <row r="1455" spans="1:9" x14ac:dyDescent="0.25">
      <c r="A1455" s="193" t="s">
        <v>2196</v>
      </c>
      <c r="B1455" s="194" t="s">
        <v>2198</v>
      </c>
      <c r="C1455" s="195" t="s">
        <v>2556</v>
      </c>
      <c r="D1455" s="195" t="s">
        <v>807</v>
      </c>
      <c r="E1455" s="196">
        <v>44.34</v>
      </c>
      <c r="F1455" s="197">
        <v>9</v>
      </c>
      <c r="G1455" s="198">
        <f t="shared" ref="G1455:G1465" si="95">IF(E1455="","",F1455*E1455)</f>
        <v>399.06000000000006</v>
      </c>
      <c r="H1455" s="386" t="s">
        <v>2565</v>
      </c>
      <c r="I1455" s="389" t="s">
        <v>2501</v>
      </c>
    </row>
    <row r="1456" spans="1:9" x14ac:dyDescent="0.25">
      <c r="A1456" s="193" t="s">
        <v>2560</v>
      </c>
      <c r="B1456" s="194" t="s">
        <v>1718</v>
      </c>
      <c r="C1456" s="195" t="s">
        <v>2561</v>
      </c>
      <c r="D1456" s="195" t="s">
        <v>807</v>
      </c>
      <c r="E1456" s="196">
        <v>19.989999999999998</v>
      </c>
      <c r="F1456" s="197">
        <v>9</v>
      </c>
      <c r="G1456" s="198">
        <f t="shared" si="95"/>
        <v>179.91</v>
      </c>
      <c r="H1456" s="387"/>
      <c r="I1456" s="390"/>
    </row>
    <row r="1457" spans="1:9" x14ac:dyDescent="0.25">
      <c r="A1457" s="193" t="s">
        <v>2550</v>
      </c>
      <c r="B1457" s="194" t="s">
        <v>1718</v>
      </c>
      <c r="C1457" s="195" t="s">
        <v>2551</v>
      </c>
      <c r="D1457" s="195" t="s">
        <v>807</v>
      </c>
      <c r="E1457" s="196">
        <v>106.24</v>
      </c>
      <c r="F1457" s="197">
        <v>2</v>
      </c>
      <c r="G1457" s="198">
        <f t="shared" si="95"/>
        <v>212.48</v>
      </c>
      <c r="H1457" s="387"/>
      <c r="I1457" s="390"/>
    </row>
    <row r="1458" spans="1:9" ht="26.25" x14ac:dyDescent="0.25">
      <c r="A1458" s="193" t="s">
        <v>2517</v>
      </c>
      <c r="B1458" s="194" t="s">
        <v>1718</v>
      </c>
      <c r="C1458" s="195" t="s">
        <v>2518</v>
      </c>
      <c r="D1458" s="195" t="s">
        <v>807</v>
      </c>
      <c r="E1458" s="196">
        <v>1.2</v>
      </c>
      <c r="F1458" s="197">
        <v>18</v>
      </c>
      <c r="G1458" s="198">
        <f t="shared" si="95"/>
        <v>21.599999999999998</v>
      </c>
      <c r="H1458" s="387"/>
      <c r="I1458" s="390"/>
    </row>
    <row r="1459" spans="1:9" ht="26.25" x14ac:dyDescent="0.25">
      <c r="A1459" s="193" t="s">
        <v>2519</v>
      </c>
      <c r="B1459" s="194" t="s">
        <v>1718</v>
      </c>
      <c r="C1459" s="195" t="s">
        <v>2520</v>
      </c>
      <c r="D1459" s="195" t="s">
        <v>807</v>
      </c>
      <c r="E1459" s="196">
        <v>0.85</v>
      </c>
      <c r="F1459" s="197">
        <v>18</v>
      </c>
      <c r="G1459" s="198">
        <f t="shared" si="95"/>
        <v>15.299999999999999</v>
      </c>
      <c r="H1459" s="387"/>
      <c r="I1459" s="390"/>
    </row>
    <row r="1460" spans="1:9" x14ac:dyDescent="0.25">
      <c r="A1460" s="193"/>
      <c r="B1460" s="194"/>
      <c r="C1460" s="195"/>
      <c r="D1460" s="195"/>
      <c r="E1460" s="196"/>
      <c r="F1460" s="197"/>
      <c r="G1460" s="198" t="str">
        <f t="shared" si="95"/>
        <v/>
      </c>
      <c r="H1460" s="387"/>
      <c r="I1460" s="390"/>
    </row>
    <row r="1461" spans="1:9" x14ac:dyDescent="0.25">
      <c r="A1461" s="193"/>
      <c r="B1461" s="194"/>
      <c r="C1461" s="195"/>
      <c r="D1461" s="195"/>
      <c r="E1461" s="196"/>
      <c r="F1461" s="197"/>
      <c r="G1461" s="198" t="str">
        <f t="shared" si="95"/>
        <v/>
      </c>
      <c r="H1461" s="387"/>
      <c r="I1461" s="390"/>
    </row>
    <row r="1462" spans="1:9" x14ac:dyDescent="0.25">
      <c r="A1462" s="193"/>
      <c r="B1462" s="194"/>
      <c r="C1462" s="195"/>
      <c r="D1462" s="195"/>
      <c r="E1462" s="196"/>
      <c r="F1462" s="197"/>
      <c r="G1462" s="198" t="str">
        <f t="shared" si="95"/>
        <v/>
      </c>
      <c r="H1462" s="387"/>
      <c r="I1462" s="390"/>
    </row>
    <row r="1463" spans="1:9" x14ac:dyDescent="0.25">
      <c r="A1463" s="193"/>
      <c r="B1463" s="194"/>
      <c r="C1463" s="195"/>
      <c r="D1463" s="195"/>
      <c r="E1463" s="196"/>
      <c r="F1463" s="199"/>
      <c r="G1463" s="198" t="str">
        <f t="shared" si="95"/>
        <v/>
      </c>
      <c r="H1463" s="387"/>
      <c r="I1463" s="390"/>
    </row>
    <row r="1464" spans="1:9" x14ac:dyDescent="0.25">
      <c r="A1464" s="193"/>
      <c r="B1464" s="194"/>
      <c r="C1464" s="195"/>
      <c r="D1464" s="195"/>
      <c r="E1464" s="196"/>
      <c r="F1464" s="199"/>
      <c r="G1464" s="198" t="str">
        <f t="shared" si="95"/>
        <v/>
      </c>
      <c r="H1464" s="387"/>
      <c r="I1464" s="390"/>
    </row>
    <row r="1465" spans="1:9" ht="15.75" thickBot="1" x14ac:dyDescent="0.3">
      <c r="A1465" s="200"/>
      <c r="B1465" s="201"/>
      <c r="C1465" s="202"/>
      <c r="D1465" s="202"/>
      <c r="E1465" s="203"/>
      <c r="F1465" s="204"/>
      <c r="G1465" s="205" t="str">
        <f t="shared" si="95"/>
        <v/>
      </c>
      <c r="H1465" s="388"/>
      <c r="I1465" s="391"/>
    </row>
    <row r="1466" spans="1:9" ht="15.75" thickBot="1" x14ac:dyDescent="0.3">
      <c r="A1466" s="164"/>
      <c r="B1466" s="215"/>
      <c r="C1466" s="216"/>
      <c r="D1466" s="216"/>
      <c r="E1466" s="217"/>
      <c r="F1466" s="218"/>
      <c r="G1466" s="217"/>
      <c r="H1466" s="175"/>
      <c r="I1466" s="175"/>
    </row>
    <row r="1467" spans="1:9" x14ac:dyDescent="0.25">
      <c r="A1467" s="176" t="s">
        <v>2235</v>
      </c>
      <c r="B1467" s="177" t="s">
        <v>512</v>
      </c>
      <c r="C1467" s="253"/>
      <c r="D1467" s="179" t="s">
        <v>2</v>
      </c>
      <c r="E1467" s="179" t="s">
        <v>2385</v>
      </c>
      <c r="F1467" s="180">
        <v>1</v>
      </c>
      <c r="G1467" s="181">
        <f>IF(SUM(G1469:G1478)="","",IF(E1467="NOTURNO",(SUM(G1469:G1478))*1.25,SUM(G1469:G1478)))</f>
        <v>828.35</v>
      </c>
      <c r="H1467" s="182" t="s">
        <v>1771</v>
      </c>
      <c r="I1467" s="183" t="s">
        <v>1772</v>
      </c>
    </row>
    <row r="1468" spans="1:9" x14ac:dyDescent="0.25">
      <c r="A1468" s="184" t="s">
        <v>1774</v>
      </c>
      <c r="B1468" s="185" t="s">
        <v>2386</v>
      </c>
      <c r="C1468" s="186" t="s">
        <v>2387</v>
      </c>
      <c r="D1468" s="187" t="s">
        <v>2</v>
      </c>
      <c r="E1468" s="188" t="s">
        <v>2388</v>
      </c>
      <c r="F1468" s="189" t="s">
        <v>3</v>
      </c>
      <c r="G1468" s="190"/>
      <c r="H1468" s="191"/>
      <c r="I1468" s="192"/>
    </row>
    <row r="1469" spans="1:9" x14ac:dyDescent="0.25">
      <c r="A1469" s="193" t="s">
        <v>2196</v>
      </c>
      <c r="B1469" s="194" t="s">
        <v>2198</v>
      </c>
      <c r="C1469" s="195" t="s">
        <v>2556</v>
      </c>
      <c r="D1469" s="195" t="s">
        <v>807</v>
      </c>
      <c r="E1469" s="196">
        <v>44.34</v>
      </c>
      <c r="F1469" s="197">
        <v>9</v>
      </c>
      <c r="G1469" s="198">
        <f t="shared" ref="G1469:G1480" si="96">IF(E1469="","",F1469*E1469)</f>
        <v>399.06000000000006</v>
      </c>
      <c r="H1469" s="386" t="s">
        <v>2565</v>
      </c>
      <c r="I1469" s="389" t="s">
        <v>2501</v>
      </c>
    </row>
    <row r="1470" spans="1:9" x14ac:dyDescent="0.25">
      <c r="A1470" s="193" t="s">
        <v>2560</v>
      </c>
      <c r="B1470" s="194" t="s">
        <v>1718</v>
      </c>
      <c r="C1470" s="195" t="s">
        <v>2561</v>
      </c>
      <c r="D1470" s="195" t="s">
        <v>807</v>
      </c>
      <c r="E1470" s="196">
        <v>19.989999999999998</v>
      </c>
      <c r="F1470" s="197">
        <v>9</v>
      </c>
      <c r="G1470" s="198">
        <f t="shared" si="96"/>
        <v>179.91</v>
      </c>
      <c r="H1470" s="387"/>
      <c r="I1470" s="390"/>
    </row>
    <row r="1471" spans="1:9" x14ac:dyDescent="0.25">
      <c r="A1471" s="193" t="s">
        <v>2550</v>
      </c>
      <c r="B1471" s="194" t="s">
        <v>1718</v>
      </c>
      <c r="C1471" s="195" t="s">
        <v>2551</v>
      </c>
      <c r="D1471" s="195" t="s">
        <v>807</v>
      </c>
      <c r="E1471" s="196">
        <v>106.24</v>
      </c>
      <c r="F1471" s="197">
        <v>2</v>
      </c>
      <c r="G1471" s="198">
        <f t="shared" si="96"/>
        <v>212.48</v>
      </c>
      <c r="H1471" s="387"/>
      <c r="I1471" s="390"/>
    </row>
    <row r="1472" spans="1:9" ht="26.25" x14ac:dyDescent="0.25">
      <c r="A1472" s="193" t="s">
        <v>2517</v>
      </c>
      <c r="B1472" s="194" t="s">
        <v>1718</v>
      </c>
      <c r="C1472" s="195" t="s">
        <v>2518</v>
      </c>
      <c r="D1472" s="195" t="s">
        <v>807</v>
      </c>
      <c r="E1472" s="196">
        <v>1.2</v>
      </c>
      <c r="F1472" s="197">
        <v>18</v>
      </c>
      <c r="G1472" s="198">
        <f t="shared" si="96"/>
        <v>21.599999999999998</v>
      </c>
      <c r="H1472" s="387"/>
      <c r="I1472" s="390"/>
    </row>
    <row r="1473" spans="1:9" ht="26.25" x14ac:dyDescent="0.25">
      <c r="A1473" s="193" t="s">
        <v>2519</v>
      </c>
      <c r="B1473" s="194" t="s">
        <v>1718</v>
      </c>
      <c r="C1473" s="195" t="s">
        <v>2520</v>
      </c>
      <c r="D1473" s="195" t="s">
        <v>807</v>
      </c>
      <c r="E1473" s="196">
        <v>0.85</v>
      </c>
      <c r="F1473" s="197">
        <v>18</v>
      </c>
      <c r="G1473" s="198">
        <f t="shared" si="96"/>
        <v>15.299999999999999</v>
      </c>
      <c r="H1473" s="387"/>
      <c r="I1473" s="390"/>
    </row>
    <row r="1474" spans="1:9" x14ac:dyDescent="0.25">
      <c r="A1474" s="193"/>
      <c r="B1474" s="194"/>
      <c r="C1474" s="195"/>
      <c r="D1474" s="195"/>
      <c r="E1474" s="196"/>
      <c r="F1474" s="197"/>
      <c r="G1474" s="198" t="str">
        <f t="shared" si="96"/>
        <v/>
      </c>
      <c r="H1474" s="387"/>
      <c r="I1474" s="390"/>
    </row>
    <row r="1475" spans="1:9" x14ac:dyDescent="0.25">
      <c r="A1475" s="193"/>
      <c r="B1475" s="194"/>
      <c r="C1475" s="195"/>
      <c r="D1475" s="195"/>
      <c r="E1475" s="196"/>
      <c r="F1475" s="197"/>
      <c r="G1475" s="198" t="str">
        <f t="shared" si="96"/>
        <v/>
      </c>
      <c r="H1475" s="387"/>
      <c r="I1475" s="390"/>
    </row>
    <row r="1476" spans="1:9" x14ac:dyDescent="0.25">
      <c r="A1476" s="193"/>
      <c r="B1476" s="194"/>
      <c r="C1476" s="195"/>
      <c r="D1476" s="195"/>
      <c r="E1476" s="196"/>
      <c r="F1476" s="197"/>
      <c r="G1476" s="198" t="str">
        <f t="shared" si="96"/>
        <v/>
      </c>
      <c r="H1476" s="387"/>
      <c r="I1476" s="390"/>
    </row>
    <row r="1477" spans="1:9" x14ac:dyDescent="0.25">
      <c r="A1477" s="193"/>
      <c r="B1477" s="194"/>
      <c r="C1477" s="195"/>
      <c r="D1477" s="195"/>
      <c r="E1477" s="196"/>
      <c r="F1477" s="199"/>
      <c r="G1477" s="198" t="str">
        <f t="shared" si="96"/>
        <v/>
      </c>
      <c r="H1477" s="387"/>
      <c r="I1477" s="390"/>
    </row>
    <row r="1478" spans="1:9" x14ac:dyDescent="0.25">
      <c r="A1478" s="193"/>
      <c r="B1478" s="194"/>
      <c r="C1478" s="195"/>
      <c r="D1478" s="195"/>
      <c r="E1478" s="196"/>
      <c r="F1478" s="199"/>
      <c r="G1478" s="198" t="str">
        <f t="shared" si="96"/>
        <v/>
      </c>
      <c r="H1478" s="387"/>
      <c r="I1478" s="390"/>
    </row>
    <row r="1479" spans="1:9" ht="15.75" thickBot="1" x14ac:dyDescent="0.3">
      <c r="A1479" s="200"/>
      <c r="B1479" s="201"/>
      <c r="C1479" s="202"/>
      <c r="D1479" s="202"/>
      <c r="E1479" s="203"/>
      <c r="F1479" s="204"/>
      <c r="G1479" s="205" t="str">
        <f t="shared" si="96"/>
        <v/>
      </c>
      <c r="H1479" s="388"/>
      <c r="I1479" s="391"/>
    </row>
    <row r="1480" spans="1:9" ht="15.75" thickBot="1" x14ac:dyDescent="0.3">
      <c r="A1480" s="164"/>
      <c r="B1480" s="206"/>
      <c r="C1480" s="164"/>
      <c r="D1480" s="164"/>
      <c r="E1480" s="207"/>
      <c r="F1480" s="208"/>
      <c r="G1480" s="209" t="str">
        <f t="shared" si="96"/>
        <v/>
      </c>
      <c r="H1480" s="175"/>
      <c r="I1480" s="175"/>
    </row>
    <row r="1481" spans="1:9" x14ac:dyDescent="0.25">
      <c r="A1481" s="176" t="s">
        <v>2236</v>
      </c>
      <c r="B1481" s="177" t="s">
        <v>513</v>
      </c>
      <c r="C1481" s="253"/>
      <c r="D1481" s="179" t="s">
        <v>2</v>
      </c>
      <c r="E1481" s="179" t="s">
        <v>2385</v>
      </c>
      <c r="F1481" s="180">
        <v>1</v>
      </c>
      <c r="G1481" s="181">
        <f>IF(SUM(G1483:G1492)="","",IF(E1481="NOTURNO",(SUM(G1483:G1492))*1.25,SUM(G1483:G1492)))</f>
        <v>326.84000000000003</v>
      </c>
      <c r="H1481" s="182" t="s">
        <v>1771</v>
      </c>
      <c r="I1481" s="183" t="s">
        <v>1772</v>
      </c>
    </row>
    <row r="1482" spans="1:9" x14ac:dyDescent="0.25">
      <c r="A1482" s="184" t="s">
        <v>1774</v>
      </c>
      <c r="B1482" s="185" t="s">
        <v>2386</v>
      </c>
      <c r="C1482" s="186" t="s">
        <v>2387</v>
      </c>
      <c r="D1482" s="187" t="s">
        <v>2</v>
      </c>
      <c r="E1482" s="188" t="s">
        <v>2388</v>
      </c>
      <c r="F1482" s="189" t="s">
        <v>3</v>
      </c>
      <c r="G1482" s="190"/>
      <c r="H1482" s="191"/>
      <c r="I1482" s="192"/>
    </row>
    <row r="1483" spans="1:9" x14ac:dyDescent="0.25">
      <c r="A1483" s="193" t="s">
        <v>2196</v>
      </c>
      <c r="B1483" s="194" t="s">
        <v>2198</v>
      </c>
      <c r="C1483" s="195" t="s">
        <v>2556</v>
      </c>
      <c r="D1483" s="195" t="s">
        <v>807</v>
      </c>
      <c r="E1483" s="196">
        <v>44.34</v>
      </c>
      <c r="F1483" s="197">
        <v>4</v>
      </c>
      <c r="G1483" s="198">
        <f t="shared" ref="G1483:G1494" si="97">IF(E1483="","",F1483*E1483)</f>
        <v>177.36</v>
      </c>
      <c r="H1483" s="386" t="s">
        <v>2566</v>
      </c>
      <c r="I1483" s="389" t="s">
        <v>2501</v>
      </c>
    </row>
    <row r="1484" spans="1:9" x14ac:dyDescent="0.25">
      <c r="A1484" s="193" t="s">
        <v>2560</v>
      </c>
      <c r="B1484" s="194" t="s">
        <v>1718</v>
      </c>
      <c r="C1484" s="195" t="s">
        <v>2561</v>
      </c>
      <c r="D1484" s="195" t="s">
        <v>807</v>
      </c>
      <c r="E1484" s="196">
        <v>19.989999999999998</v>
      </c>
      <c r="F1484" s="197">
        <v>4</v>
      </c>
      <c r="G1484" s="198">
        <f t="shared" si="97"/>
        <v>79.959999999999994</v>
      </c>
      <c r="H1484" s="387"/>
      <c r="I1484" s="390"/>
    </row>
    <row r="1485" spans="1:9" x14ac:dyDescent="0.25">
      <c r="A1485" s="193" t="s">
        <v>2550</v>
      </c>
      <c r="B1485" s="194" t="s">
        <v>1718</v>
      </c>
      <c r="C1485" s="195" t="s">
        <v>2551</v>
      </c>
      <c r="D1485" s="195" t="s">
        <v>807</v>
      </c>
      <c r="E1485" s="196">
        <v>106.24</v>
      </c>
      <c r="F1485" s="197">
        <v>0.5</v>
      </c>
      <c r="G1485" s="198">
        <f t="shared" si="97"/>
        <v>53.12</v>
      </c>
      <c r="H1485" s="387"/>
      <c r="I1485" s="390"/>
    </row>
    <row r="1486" spans="1:9" ht="26.25" x14ac:dyDescent="0.25">
      <c r="A1486" s="193" t="s">
        <v>2517</v>
      </c>
      <c r="B1486" s="194" t="s">
        <v>1718</v>
      </c>
      <c r="C1486" s="195" t="s">
        <v>2518</v>
      </c>
      <c r="D1486" s="195" t="s">
        <v>807</v>
      </c>
      <c r="E1486" s="196">
        <v>1.2</v>
      </c>
      <c r="F1486" s="197">
        <v>8</v>
      </c>
      <c r="G1486" s="198">
        <f t="shared" si="97"/>
        <v>9.6</v>
      </c>
      <c r="H1486" s="387"/>
      <c r="I1486" s="390"/>
    </row>
    <row r="1487" spans="1:9" ht="26.25" x14ac:dyDescent="0.25">
      <c r="A1487" s="193" t="s">
        <v>2519</v>
      </c>
      <c r="B1487" s="194" t="s">
        <v>1718</v>
      </c>
      <c r="C1487" s="195" t="s">
        <v>2520</v>
      </c>
      <c r="D1487" s="195" t="s">
        <v>807</v>
      </c>
      <c r="E1487" s="196">
        <v>0.85</v>
      </c>
      <c r="F1487" s="197">
        <v>8</v>
      </c>
      <c r="G1487" s="198">
        <f t="shared" si="97"/>
        <v>6.8</v>
      </c>
      <c r="H1487" s="387"/>
      <c r="I1487" s="390"/>
    </row>
    <row r="1488" spans="1:9" x14ac:dyDescent="0.25">
      <c r="A1488" s="193"/>
      <c r="B1488" s="194"/>
      <c r="C1488" s="195"/>
      <c r="D1488" s="195"/>
      <c r="E1488" s="196"/>
      <c r="F1488" s="197"/>
      <c r="G1488" s="198" t="str">
        <f t="shared" si="97"/>
        <v/>
      </c>
      <c r="H1488" s="387"/>
      <c r="I1488" s="390"/>
    </row>
    <row r="1489" spans="1:9" x14ac:dyDescent="0.25">
      <c r="A1489" s="193"/>
      <c r="B1489" s="194"/>
      <c r="C1489" s="195"/>
      <c r="D1489" s="195"/>
      <c r="E1489" s="196"/>
      <c r="F1489" s="197"/>
      <c r="G1489" s="198" t="str">
        <f t="shared" si="97"/>
        <v/>
      </c>
      <c r="H1489" s="387"/>
      <c r="I1489" s="390"/>
    </row>
    <row r="1490" spans="1:9" x14ac:dyDescent="0.25">
      <c r="A1490" s="193"/>
      <c r="B1490" s="194"/>
      <c r="C1490" s="195"/>
      <c r="D1490" s="195"/>
      <c r="E1490" s="196"/>
      <c r="F1490" s="197"/>
      <c r="G1490" s="198" t="str">
        <f t="shared" si="97"/>
        <v/>
      </c>
      <c r="H1490" s="387"/>
      <c r="I1490" s="390"/>
    </row>
    <row r="1491" spans="1:9" x14ac:dyDescent="0.25">
      <c r="A1491" s="193"/>
      <c r="B1491" s="194"/>
      <c r="C1491" s="195"/>
      <c r="D1491" s="195"/>
      <c r="E1491" s="196"/>
      <c r="F1491" s="199"/>
      <c r="G1491" s="198" t="str">
        <f t="shared" si="97"/>
        <v/>
      </c>
      <c r="H1491" s="387"/>
      <c r="I1491" s="390"/>
    </row>
    <row r="1492" spans="1:9" x14ac:dyDescent="0.25">
      <c r="A1492" s="193"/>
      <c r="B1492" s="194"/>
      <c r="C1492" s="195"/>
      <c r="D1492" s="195"/>
      <c r="E1492" s="196"/>
      <c r="F1492" s="199"/>
      <c r="G1492" s="198" t="str">
        <f t="shared" si="97"/>
        <v/>
      </c>
      <c r="H1492" s="387"/>
      <c r="I1492" s="390"/>
    </row>
    <row r="1493" spans="1:9" ht="15.75" thickBot="1" x14ac:dyDescent="0.3">
      <c r="A1493" s="200"/>
      <c r="B1493" s="201"/>
      <c r="C1493" s="202"/>
      <c r="D1493" s="202"/>
      <c r="E1493" s="203"/>
      <c r="F1493" s="204"/>
      <c r="G1493" s="205" t="str">
        <f t="shared" si="97"/>
        <v/>
      </c>
      <c r="H1493" s="388"/>
      <c r="I1493" s="391"/>
    </row>
    <row r="1494" spans="1:9" ht="15.75" thickBot="1" x14ac:dyDescent="0.3">
      <c r="A1494" s="164"/>
      <c r="B1494" s="206"/>
      <c r="C1494" s="164"/>
      <c r="D1494" s="164"/>
      <c r="E1494" s="207"/>
      <c r="F1494" s="208"/>
      <c r="G1494" s="209" t="str">
        <f t="shared" si="97"/>
        <v/>
      </c>
      <c r="H1494" s="175"/>
      <c r="I1494" s="175"/>
    </row>
    <row r="1495" spans="1:9" x14ac:dyDescent="0.25">
      <c r="A1495" s="176" t="s">
        <v>2237</v>
      </c>
      <c r="B1495" s="177" t="s">
        <v>514</v>
      </c>
      <c r="C1495" s="253"/>
      <c r="D1495" s="179" t="s">
        <v>2</v>
      </c>
      <c r="E1495" s="179" t="s">
        <v>2385</v>
      </c>
      <c r="F1495" s="180">
        <v>1</v>
      </c>
      <c r="G1495" s="181">
        <f>IF(SUM(G1497:G1506)="","",IF(E1495="NOTURNO",(SUM(G1497:G1506))*1.25,SUM(G1497:G1506)))</f>
        <v>1307.3600000000001</v>
      </c>
      <c r="H1495" s="182" t="s">
        <v>1771</v>
      </c>
      <c r="I1495" s="183" t="s">
        <v>1772</v>
      </c>
    </row>
    <row r="1496" spans="1:9" x14ac:dyDescent="0.25">
      <c r="A1496" s="184" t="s">
        <v>1774</v>
      </c>
      <c r="B1496" s="185" t="s">
        <v>2386</v>
      </c>
      <c r="C1496" s="186" t="s">
        <v>2387</v>
      </c>
      <c r="D1496" s="187" t="s">
        <v>2</v>
      </c>
      <c r="E1496" s="188" t="s">
        <v>2388</v>
      </c>
      <c r="F1496" s="189" t="s">
        <v>3</v>
      </c>
      <c r="G1496" s="190"/>
      <c r="H1496" s="191"/>
      <c r="I1496" s="192"/>
    </row>
    <row r="1497" spans="1:9" x14ac:dyDescent="0.25">
      <c r="A1497" s="193" t="s">
        <v>2196</v>
      </c>
      <c r="B1497" s="194" t="s">
        <v>2198</v>
      </c>
      <c r="C1497" s="195" t="s">
        <v>2556</v>
      </c>
      <c r="D1497" s="195" t="s">
        <v>807</v>
      </c>
      <c r="E1497" s="196">
        <v>44.34</v>
      </c>
      <c r="F1497" s="197">
        <v>16</v>
      </c>
      <c r="G1497" s="198">
        <f t="shared" ref="G1497:G1508" si="98">IF(E1497="","",F1497*E1497)</f>
        <v>709.44</v>
      </c>
      <c r="H1497" s="386" t="s">
        <v>2566</v>
      </c>
      <c r="I1497" s="389" t="s">
        <v>2501</v>
      </c>
    </row>
    <row r="1498" spans="1:9" x14ac:dyDescent="0.25">
      <c r="A1498" s="193" t="s">
        <v>2560</v>
      </c>
      <c r="B1498" s="194" t="s">
        <v>1718</v>
      </c>
      <c r="C1498" s="195" t="s">
        <v>2561</v>
      </c>
      <c r="D1498" s="195" t="s">
        <v>807</v>
      </c>
      <c r="E1498" s="196">
        <v>19.989999999999998</v>
      </c>
      <c r="F1498" s="197">
        <v>16</v>
      </c>
      <c r="G1498" s="198">
        <f t="shared" si="98"/>
        <v>319.83999999999997</v>
      </c>
      <c r="H1498" s="387"/>
      <c r="I1498" s="390"/>
    </row>
    <row r="1499" spans="1:9" x14ac:dyDescent="0.25">
      <c r="A1499" s="193" t="s">
        <v>2550</v>
      </c>
      <c r="B1499" s="194" t="s">
        <v>1718</v>
      </c>
      <c r="C1499" s="195" t="s">
        <v>2551</v>
      </c>
      <c r="D1499" s="195" t="s">
        <v>807</v>
      </c>
      <c r="E1499" s="196">
        <v>106.24</v>
      </c>
      <c r="F1499" s="197">
        <v>2</v>
      </c>
      <c r="G1499" s="198">
        <f t="shared" si="98"/>
        <v>212.48</v>
      </c>
      <c r="H1499" s="387"/>
      <c r="I1499" s="390"/>
    </row>
    <row r="1500" spans="1:9" ht="26.25" x14ac:dyDescent="0.25">
      <c r="A1500" s="193" t="s">
        <v>2517</v>
      </c>
      <c r="B1500" s="194" t="s">
        <v>1718</v>
      </c>
      <c r="C1500" s="195" t="s">
        <v>2518</v>
      </c>
      <c r="D1500" s="195" t="s">
        <v>807</v>
      </c>
      <c r="E1500" s="196">
        <v>1.2</v>
      </c>
      <c r="F1500" s="197">
        <v>32</v>
      </c>
      <c r="G1500" s="198">
        <f t="shared" si="98"/>
        <v>38.4</v>
      </c>
      <c r="H1500" s="387"/>
      <c r="I1500" s="390"/>
    </row>
    <row r="1501" spans="1:9" ht="26.25" x14ac:dyDescent="0.25">
      <c r="A1501" s="193" t="s">
        <v>2519</v>
      </c>
      <c r="B1501" s="194" t="s">
        <v>1718</v>
      </c>
      <c r="C1501" s="195" t="s">
        <v>2520</v>
      </c>
      <c r="D1501" s="195" t="s">
        <v>807</v>
      </c>
      <c r="E1501" s="196">
        <v>0.85</v>
      </c>
      <c r="F1501" s="197">
        <v>32</v>
      </c>
      <c r="G1501" s="198">
        <f t="shared" si="98"/>
        <v>27.2</v>
      </c>
      <c r="H1501" s="387"/>
      <c r="I1501" s="390"/>
    </row>
    <row r="1502" spans="1:9" x14ac:dyDescent="0.25">
      <c r="A1502" s="193"/>
      <c r="B1502" s="194"/>
      <c r="C1502" s="195"/>
      <c r="D1502" s="195"/>
      <c r="E1502" s="196"/>
      <c r="F1502" s="197"/>
      <c r="G1502" s="198" t="str">
        <f t="shared" si="98"/>
        <v/>
      </c>
      <c r="H1502" s="387"/>
      <c r="I1502" s="390"/>
    </row>
    <row r="1503" spans="1:9" x14ac:dyDescent="0.25">
      <c r="A1503" s="193"/>
      <c r="B1503" s="194"/>
      <c r="C1503" s="195"/>
      <c r="D1503" s="195"/>
      <c r="E1503" s="196"/>
      <c r="F1503" s="197"/>
      <c r="G1503" s="198" t="str">
        <f t="shared" si="98"/>
        <v/>
      </c>
      <c r="H1503" s="387"/>
      <c r="I1503" s="390"/>
    </row>
    <row r="1504" spans="1:9" x14ac:dyDescent="0.25">
      <c r="A1504" s="193"/>
      <c r="B1504" s="194"/>
      <c r="C1504" s="195"/>
      <c r="D1504" s="195"/>
      <c r="E1504" s="196"/>
      <c r="F1504" s="197"/>
      <c r="G1504" s="198" t="str">
        <f t="shared" si="98"/>
        <v/>
      </c>
      <c r="H1504" s="387"/>
      <c r="I1504" s="390"/>
    </row>
    <row r="1505" spans="1:9" x14ac:dyDescent="0.25">
      <c r="A1505" s="193"/>
      <c r="B1505" s="194"/>
      <c r="C1505" s="195"/>
      <c r="D1505" s="195"/>
      <c r="E1505" s="196"/>
      <c r="F1505" s="199"/>
      <c r="G1505" s="198" t="str">
        <f t="shared" si="98"/>
        <v/>
      </c>
      <c r="H1505" s="387"/>
      <c r="I1505" s="390"/>
    </row>
    <row r="1506" spans="1:9" x14ac:dyDescent="0.25">
      <c r="A1506" s="193"/>
      <c r="B1506" s="194"/>
      <c r="C1506" s="195"/>
      <c r="D1506" s="195"/>
      <c r="E1506" s="196"/>
      <c r="F1506" s="199"/>
      <c r="G1506" s="198" t="str">
        <f t="shared" si="98"/>
        <v/>
      </c>
      <c r="H1506" s="387"/>
      <c r="I1506" s="390"/>
    </row>
    <row r="1507" spans="1:9" ht="15.75" thickBot="1" x14ac:dyDescent="0.3">
      <c r="A1507" s="200"/>
      <c r="B1507" s="201"/>
      <c r="C1507" s="202"/>
      <c r="D1507" s="202"/>
      <c r="E1507" s="203"/>
      <c r="F1507" s="204"/>
      <c r="G1507" s="205" t="str">
        <f t="shared" si="98"/>
        <v/>
      </c>
      <c r="H1507" s="388"/>
      <c r="I1507" s="391"/>
    </row>
    <row r="1508" spans="1:9" ht="15.75" thickBot="1" x14ac:dyDescent="0.3">
      <c r="A1508" s="164"/>
      <c r="B1508" s="206"/>
      <c r="C1508" s="164"/>
      <c r="D1508" s="164"/>
      <c r="E1508" s="207"/>
      <c r="F1508" s="208"/>
      <c r="G1508" s="209" t="str">
        <f t="shared" si="98"/>
        <v/>
      </c>
      <c r="H1508" s="175"/>
      <c r="I1508" s="175"/>
    </row>
    <row r="1509" spans="1:9" x14ac:dyDescent="0.25">
      <c r="A1509" s="176" t="s">
        <v>2238</v>
      </c>
      <c r="B1509" s="177" t="s">
        <v>515</v>
      </c>
      <c r="C1509" s="253"/>
      <c r="D1509" s="179" t="s">
        <v>2</v>
      </c>
      <c r="E1509" s="179" t="s">
        <v>2385</v>
      </c>
      <c r="F1509" s="180">
        <v>1</v>
      </c>
      <c r="G1509" s="181">
        <f>IF(SUM(G1511:G1520)="","",IF(E1509="NOTURNO",(SUM(G1511:G1520))*1.25,SUM(G1511:G1520)))</f>
        <v>1307.3600000000001</v>
      </c>
      <c r="H1509" s="182" t="s">
        <v>1771</v>
      </c>
      <c r="I1509" s="183" t="s">
        <v>1772</v>
      </c>
    </row>
    <row r="1510" spans="1:9" x14ac:dyDescent="0.25">
      <c r="A1510" s="184" t="s">
        <v>1774</v>
      </c>
      <c r="B1510" s="185" t="s">
        <v>2386</v>
      </c>
      <c r="C1510" s="186" t="s">
        <v>2387</v>
      </c>
      <c r="D1510" s="187" t="s">
        <v>2</v>
      </c>
      <c r="E1510" s="188" t="s">
        <v>2388</v>
      </c>
      <c r="F1510" s="189" t="s">
        <v>3</v>
      </c>
      <c r="G1510" s="190"/>
      <c r="H1510" s="191"/>
      <c r="I1510" s="192"/>
    </row>
    <row r="1511" spans="1:9" x14ac:dyDescent="0.25">
      <c r="A1511" s="193" t="s">
        <v>2196</v>
      </c>
      <c r="B1511" s="194" t="s">
        <v>2198</v>
      </c>
      <c r="C1511" s="195" t="s">
        <v>2556</v>
      </c>
      <c r="D1511" s="195" t="s">
        <v>807</v>
      </c>
      <c r="E1511" s="196">
        <v>44.34</v>
      </c>
      <c r="F1511" s="197">
        <v>16</v>
      </c>
      <c r="G1511" s="198">
        <f t="shared" ref="G1511:G1522" si="99">IF(E1511="","",F1511*E1511)</f>
        <v>709.44</v>
      </c>
      <c r="H1511" s="386" t="s">
        <v>2566</v>
      </c>
      <c r="I1511" s="389" t="s">
        <v>2501</v>
      </c>
    </row>
    <row r="1512" spans="1:9" x14ac:dyDescent="0.25">
      <c r="A1512" s="193" t="s">
        <v>2560</v>
      </c>
      <c r="B1512" s="194" t="s">
        <v>1718</v>
      </c>
      <c r="C1512" s="195" t="s">
        <v>2561</v>
      </c>
      <c r="D1512" s="195" t="s">
        <v>807</v>
      </c>
      <c r="E1512" s="196">
        <v>19.989999999999998</v>
      </c>
      <c r="F1512" s="197">
        <v>16</v>
      </c>
      <c r="G1512" s="198">
        <f t="shared" si="99"/>
        <v>319.83999999999997</v>
      </c>
      <c r="H1512" s="387"/>
      <c r="I1512" s="390"/>
    </row>
    <row r="1513" spans="1:9" x14ac:dyDescent="0.25">
      <c r="A1513" s="193" t="s">
        <v>2550</v>
      </c>
      <c r="B1513" s="194" t="s">
        <v>1718</v>
      </c>
      <c r="C1513" s="195" t="s">
        <v>2551</v>
      </c>
      <c r="D1513" s="195" t="s">
        <v>807</v>
      </c>
      <c r="E1513" s="196">
        <v>106.24</v>
      </c>
      <c r="F1513" s="197">
        <v>2</v>
      </c>
      <c r="G1513" s="198">
        <f t="shared" si="99"/>
        <v>212.48</v>
      </c>
      <c r="H1513" s="387"/>
      <c r="I1513" s="390"/>
    </row>
    <row r="1514" spans="1:9" ht="26.25" x14ac:dyDescent="0.25">
      <c r="A1514" s="193" t="s">
        <v>2517</v>
      </c>
      <c r="B1514" s="194" t="s">
        <v>1718</v>
      </c>
      <c r="C1514" s="195" t="s">
        <v>2518</v>
      </c>
      <c r="D1514" s="195" t="s">
        <v>807</v>
      </c>
      <c r="E1514" s="196">
        <v>1.2</v>
      </c>
      <c r="F1514" s="197">
        <v>32</v>
      </c>
      <c r="G1514" s="198">
        <f t="shared" si="99"/>
        <v>38.4</v>
      </c>
      <c r="H1514" s="387"/>
      <c r="I1514" s="390"/>
    </row>
    <row r="1515" spans="1:9" ht="26.25" x14ac:dyDescent="0.25">
      <c r="A1515" s="193" t="s">
        <v>2519</v>
      </c>
      <c r="B1515" s="194" t="s">
        <v>1718</v>
      </c>
      <c r="C1515" s="195" t="s">
        <v>2520</v>
      </c>
      <c r="D1515" s="195" t="s">
        <v>807</v>
      </c>
      <c r="E1515" s="196">
        <v>0.85</v>
      </c>
      <c r="F1515" s="197">
        <v>32</v>
      </c>
      <c r="G1515" s="198">
        <f t="shared" si="99"/>
        <v>27.2</v>
      </c>
      <c r="H1515" s="387"/>
      <c r="I1515" s="390"/>
    </row>
    <row r="1516" spans="1:9" x14ac:dyDescent="0.25">
      <c r="A1516" s="193"/>
      <c r="B1516" s="194"/>
      <c r="C1516" s="195"/>
      <c r="D1516" s="195"/>
      <c r="E1516" s="196"/>
      <c r="F1516" s="197"/>
      <c r="G1516" s="198" t="str">
        <f t="shared" si="99"/>
        <v/>
      </c>
      <c r="H1516" s="387"/>
      <c r="I1516" s="390"/>
    </row>
    <row r="1517" spans="1:9" x14ac:dyDescent="0.25">
      <c r="A1517" s="193"/>
      <c r="B1517" s="194"/>
      <c r="C1517" s="195"/>
      <c r="D1517" s="195"/>
      <c r="E1517" s="196"/>
      <c r="F1517" s="197"/>
      <c r="G1517" s="198" t="str">
        <f t="shared" si="99"/>
        <v/>
      </c>
      <c r="H1517" s="387"/>
      <c r="I1517" s="390"/>
    </row>
    <row r="1518" spans="1:9" x14ac:dyDescent="0.25">
      <c r="A1518" s="193"/>
      <c r="B1518" s="194"/>
      <c r="C1518" s="195"/>
      <c r="D1518" s="195"/>
      <c r="E1518" s="196"/>
      <c r="F1518" s="197"/>
      <c r="G1518" s="198" t="str">
        <f t="shared" si="99"/>
        <v/>
      </c>
      <c r="H1518" s="387"/>
      <c r="I1518" s="390"/>
    </row>
    <row r="1519" spans="1:9" x14ac:dyDescent="0.25">
      <c r="A1519" s="193"/>
      <c r="B1519" s="194"/>
      <c r="C1519" s="195"/>
      <c r="D1519" s="195"/>
      <c r="E1519" s="196"/>
      <c r="F1519" s="199"/>
      <c r="G1519" s="198" t="str">
        <f t="shared" si="99"/>
        <v/>
      </c>
      <c r="H1519" s="387"/>
      <c r="I1519" s="390"/>
    </row>
    <row r="1520" spans="1:9" x14ac:dyDescent="0.25">
      <c r="A1520" s="193"/>
      <c r="B1520" s="194"/>
      <c r="C1520" s="195"/>
      <c r="D1520" s="195"/>
      <c r="E1520" s="196"/>
      <c r="F1520" s="199"/>
      <c r="G1520" s="198" t="str">
        <f t="shared" si="99"/>
        <v/>
      </c>
      <c r="H1520" s="387"/>
      <c r="I1520" s="390"/>
    </row>
    <row r="1521" spans="1:9" ht="15.75" thickBot="1" x14ac:dyDescent="0.3">
      <c r="A1521" s="200"/>
      <c r="B1521" s="201"/>
      <c r="C1521" s="202"/>
      <c r="D1521" s="202"/>
      <c r="E1521" s="203"/>
      <c r="F1521" s="204"/>
      <c r="G1521" s="205" t="str">
        <f t="shared" si="99"/>
        <v/>
      </c>
      <c r="H1521" s="388"/>
      <c r="I1521" s="391"/>
    </row>
    <row r="1522" spans="1:9" ht="15.75" thickBot="1" x14ac:dyDescent="0.3">
      <c r="A1522" s="164"/>
      <c r="B1522" s="206"/>
      <c r="C1522" s="164"/>
      <c r="D1522" s="164"/>
      <c r="E1522" s="207"/>
      <c r="F1522" s="208"/>
      <c r="G1522" s="209" t="str">
        <f t="shared" si="99"/>
        <v/>
      </c>
      <c r="H1522" s="175"/>
      <c r="I1522" s="175"/>
    </row>
    <row r="1523" spans="1:9" x14ac:dyDescent="0.25">
      <c r="A1523" s="176" t="s">
        <v>2239</v>
      </c>
      <c r="B1523" s="177" t="s">
        <v>516</v>
      </c>
      <c r="C1523" s="253"/>
      <c r="D1523" s="179" t="s">
        <v>2</v>
      </c>
      <c r="E1523" s="179" t="s">
        <v>2385</v>
      </c>
      <c r="F1523" s="180">
        <v>1</v>
      </c>
      <c r="G1523" s="181">
        <f>IF(SUM(G1525:G1534)="","",IF(E1523="NOTURNO",(SUM(G1525:G1534))*1.25,SUM(G1525:G1534)))</f>
        <v>1961.04</v>
      </c>
      <c r="H1523" s="182" t="s">
        <v>1771</v>
      </c>
      <c r="I1523" s="183" t="s">
        <v>1772</v>
      </c>
    </row>
    <row r="1524" spans="1:9" x14ac:dyDescent="0.25">
      <c r="A1524" s="184" t="s">
        <v>1774</v>
      </c>
      <c r="B1524" s="185" t="s">
        <v>2386</v>
      </c>
      <c r="C1524" s="186" t="s">
        <v>2387</v>
      </c>
      <c r="D1524" s="187" t="s">
        <v>2</v>
      </c>
      <c r="E1524" s="188" t="s">
        <v>2388</v>
      </c>
      <c r="F1524" s="189" t="s">
        <v>3</v>
      </c>
      <c r="G1524" s="190"/>
      <c r="H1524" s="191"/>
      <c r="I1524" s="192"/>
    </row>
    <row r="1525" spans="1:9" x14ac:dyDescent="0.25">
      <c r="A1525" s="193" t="s">
        <v>2196</v>
      </c>
      <c r="B1525" s="194" t="s">
        <v>2198</v>
      </c>
      <c r="C1525" s="195" t="s">
        <v>2556</v>
      </c>
      <c r="D1525" s="195" t="s">
        <v>807</v>
      </c>
      <c r="E1525" s="196">
        <v>44.34</v>
      </c>
      <c r="F1525" s="197">
        <v>24</v>
      </c>
      <c r="G1525" s="198">
        <f t="shared" ref="G1525:G1536" si="100">IF(E1525="","",F1525*E1525)</f>
        <v>1064.1600000000001</v>
      </c>
      <c r="H1525" s="386" t="s">
        <v>2566</v>
      </c>
      <c r="I1525" s="389" t="s">
        <v>2501</v>
      </c>
    </row>
    <row r="1526" spans="1:9" x14ac:dyDescent="0.25">
      <c r="A1526" s="193" t="s">
        <v>2560</v>
      </c>
      <c r="B1526" s="194" t="s">
        <v>1718</v>
      </c>
      <c r="C1526" s="195" t="s">
        <v>2561</v>
      </c>
      <c r="D1526" s="195" t="s">
        <v>807</v>
      </c>
      <c r="E1526" s="196">
        <v>19.989999999999998</v>
      </c>
      <c r="F1526" s="197">
        <v>24</v>
      </c>
      <c r="G1526" s="198">
        <f t="shared" si="100"/>
        <v>479.76</v>
      </c>
      <c r="H1526" s="387"/>
      <c r="I1526" s="390"/>
    </row>
    <row r="1527" spans="1:9" x14ac:dyDescent="0.25">
      <c r="A1527" s="193" t="s">
        <v>2550</v>
      </c>
      <c r="B1527" s="194" t="s">
        <v>1718</v>
      </c>
      <c r="C1527" s="195" t="s">
        <v>2551</v>
      </c>
      <c r="D1527" s="195" t="s">
        <v>807</v>
      </c>
      <c r="E1527" s="196">
        <v>106.24</v>
      </c>
      <c r="F1527" s="197">
        <v>3</v>
      </c>
      <c r="G1527" s="198">
        <f t="shared" si="100"/>
        <v>318.71999999999997</v>
      </c>
      <c r="H1527" s="387"/>
      <c r="I1527" s="390"/>
    </row>
    <row r="1528" spans="1:9" ht="26.25" x14ac:dyDescent="0.25">
      <c r="A1528" s="193" t="s">
        <v>2517</v>
      </c>
      <c r="B1528" s="194" t="s">
        <v>1718</v>
      </c>
      <c r="C1528" s="195" t="s">
        <v>2518</v>
      </c>
      <c r="D1528" s="195" t="s">
        <v>807</v>
      </c>
      <c r="E1528" s="196">
        <v>1.2</v>
      </c>
      <c r="F1528" s="197">
        <v>48</v>
      </c>
      <c r="G1528" s="198">
        <f t="shared" si="100"/>
        <v>57.599999999999994</v>
      </c>
      <c r="H1528" s="387"/>
      <c r="I1528" s="390"/>
    </row>
    <row r="1529" spans="1:9" ht="26.25" x14ac:dyDescent="0.25">
      <c r="A1529" s="193" t="s">
        <v>2519</v>
      </c>
      <c r="B1529" s="194" t="s">
        <v>1718</v>
      </c>
      <c r="C1529" s="195" t="s">
        <v>2520</v>
      </c>
      <c r="D1529" s="195" t="s">
        <v>807</v>
      </c>
      <c r="E1529" s="196">
        <v>0.85</v>
      </c>
      <c r="F1529" s="197">
        <v>48</v>
      </c>
      <c r="G1529" s="198">
        <f t="shared" si="100"/>
        <v>40.799999999999997</v>
      </c>
      <c r="H1529" s="387"/>
      <c r="I1529" s="390"/>
    </row>
    <row r="1530" spans="1:9" x14ac:dyDescent="0.25">
      <c r="A1530" s="193"/>
      <c r="B1530" s="194"/>
      <c r="C1530" s="195"/>
      <c r="D1530" s="195"/>
      <c r="E1530" s="196"/>
      <c r="F1530" s="197"/>
      <c r="G1530" s="198" t="str">
        <f t="shared" si="100"/>
        <v/>
      </c>
      <c r="H1530" s="387"/>
      <c r="I1530" s="390"/>
    </row>
    <row r="1531" spans="1:9" x14ac:dyDescent="0.25">
      <c r="A1531" s="193"/>
      <c r="B1531" s="194"/>
      <c r="C1531" s="195"/>
      <c r="D1531" s="195"/>
      <c r="E1531" s="196"/>
      <c r="F1531" s="197"/>
      <c r="G1531" s="198" t="str">
        <f t="shared" si="100"/>
        <v/>
      </c>
      <c r="H1531" s="387"/>
      <c r="I1531" s="390"/>
    </row>
    <row r="1532" spans="1:9" x14ac:dyDescent="0.25">
      <c r="A1532" s="193"/>
      <c r="B1532" s="194"/>
      <c r="C1532" s="195"/>
      <c r="D1532" s="195"/>
      <c r="E1532" s="196"/>
      <c r="F1532" s="197"/>
      <c r="G1532" s="198" t="str">
        <f t="shared" si="100"/>
        <v/>
      </c>
      <c r="H1532" s="387"/>
      <c r="I1532" s="390"/>
    </row>
    <row r="1533" spans="1:9" x14ac:dyDescent="0.25">
      <c r="A1533" s="193"/>
      <c r="B1533" s="194"/>
      <c r="C1533" s="195"/>
      <c r="D1533" s="195"/>
      <c r="E1533" s="196"/>
      <c r="F1533" s="199"/>
      <c r="G1533" s="198" t="str">
        <f t="shared" si="100"/>
        <v/>
      </c>
      <c r="H1533" s="387"/>
      <c r="I1533" s="390"/>
    </row>
    <row r="1534" spans="1:9" x14ac:dyDescent="0.25">
      <c r="A1534" s="193"/>
      <c r="B1534" s="194"/>
      <c r="C1534" s="195"/>
      <c r="D1534" s="195"/>
      <c r="E1534" s="196"/>
      <c r="F1534" s="199"/>
      <c r="G1534" s="198" t="str">
        <f t="shared" si="100"/>
        <v/>
      </c>
      <c r="H1534" s="387"/>
      <c r="I1534" s="390"/>
    </row>
    <row r="1535" spans="1:9" ht="15.75" thickBot="1" x14ac:dyDescent="0.3">
      <c r="A1535" s="200"/>
      <c r="B1535" s="201"/>
      <c r="C1535" s="202"/>
      <c r="D1535" s="202"/>
      <c r="E1535" s="203"/>
      <c r="F1535" s="204"/>
      <c r="G1535" s="205" t="str">
        <f t="shared" si="100"/>
        <v/>
      </c>
      <c r="H1535" s="388"/>
      <c r="I1535" s="391"/>
    </row>
    <row r="1536" spans="1:9" ht="15.75" thickBot="1" x14ac:dyDescent="0.3">
      <c r="A1536" s="164"/>
      <c r="B1536" s="206"/>
      <c r="C1536" s="164"/>
      <c r="D1536" s="164"/>
      <c r="E1536" s="207"/>
      <c r="F1536" s="208"/>
      <c r="G1536" s="209" t="str">
        <f t="shared" si="100"/>
        <v/>
      </c>
      <c r="H1536" s="175"/>
      <c r="I1536" s="175"/>
    </row>
    <row r="1537" spans="1:9" x14ac:dyDescent="0.25">
      <c r="A1537" s="176" t="s">
        <v>2567</v>
      </c>
      <c r="B1537" s="177" t="s">
        <v>517</v>
      </c>
      <c r="C1537" s="253"/>
      <c r="D1537" s="179" t="s">
        <v>2</v>
      </c>
      <c r="E1537" s="179" t="s">
        <v>2385</v>
      </c>
      <c r="F1537" s="180">
        <v>1</v>
      </c>
      <c r="G1537" s="181">
        <f>IF(SUM(G1539:G1548)="","",IF(E1537="NOTURNO",(SUM(G1539:G1548))*1.25,SUM(G1539:G1548)))</f>
        <v>4468.97</v>
      </c>
      <c r="H1537" s="182" t="s">
        <v>1771</v>
      </c>
      <c r="I1537" s="183" t="s">
        <v>1772</v>
      </c>
    </row>
    <row r="1538" spans="1:9" x14ac:dyDescent="0.25">
      <c r="A1538" s="184" t="s">
        <v>1774</v>
      </c>
      <c r="B1538" s="185" t="s">
        <v>2386</v>
      </c>
      <c r="C1538" s="186" t="s">
        <v>2387</v>
      </c>
      <c r="D1538" s="187" t="s">
        <v>2</v>
      </c>
      <c r="E1538" s="188" t="s">
        <v>2388</v>
      </c>
      <c r="F1538" s="189" t="s">
        <v>3</v>
      </c>
      <c r="G1538" s="190"/>
      <c r="H1538" s="191"/>
      <c r="I1538" s="192"/>
    </row>
    <row r="1539" spans="1:9" x14ac:dyDescent="0.25">
      <c r="A1539" s="228" t="s">
        <v>2196</v>
      </c>
      <c r="B1539" s="229" t="s">
        <v>2198</v>
      </c>
      <c r="C1539" s="230" t="s">
        <v>2556</v>
      </c>
      <c r="D1539" s="230" t="s">
        <v>807</v>
      </c>
      <c r="E1539" s="231">
        <v>44.34</v>
      </c>
      <c r="F1539" s="232">
        <v>35</v>
      </c>
      <c r="G1539" s="233">
        <f t="shared" ref="G1539:G1549" si="101">IF(E1539="","",F1539*E1539)</f>
        <v>1551.9</v>
      </c>
      <c r="H1539" s="392" t="s">
        <v>2568</v>
      </c>
      <c r="I1539" s="395" t="s">
        <v>2501</v>
      </c>
    </row>
    <row r="1540" spans="1:9" x14ac:dyDescent="0.25">
      <c r="A1540" s="228" t="s">
        <v>2560</v>
      </c>
      <c r="B1540" s="229" t="s">
        <v>1718</v>
      </c>
      <c r="C1540" s="230" t="s">
        <v>2561</v>
      </c>
      <c r="D1540" s="230" t="s">
        <v>807</v>
      </c>
      <c r="E1540" s="231">
        <v>19.989999999999998</v>
      </c>
      <c r="F1540" s="232">
        <v>35</v>
      </c>
      <c r="G1540" s="233">
        <f t="shared" si="101"/>
        <v>699.65</v>
      </c>
      <c r="H1540" s="393"/>
      <c r="I1540" s="396"/>
    </row>
    <row r="1541" spans="1:9" x14ac:dyDescent="0.25">
      <c r="A1541" s="228" t="s">
        <v>2550</v>
      </c>
      <c r="B1541" s="229" t="s">
        <v>1718</v>
      </c>
      <c r="C1541" s="230" t="s">
        <v>2551</v>
      </c>
      <c r="D1541" s="230" t="s">
        <v>807</v>
      </c>
      <c r="E1541" s="231">
        <v>106.24</v>
      </c>
      <c r="F1541" s="232">
        <v>8</v>
      </c>
      <c r="G1541" s="233">
        <f t="shared" si="101"/>
        <v>849.92</v>
      </c>
      <c r="H1541" s="393"/>
      <c r="I1541" s="396"/>
    </row>
    <row r="1542" spans="1:9" ht="26.25" x14ac:dyDescent="0.25">
      <c r="A1542" s="228" t="s">
        <v>2517</v>
      </c>
      <c r="B1542" s="229" t="s">
        <v>1718</v>
      </c>
      <c r="C1542" s="230" t="s">
        <v>2518</v>
      </c>
      <c r="D1542" s="230" t="s">
        <v>807</v>
      </c>
      <c r="E1542" s="231">
        <v>1.2</v>
      </c>
      <c r="F1542" s="232">
        <v>70</v>
      </c>
      <c r="G1542" s="233">
        <f t="shared" si="101"/>
        <v>84</v>
      </c>
      <c r="H1542" s="393"/>
      <c r="I1542" s="396"/>
    </row>
    <row r="1543" spans="1:9" ht="26.25" x14ac:dyDescent="0.25">
      <c r="A1543" s="228" t="s">
        <v>2519</v>
      </c>
      <c r="B1543" s="229" t="s">
        <v>1718</v>
      </c>
      <c r="C1543" s="230" t="s">
        <v>2520</v>
      </c>
      <c r="D1543" s="230" t="s">
        <v>807</v>
      </c>
      <c r="E1543" s="231">
        <v>0.85</v>
      </c>
      <c r="F1543" s="232">
        <v>70</v>
      </c>
      <c r="G1543" s="233">
        <f t="shared" si="101"/>
        <v>59.5</v>
      </c>
      <c r="H1543" s="393"/>
      <c r="I1543" s="396"/>
    </row>
    <row r="1544" spans="1:9" x14ac:dyDescent="0.25">
      <c r="A1544" s="228" t="s">
        <v>2569</v>
      </c>
      <c r="B1544" s="229" t="s">
        <v>2080</v>
      </c>
      <c r="C1544" s="230" t="s">
        <v>2570</v>
      </c>
      <c r="D1544" s="230" t="s">
        <v>139</v>
      </c>
      <c r="E1544" s="231">
        <v>122.4</v>
      </c>
      <c r="F1544" s="232">
        <v>10</v>
      </c>
      <c r="G1544" s="233">
        <f t="shared" si="101"/>
        <v>1224</v>
      </c>
      <c r="H1544" s="393"/>
      <c r="I1544" s="396"/>
    </row>
    <row r="1545" spans="1:9" x14ac:dyDescent="0.25">
      <c r="A1545" s="228"/>
      <c r="B1545" s="229"/>
      <c r="C1545" s="230"/>
      <c r="D1545" s="230"/>
      <c r="E1545" s="231"/>
      <c r="F1545" s="232"/>
      <c r="G1545" s="233" t="str">
        <f t="shared" si="101"/>
        <v/>
      </c>
      <c r="H1545" s="393"/>
      <c r="I1545" s="396"/>
    </row>
    <row r="1546" spans="1:9" x14ac:dyDescent="0.25">
      <c r="A1546" s="228"/>
      <c r="B1546" s="229"/>
      <c r="C1546" s="230"/>
      <c r="D1546" s="230"/>
      <c r="E1546" s="231"/>
      <c r="F1546" s="232"/>
      <c r="G1546" s="233" t="str">
        <f t="shared" si="101"/>
        <v/>
      </c>
      <c r="H1546" s="393"/>
      <c r="I1546" s="396"/>
    </row>
    <row r="1547" spans="1:9" x14ac:dyDescent="0.25">
      <c r="A1547" s="228"/>
      <c r="B1547" s="229"/>
      <c r="C1547" s="230"/>
      <c r="D1547" s="230"/>
      <c r="E1547" s="231"/>
      <c r="F1547" s="234"/>
      <c r="G1547" s="233" t="str">
        <f t="shared" si="101"/>
        <v/>
      </c>
      <c r="H1547" s="393"/>
      <c r="I1547" s="396"/>
    </row>
    <row r="1548" spans="1:9" x14ac:dyDescent="0.25">
      <c r="A1548" s="228"/>
      <c r="B1548" s="229"/>
      <c r="C1548" s="230"/>
      <c r="D1548" s="230"/>
      <c r="E1548" s="231"/>
      <c r="F1548" s="234"/>
      <c r="G1548" s="233" t="str">
        <f t="shared" si="101"/>
        <v/>
      </c>
      <c r="H1548" s="393"/>
      <c r="I1548" s="396"/>
    </row>
    <row r="1549" spans="1:9" ht="15.75" thickBot="1" x14ac:dyDescent="0.3">
      <c r="A1549" s="235"/>
      <c r="B1549" s="236"/>
      <c r="C1549" s="237"/>
      <c r="D1549" s="237"/>
      <c r="E1549" s="238"/>
      <c r="F1549" s="239"/>
      <c r="G1549" s="240" t="str">
        <f t="shared" si="101"/>
        <v/>
      </c>
      <c r="H1549" s="394"/>
      <c r="I1549" s="397"/>
    </row>
    <row r="1550" spans="1:9" ht="15.75" thickBot="1" x14ac:dyDescent="0.3">
      <c r="H1550" s="175"/>
      <c r="I1550" s="175"/>
    </row>
    <row r="1551" spans="1:9" x14ac:dyDescent="0.25">
      <c r="A1551" s="176" t="s">
        <v>2571</v>
      </c>
      <c r="B1551" s="177" t="s">
        <v>518</v>
      </c>
      <c r="C1551" s="253"/>
      <c r="D1551" s="179" t="s">
        <v>2</v>
      </c>
      <c r="E1551" s="179" t="s">
        <v>2385</v>
      </c>
      <c r="F1551" s="180">
        <v>1</v>
      </c>
      <c r="G1551" s="181">
        <f>IF(SUM(G1553:G1562)="","",IF(E1551="NOTURNO",(SUM(G1553:G1562))*1.25,SUM(G1553:G1562)))</f>
        <v>4468.97</v>
      </c>
      <c r="H1551" s="182" t="s">
        <v>1771</v>
      </c>
      <c r="I1551" s="183" t="s">
        <v>1772</v>
      </c>
    </row>
    <row r="1552" spans="1:9" x14ac:dyDescent="0.25">
      <c r="A1552" s="184" t="s">
        <v>1774</v>
      </c>
      <c r="B1552" s="185" t="s">
        <v>2386</v>
      </c>
      <c r="C1552" s="186" t="s">
        <v>2387</v>
      </c>
      <c r="D1552" s="187" t="s">
        <v>2</v>
      </c>
      <c r="E1552" s="188" t="s">
        <v>2388</v>
      </c>
      <c r="F1552" s="189" t="s">
        <v>3</v>
      </c>
      <c r="G1552" s="190"/>
      <c r="H1552" s="191"/>
      <c r="I1552" s="192"/>
    </row>
    <row r="1553" spans="1:9" x14ac:dyDescent="0.25">
      <c r="A1553" s="228" t="s">
        <v>2196</v>
      </c>
      <c r="B1553" s="229" t="s">
        <v>2198</v>
      </c>
      <c r="C1553" s="230" t="s">
        <v>2556</v>
      </c>
      <c r="D1553" s="230" t="s">
        <v>807</v>
      </c>
      <c r="E1553" s="231">
        <v>44.34</v>
      </c>
      <c r="F1553" s="232">
        <v>35</v>
      </c>
      <c r="G1553" s="233">
        <f t="shared" ref="G1553:G1564" si="102">IF(E1553="","",F1553*E1553)</f>
        <v>1551.9</v>
      </c>
      <c r="H1553" s="392" t="s">
        <v>2568</v>
      </c>
      <c r="I1553" s="395" t="s">
        <v>2501</v>
      </c>
    </row>
    <row r="1554" spans="1:9" x14ac:dyDescent="0.25">
      <c r="A1554" s="228" t="s">
        <v>2560</v>
      </c>
      <c r="B1554" s="229" t="s">
        <v>1718</v>
      </c>
      <c r="C1554" s="230" t="s">
        <v>2561</v>
      </c>
      <c r="D1554" s="230" t="s">
        <v>807</v>
      </c>
      <c r="E1554" s="231">
        <v>19.989999999999998</v>
      </c>
      <c r="F1554" s="232">
        <v>35</v>
      </c>
      <c r="G1554" s="233">
        <f t="shared" si="102"/>
        <v>699.65</v>
      </c>
      <c r="H1554" s="393"/>
      <c r="I1554" s="396"/>
    </row>
    <row r="1555" spans="1:9" x14ac:dyDescent="0.25">
      <c r="A1555" s="228" t="s">
        <v>2550</v>
      </c>
      <c r="B1555" s="229" t="s">
        <v>1718</v>
      </c>
      <c r="C1555" s="230" t="s">
        <v>2551</v>
      </c>
      <c r="D1555" s="230" t="s">
        <v>807</v>
      </c>
      <c r="E1555" s="231">
        <v>106.24</v>
      </c>
      <c r="F1555" s="232">
        <v>8</v>
      </c>
      <c r="G1555" s="233">
        <f t="shared" si="102"/>
        <v>849.92</v>
      </c>
      <c r="H1555" s="393"/>
      <c r="I1555" s="396"/>
    </row>
    <row r="1556" spans="1:9" ht="26.25" x14ac:dyDescent="0.25">
      <c r="A1556" s="228" t="s">
        <v>2517</v>
      </c>
      <c r="B1556" s="229" t="s">
        <v>1718</v>
      </c>
      <c r="C1556" s="230" t="s">
        <v>2518</v>
      </c>
      <c r="D1556" s="230" t="s">
        <v>807</v>
      </c>
      <c r="E1556" s="231">
        <v>1.2</v>
      </c>
      <c r="F1556" s="232">
        <v>70</v>
      </c>
      <c r="G1556" s="233">
        <f t="shared" si="102"/>
        <v>84</v>
      </c>
      <c r="H1556" s="393"/>
      <c r="I1556" s="396"/>
    </row>
    <row r="1557" spans="1:9" ht="26.25" x14ac:dyDescent="0.25">
      <c r="A1557" s="228" t="s">
        <v>2519</v>
      </c>
      <c r="B1557" s="229" t="s">
        <v>1718</v>
      </c>
      <c r="C1557" s="230" t="s">
        <v>2520</v>
      </c>
      <c r="D1557" s="230" t="s">
        <v>807</v>
      </c>
      <c r="E1557" s="231">
        <v>0.85</v>
      </c>
      <c r="F1557" s="232">
        <v>70</v>
      </c>
      <c r="G1557" s="233">
        <f t="shared" si="102"/>
        <v>59.5</v>
      </c>
      <c r="H1557" s="393"/>
      <c r="I1557" s="396"/>
    </row>
    <row r="1558" spans="1:9" x14ac:dyDescent="0.25">
      <c r="A1558" s="228" t="s">
        <v>2569</v>
      </c>
      <c r="B1558" s="229" t="s">
        <v>2080</v>
      </c>
      <c r="C1558" s="230" t="s">
        <v>2570</v>
      </c>
      <c r="D1558" s="230" t="s">
        <v>139</v>
      </c>
      <c r="E1558" s="231">
        <v>122.4</v>
      </c>
      <c r="F1558" s="232">
        <v>10</v>
      </c>
      <c r="G1558" s="233">
        <f t="shared" si="102"/>
        <v>1224</v>
      </c>
      <c r="H1558" s="393"/>
      <c r="I1558" s="396"/>
    </row>
    <row r="1559" spans="1:9" x14ac:dyDescent="0.25">
      <c r="A1559" s="228"/>
      <c r="B1559" s="229"/>
      <c r="C1559" s="230"/>
      <c r="D1559" s="230"/>
      <c r="E1559" s="231"/>
      <c r="F1559" s="232"/>
      <c r="G1559" s="233" t="str">
        <f t="shared" si="102"/>
        <v/>
      </c>
      <c r="H1559" s="393"/>
      <c r="I1559" s="396"/>
    </row>
    <row r="1560" spans="1:9" x14ac:dyDescent="0.25">
      <c r="A1560" s="228"/>
      <c r="B1560" s="229"/>
      <c r="C1560" s="230"/>
      <c r="D1560" s="230"/>
      <c r="E1560" s="231"/>
      <c r="F1560" s="232"/>
      <c r="G1560" s="233" t="str">
        <f t="shared" si="102"/>
        <v/>
      </c>
      <c r="H1560" s="393"/>
      <c r="I1560" s="396"/>
    </row>
    <row r="1561" spans="1:9" x14ac:dyDescent="0.25">
      <c r="A1561" s="228"/>
      <c r="B1561" s="229"/>
      <c r="C1561" s="230"/>
      <c r="D1561" s="230"/>
      <c r="E1561" s="231"/>
      <c r="F1561" s="234"/>
      <c r="G1561" s="233" t="str">
        <f t="shared" si="102"/>
        <v/>
      </c>
      <c r="H1561" s="393"/>
      <c r="I1561" s="396"/>
    </row>
    <row r="1562" spans="1:9" x14ac:dyDescent="0.25">
      <c r="A1562" s="228"/>
      <c r="B1562" s="229"/>
      <c r="C1562" s="230"/>
      <c r="D1562" s="230"/>
      <c r="E1562" s="231"/>
      <c r="F1562" s="234"/>
      <c r="G1562" s="233" t="str">
        <f t="shared" si="102"/>
        <v/>
      </c>
      <c r="H1562" s="393"/>
      <c r="I1562" s="396"/>
    </row>
    <row r="1563" spans="1:9" ht="15.75" thickBot="1" x14ac:dyDescent="0.3">
      <c r="A1563" s="235"/>
      <c r="B1563" s="236"/>
      <c r="C1563" s="237"/>
      <c r="D1563" s="237"/>
      <c r="E1563" s="238"/>
      <c r="F1563" s="239"/>
      <c r="G1563" s="240" t="str">
        <f t="shared" si="102"/>
        <v/>
      </c>
      <c r="H1563" s="394"/>
      <c r="I1563" s="397"/>
    </row>
    <row r="1564" spans="1:9" ht="15.75" thickBot="1" x14ac:dyDescent="0.3">
      <c r="A1564" s="164"/>
      <c r="B1564" s="206"/>
      <c r="C1564" s="164"/>
      <c r="D1564" s="164"/>
      <c r="E1564" s="207"/>
      <c r="F1564" s="208"/>
      <c r="G1564" s="209" t="str">
        <f t="shared" si="102"/>
        <v/>
      </c>
      <c r="H1564" s="175"/>
      <c r="I1564" s="175"/>
    </row>
    <row r="1565" spans="1:9" x14ac:dyDescent="0.25">
      <c r="A1565" s="176" t="s">
        <v>2572</v>
      </c>
      <c r="B1565" s="177" t="s">
        <v>519</v>
      </c>
      <c r="C1565" s="253"/>
      <c r="D1565" s="179" t="s">
        <v>2</v>
      </c>
      <c r="E1565" s="179" t="s">
        <v>2385</v>
      </c>
      <c r="F1565" s="180">
        <v>1</v>
      </c>
      <c r="G1565" s="181">
        <f>IF(SUM(G1567:G1576)="","",IF(E1565="NOTURNO",(SUM(G1567:G1576))*1.25,SUM(G1567:G1576)))</f>
        <v>4468.97</v>
      </c>
      <c r="H1565" s="182" t="s">
        <v>1771</v>
      </c>
      <c r="I1565" s="183" t="s">
        <v>1772</v>
      </c>
    </row>
    <row r="1566" spans="1:9" x14ac:dyDescent="0.25">
      <c r="A1566" s="184" t="s">
        <v>1774</v>
      </c>
      <c r="B1566" s="185" t="s">
        <v>2386</v>
      </c>
      <c r="C1566" s="186" t="s">
        <v>2387</v>
      </c>
      <c r="D1566" s="187" t="s">
        <v>2</v>
      </c>
      <c r="E1566" s="188" t="s">
        <v>2388</v>
      </c>
      <c r="F1566" s="189" t="s">
        <v>3</v>
      </c>
      <c r="G1566" s="190"/>
      <c r="H1566" s="191"/>
      <c r="I1566" s="192"/>
    </row>
    <row r="1567" spans="1:9" x14ac:dyDescent="0.25">
      <c r="A1567" s="228" t="s">
        <v>2196</v>
      </c>
      <c r="B1567" s="229" t="s">
        <v>2198</v>
      </c>
      <c r="C1567" s="230" t="s">
        <v>2556</v>
      </c>
      <c r="D1567" s="230" t="s">
        <v>807</v>
      </c>
      <c r="E1567" s="231">
        <v>44.34</v>
      </c>
      <c r="F1567" s="232">
        <v>35</v>
      </c>
      <c r="G1567" s="233">
        <f t="shared" ref="G1567:G1577" si="103">IF(E1567="","",F1567*E1567)</f>
        <v>1551.9</v>
      </c>
      <c r="H1567" s="392" t="s">
        <v>2568</v>
      </c>
      <c r="I1567" s="395" t="s">
        <v>2501</v>
      </c>
    </row>
    <row r="1568" spans="1:9" x14ac:dyDescent="0.25">
      <c r="A1568" s="228" t="s">
        <v>2560</v>
      </c>
      <c r="B1568" s="229" t="s">
        <v>1718</v>
      </c>
      <c r="C1568" s="230" t="s">
        <v>2561</v>
      </c>
      <c r="D1568" s="230" t="s">
        <v>807</v>
      </c>
      <c r="E1568" s="231">
        <v>19.989999999999998</v>
      </c>
      <c r="F1568" s="232">
        <v>35</v>
      </c>
      <c r="G1568" s="233">
        <f t="shared" si="103"/>
        <v>699.65</v>
      </c>
      <c r="H1568" s="393"/>
      <c r="I1568" s="396"/>
    </row>
    <row r="1569" spans="1:9" x14ac:dyDescent="0.25">
      <c r="A1569" s="228" t="s">
        <v>2550</v>
      </c>
      <c r="B1569" s="229" t="s">
        <v>1718</v>
      </c>
      <c r="C1569" s="230" t="s">
        <v>2551</v>
      </c>
      <c r="D1569" s="230" t="s">
        <v>807</v>
      </c>
      <c r="E1569" s="231">
        <v>106.24</v>
      </c>
      <c r="F1569" s="232">
        <v>8</v>
      </c>
      <c r="G1569" s="233">
        <f t="shared" si="103"/>
        <v>849.92</v>
      </c>
      <c r="H1569" s="393"/>
      <c r="I1569" s="396"/>
    </row>
    <row r="1570" spans="1:9" ht="26.25" x14ac:dyDescent="0.25">
      <c r="A1570" s="228" t="s">
        <v>2517</v>
      </c>
      <c r="B1570" s="229" t="s">
        <v>1718</v>
      </c>
      <c r="C1570" s="230" t="s">
        <v>2518</v>
      </c>
      <c r="D1570" s="230" t="s">
        <v>807</v>
      </c>
      <c r="E1570" s="231">
        <v>1.2</v>
      </c>
      <c r="F1570" s="232">
        <v>70</v>
      </c>
      <c r="G1570" s="233">
        <f t="shared" si="103"/>
        <v>84</v>
      </c>
      <c r="H1570" s="393"/>
      <c r="I1570" s="396"/>
    </row>
    <row r="1571" spans="1:9" ht="26.25" x14ac:dyDescent="0.25">
      <c r="A1571" s="228" t="s">
        <v>2519</v>
      </c>
      <c r="B1571" s="229" t="s">
        <v>1718</v>
      </c>
      <c r="C1571" s="230" t="s">
        <v>2520</v>
      </c>
      <c r="D1571" s="230" t="s">
        <v>807</v>
      </c>
      <c r="E1571" s="231">
        <v>0.85</v>
      </c>
      <c r="F1571" s="232">
        <v>70</v>
      </c>
      <c r="G1571" s="233">
        <f t="shared" si="103"/>
        <v>59.5</v>
      </c>
      <c r="H1571" s="393"/>
      <c r="I1571" s="396"/>
    </row>
    <row r="1572" spans="1:9" x14ac:dyDescent="0.25">
      <c r="A1572" s="228" t="s">
        <v>2569</v>
      </c>
      <c r="B1572" s="229" t="s">
        <v>2080</v>
      </c>
      <c r="C1572" s="230" t="s">
        <v>2570</v>
      </c>
      <c r="D1572" s="230" t="s">
        <v>139</v>
      </c>
      <c r="E1572" s="231">
        <v>122.4</v>
      </c>
      <c r="F1572" s="232">
        <v>10</v>
      </c>
      <c r="G1572" s="233">
        <f t="shared" si="103"/>
        <v>1224</v>
      </c>
      <c r="H1572" s="393"/>
      <c r="I1572" s="396"/>
    </row>
    <row r="1573" spans="1:9" x14ac:dyDescent="0.25">
      <c r="A1573" s="228"/>
      <c r="B1573" s="229"/>
      <c r="C1573" s="230"/>
      <c r="D1573" s="230"/>
      <c r="E1573" s="231"/>
      <c r="F1573" s="232"/>
      <c r="G1573" s="233" t="str">
        <f t="shared" si="103"/>
        <v/>
      </c>
      <c r="H1573" s="393"/>
      <c r="I1573" s="396"/>
    </row>
    <row r="1574" spans="1:9" x14ac:dyDescent="0.25">
      <c r="A1574" s="228"/>
      <c r="B1574" s="229"/>
      <c r="C1574" s="230"/>
      <c r="D1574" s="230"/>
      <c r="E1574" s="231"/>
      <c r="F1574" s="232"/>
      <c r="G1574" s="233" t="str">
        <f t="shared" si="103"/>
        <v/>
      </c>
      <c r="H1574" s="393"/>
      <c r="I1574" s="396"/>
    </row>
    <row r="1575" spans="1:9" x14ac:dyDescent="0.25">
      <c r="A1575" s="228"/>
      <c r="B1575" s="229"/>
      <c r="C1575" s="230"/>
      <c r="D1575" s="230"/>
      <c r="E1575" s="231"/>
      <c r="F1575" s="234"/>
      <c r="G1575" s="233" t="str">
        <f t="shared" si="103"/>
        <v/>
      </c>
      <c r="H1575" s="393"/>
      <c r="I1575" s="396"/>
    </row>
    <row r="1576" spans="1:9" x14ac:dyDescent="0.25">
      <c r="A1576" s="228"/>
      <c r="B1576" s="229"/>
      <c r="C1576" s="230"/>
      <c r="D1576" s="230"/>
      <c r="E1576" s="231"/>
      <c r="F1576" s="234"/>
      <c r="G1576" s="233" t="str">
        <f t="shared" si="103"/>
        <v/>
      </c>
      <c r="H1576" s="393"/>
      <c r="I1576" s="396"/>
    </row>
    <row r="1577" spans="1:9" ht="15.75" thickBot="1" x14ac:dyDescent="0.3">
      <c r="A1577" s="235"/>
      <c r="B1577" s="236"/>
      <c r="C1577" s="237"/>
      <c r="D1577" s="237"/>
      <c r="E1577" s="238"/>
      <c r="F1577" s="239"/>
      <c r="G1577" s="240" t="str">
        <f t="shared" si="103"/>
        <v/>
      </c>
      <c r="H1577" s="394"/>
      <c r="I1577" s="397"/>
    </row>
    <row r="1578" spans="1:9" ht="15.75" thickBot="1" x14ac:dyDescent="0.3">
      <c r="A1578" s="164"/>
      <c r="B1578" s="215"/>
      <c r="C1578" s="216"/>
      <c r="D1578" s="216"/>
      <c r="E1578" s="217"/>
      <c r="F1578" s="218"/>
      <c r="G1578" s="217"/>
      <c r="H1578" s="175"/>
      <c r="I1578" s="175"/>
    </row>
    <row r="1579" spans="1:9" x14ac:dyDescent="0.25">
      <c r="A1579" s="176" t="s">
        <v>2573</v>
      </c>
      <c r="B1579" s="177" t="s">
        <v>520</v>
      </c>
      <c r="C1579" s="253"/>
      <c r="D1579" s="179" t="s">
        <v>2</v>
      </c>
      <c r="E1579" s="179" t="s">
        <v>2385</v>
      </c>
      <c r="F1579" s="180">
        <v>1</v>
      </c>
      <c r="G1579" s="181">
        <f>IF(SUM(G1581:G1590)="","",IF(E1579="NOTURNO",(SUM(G1581:G1590))*1.25,SUM(G1581:G1590)))</f>
        <v>4468.97</v>
      </c>
      <c r="H1579" s="182" t="s">
        <v>1771</v>
      </c>
      <c r="I1579" s="183" t="s">
        <v>1772</v>
      </c>
    </row>
    <row r="1580" spans="1:9" x14ac:dyDescent="0.25">
      <c r="A1580" s="184" t="s">
        <v>1774</v>
      </c>
      <c r="B1580" s="185" t="s">
        <v>2386</v>
      </c>
      <c r="C1580" s="186" t="s">
        <v>2387</v>
      </c>
      <c r="D1580" s="187" t="s">
        <v>2</v>
      </c>
      <c r="E1580" s="188" t="s">
        <v>2388</v>
      </c>
      <c r="F1580" s="189" t="s">
        <v>3</v>
      </c>
      <c r="G1580" s="190"/>
      <c r="H1580" s="191"/>
      <c r="I1580" s="192"/>
    </row>
    <row r="1581" spans="1:9" x14ac:dyDescent="0.25">
      <c r="A1581" s="228" t="s">
        <v>2196</v>
      </c>
      <c r="B1581" s="229" t="s">
        <v>2198</v>
      </c>
      <c r="C1581" s="230" t="s">
        <v>2556</v>
      </c>
      <c r="D1581" s="230" t="s">
        <v>807</v>
      </c>
      <c r="E1581" s="231">
        <v>44.34</v>
      </c>
      <c r="F1581" s="232">
        <v>35</v>
      </c>
      <c r="G1581" s="233">
        <f t="shared" ref="G1581:G1592" si="104">IF(E1581="","",F1581*E1581)</f>
        <v>1551.9</v>
      </c>
      <c r="H1581" s="392" t="s">
        <v>2568</v>
      </c>
      <c r="I1581" s="395" t="s">
        <v>2501</v>
      </c>
    </row>
    <row r="1582" spans="1:9" x14ac:dyDescent="0.25">
      <c r="A1582" s="228" t="s">
        <v>2560</v>
      </c>
      <c r="B1582" s="229" t="s">
        <v>1718</v>
      </c>
      <c r="C1582" s="230" t="s">
        <v>2561</v>
      </c>
      <c r="D1582" s="230" t="s">
        <v>807</v>
      </c>
      <c r="E1582" s="231">
        <v>19.989999999999998</v>
      </c>
      <c r="F1582" s="232">
        <v>35</v>
      </c>
      <c r="G1582" s="233">
        <f t="shared" si="104"/>
        <v>699.65</v>
      </c>
      <c r="H1582" s="393"/>
      <c r="I1582" s="396"/>
    </row>
    <row r="1583" spans="1:9" x14ac:dyDescent="0.25">
      <c r="A1583" s="228" t="s">
        <v>2550</v>
      </c>
      <c r="B1583" s="229" t="s">
        <v>1718</v>
      </c>
      <c r="C1583" s="230" t="s">
        <v>2551</v>
      </c>
      <c r="D1583" s="230" t="s">
        <v>807</v>
      </c>
      <c r="E1583" s="231">
        <v>106.24</v>
      </c>
      <c r="F1583" s="232">
        <v>8</v>
      </c>
      <c r="G1583" s="233">
        <f t="shared" si="104"/>
        <v>849.92</v>
      </c>
      <c r="H1583" s="393"/>
      <c r="I1583" s="396"/>
    </row>
    <row r="1584" spans="1:9" ht="26.25" x14ac:dyDescent="0.25">
      <c r="A1584" s="228" t="s">
        <v>2517</v>
      </c>
      <c r="B1584" s="229" t="s">
        <v>1718</v>
      </c>
      <c r="C1584" s="230" t="s">
        <v>2518</v>
      </c>
      <c r="D1584" s="230" t="s">
        <v>807</v>
      </c>
      <c r="E1584" s="231">
        <v>1.2</v>
      </c>
      <c r="F1584" s="232">
        <v>70</v>
      </c>
      <c r="G1584" s="233">
        <f t="shared" si="104"/>
        <v>84</v>
      </c>
      <c r="H1584" s="393"/>
      <c r="I1584" s="396"/>
    </row>
    <row r="1585" spans="1:9" ht="26.25" x14ac:dyDescent="0.25">
      <c r="A1585" s="228" t="s">
        <v>2519</v>
      </c>
      <c r="B1585" s="229" t="s">
        <v>1718</v>
      </c>
      <c r="C1585" s="230" t="s">
        <v>2520</v>
      </c>
      <c r="D1585" s="230" t="s">
        <v>807</v>
      </c>
      <c r="E1585" s="231">
        <v>0.85</v>
      </c>
      <c r="F1585" s="232">
        <v>70</v>
      </c>
      <c r="G1585" s="233">
        <f t="shared" si="104"/>
        <v>59.5</v>
      </c>
      <c r="H1585" s="393"/>
      <c r="I1585" s="396"/>
    </row>
    <row r="1586" spans="1:9" x14ac:dyDescent="0.25">
      <c r="A1586" s="228" t="s">
        <v>2569</v>
      </c>
      <c r="B1586" s="229" t="s">
        <v>2080</v>
      </c>
      <c r="C1586" s="230" t="s">
        <v>2570</v>
      </c>
      <c r="D1586" s="230" t="s">
        <v>139</v>
      </c>
      <c r="E1586" s="231">
        <v>122.4</v>
      </c>
      <c r="F1586" s="232">
        <v>10</v>
      </c>
      <c r="G1586" s="233">
        <f t="shared" si="104"/>
        <v>1224</v>
      </c>
      <c r="H1586" s="393"/>
      <c r="I1586" s="396"/>
    </row>
    <row r="1587" spans="1:9" x14ac:dyDescent="0.25">
      <c r="A1587" s="228"/>
      <c r="B1587" s="229"/>
      <c r="C1587" s="230"/>
      <c r="D1587" s="230"/>
      <c r="E1587" s="231"/>
      <c r="F1587" s="232"/>
      <c r="G1587" s="233" t="str">
        <f t="shared" si="104"/>
        <v/>
      </c>
      <c r="H1587" s="393"/>
      <c r="I1587" s="396"/>
    </row>
    <row r="1588" spans="1:9" x14ac:dyDescent="0.25">
      <c r="A1588" s="228"/>
      <c r="B1588" s="229"/>
      <c r="C1588" s="230"/>
      <c r="D1588" s="230"/>
      <c r="E1588" s="231"/>
      <c r="F1588" s="232"/>
      <c r="G1588" s="233" t="str">
        <f t="shared" si="104"/>
        <v/>
      </c>
      <c r="H1588" s="393"/>
      <c r="I1588" s="396"/>
    </row>
    <row r="1589" spans="1:9" x14ac:dyDescent="0.25">
      <c r="A1589" s="228"/>
      <c r="B1589" s="229"/>
      <c r="C1589" s="230"/>
      <c r="D1589" s="230"/>
      <c r="E1589" s="231"/>
      <c r="F1589" s="234"/>
      <c r="G1589" s="233" t="str">
        <f t="shared" si="104"/>
        <v/>
      </c>
      <c r="H1589" s="393"/>
      <c r="I1589" s="396"/>
    </row>
    <row r="1590" spans="1:9" x14ac:dyDescent="0.25">
      <c r="A1590" s="228"/>
      <c r="B1590" s="229"/>
      <c r="C1590" s="230"/>
      <c r="D1590" s="230"/>
      <c r="E1590" s="231"/>
      <c r="F1590" s="234"/>
      <c r="G1590" s="233" t="str">
        <f t="shared" si="104"/>
        <v/>
      </c>
      <c r="H1590" s="393"/>
      <c r="I1590" s="396"/>
    </row>
    <row r="1591" spans="1:9" ht="15.75" thickBot="1" x14ac:dyDescent="0.3">
      <c r="A1591" s="235"/>
      <c r="B1591" s="236"/>
      <c r="C1591" s="237"/>
      <c r="D1591" s="237"/>
      <c r="E1591" s="238"/>
      <c r="F1591" s="239"/>
      <c r="G1591" s="240" t="str">
        <f t="shared" si="104"/>
        <v/>
      </c>
      <c r="H1591" s="394"/>
      <c r="I1591" s="397"/>
    </row>
    <row r="1592" spans="1:9" ht="15.75" thickBot="1" x14ac:dyDescent="0.3">
      <c r="A1592" s="164"/>
      <c r="B1592" s="206"/>
      <c r="C1592" s="164"/>
      <c r="D1592" s="164"/>
      <c r="E1592" s="207"/>
      <c r="F1592" s="208"/>
      <c r="G1592" s="209" t="str">
        <f t="shared" si="104"/>
        <v/>
      </c>
      <c r="H1592" s="175"/>
      <c r="I1592" s="175"/>
    </row>
    <row r="1593" spans="1:9" x14ac:dyDescent="0.25">
      <c r="A1593" s="176" t="s">
        <v>2240</v>
      </c>
      <c r="B1593" s="177" t="s">
        <v>247</v>
      </c>
      <c r="C1593" s="253"/>
      <c r="D1593" s="179" t="s">
        <v>807</v>
      </c>
      <c r="E1593" s="179" t="s">
        <v>2385</v>
      </c>
      <c r="F1593" s="180">
        <v>1</v>
      </c>
      <c r="G1593" s="181">
        <f>IF(SUM(G1595:G1604)="","",IF(E1593="NOTURNO",(SUM(G1595:G1604))*1.25,SUM(G1595:G1604)))</f>
        <v>102.85199999999999</v>
      </c>
      <c r="H1593" s="182" t="s">
        <v>1771</v>
      </c>
      <c r="I1593" s="183" t="s">
        <v>1772</v>
      </c>
    </row>
    <row r="1594" spans="1:9" x14ac:dyDescent="0.25">
      <c r="A1594" s="184" t="s">
        <v>1774</v>
      </c>
      <c r="B1594" s="185" t="s">
        <v>2386</v>
      </c>
      <c r="C1594" s="186" t="s">
        <v>2387</v>
      </c>
      <c r="D1594" s="187" t="s">
        <v>2</v>
      </c>
      <c r="E1594" s="188" t="s">
        <v>2388</v>
      </c>
      <c r="F1594" s="189" t="s">
        <v>3</v>
      </c>
      <c r="G1594" s="190"/>
      <c r="H1594" s="191"/>
      <c r="I1594" s="192"/>
    </row>
    <row r="1595" spans="1:9" x14ac:dyDescent="0.25">
      <c r="A1595" s="193" t="s">
        <v>2505</v>
      </c>
      <c r="B1595" s="194" t="s">
        <v>1718</v>
      </c>
      <c r="C1595" s="195" t="s">
        <v>2506</v>
      </c>
      <c r="D1595" s="195" t="s">
        <v>807</v>
      </c>
      <c r="E1595" s="196">
        <v>26.14</v>
      </c>
      <c r="F1595" s="197">
        <v>0.7</v>
      </c>
      <c r="G1595" s="198">
        <f t="shared" ref="G1595:G1606" si="105">IF(E1595="","",F1595*E1595)</f>
        <v>18.297999999999998</v>
      </c>
      <c r="H1595" s="386" t="s">
        <v>2546</v>
      </c>
      <c r="I1595" s="389" t="s">
        <v>2501</v>
      </c>
    </row>
    <row r="1596" spans="1:9" x14ac:dyDescent="0.25">
      <c r="A1596" s="193" t="s">
        <v>2509</v>
      </c>
      <c r="B1596" s="194" t="s">
        <v>1718</v>
      </c>
      <c r="C1596" s="195" t="s">
        <v>2510</v>
      </c>
      <c r="D1596" s="195" t="s">
        <v>807</v>
      </c>
      <c r="E1596" s="196">
        <v>26.14</v>
      </c>
      <c r="F1596" s="197">
        <v>1</v>
      </c>
      <c r="G1596" s="198">
        <f t="shared" si="105"/>
        <v>26.14</v>
      </c>
      <c r="H1596" s="387"/>
      <c r="I1596" s="390"/>
    </row>
    <row r="1597" spans="1:9" x14ac:dyDescent="0.25">
      <c r="A1597" s="193" t="s">
        <v>2511</v>
      </c>
      <c r="B1597" s="194" t="s">
        <v>1718</v>
      </c>
      <c r="C1597" s="195" t="s">
        <v>2512</v>
      </c>
      <c r="D1597" s="195" t="s">
        <v>807</v>
      </c>
      <c r="E1597" s="196">
        <v>19.989999999999998</v>
      </c>
      <c r="F1597" s="197">
        <v>0.7</v>
      </c>
      <c r="G1597" s="198">
        <f t="shared" si="105"/>
        <v>13.992999999999999</v>
      </c>
      <c r="H1597" s="387"/>
      <c r="I1597" s="390"/>
    </row>
    <row r="1598" spans="1:9" x14ac:dyDescent="0.25">
      <c r="A1598" s="193" t="s">
        <v>2513</v>
      </c>
      <c r="B1598" s="194" t="s">
        <v>1718</v>
      </c>
      <c r="C1598" s="195" t="s">
        <v>2514</v>
      </c>
      <c r="D1598" s="195" t="s">
        <v>807</v>
      </c>
      <c r="E1598" s="196">
        <v>33.159999999999997</v>
      </c>
      <c r="F1598" s="197">
        <v>0.7</v>
      </c>
      <c r="G1598" s="198">
        <f t="shared" si="105"/>
        <v>23.211999999999996</v>
      </c>
      <c r="H1598" s="387"/>
      <c r="I1598" s="390"/>
    </row>
    <row r="1599" spans="1:9" x14ac:dyDescent="0.25">
      <c r="A1599" s="193" t="s">
        <v>2515</v>
      </c>
      <c r="B1599" s="194" t="s">
        <v>1718</v>
      </c>
      <c r="C1599" s="195" t="s">
        <v>2516</v>
      </c>
      <c r="D1599" s="195" t="s">
        <v>807</v>
      </c>
      <c r="E1599" s="196">
        <v>27.37</v>
      </c>
      <c r="F1599" s="197">
        <v>0.7</v>
      </c>
      <c r="G1599" s="198">
        <f t="shared" si="105"/>
        <v>19.158999999999999</v>
      </c>
      <c r="H1599" s="387"/>
      <c r="I1599" s="390"/>
    </row>
    <row r="1600" spans="1:9" ht="26.25" x14ac:dyDescent="0.25">
      <c r="A1600" s="193" t="s">
        <v>2517</v>
      </c>
      <c r="B1600" s="194" t="s">
        <v>1718</v>
      </c>
      <c r="C1600" s="195" t="s">
        <v>2518</v>
      </c>
      <c r="D1600" s="195" t="s">
        <v>807</v>
      </c>
      <c r="E1600" s="196">
        <v>1.2</v>
      </c>
      <c r="F1600" s="197">
        <v>1</v>
      </c>
      <c r="G1600" s="198">
        <f t="shared" si="105"/>
        <v>1.2</v>
      </c>
      <c r="H1600" s="387"/>
      <c r="I1600" s="390"/>
    </row>
    <row r="1601" spans="1:9" ht="26.25" x14ac:dyDescent="0.25">
      <c r="A1601" s="193" t="s">
        <v>2519</v>
      </c>
      <c r="B1601" s="194" t="s">
        <v>1718</v>
      </c>
      <c r="C1601" s="195" t="s">
        <v>2520</v>
      </c>
      <c r="D1601" s="195" t="s">
        <v>807</v>
      </c>
      <c r="E1601" s="196">
        <v>0.85</v>
      </c>
      <c r="F1601" s="197">
        <v>1</v>
      </c>
      <c r="G1601" s="198">
        <f t="shared" si="105"/>
        <v>0.85</v>
      </c>
      <c r="H1601" s="387"/>
      <c r="I1601" s="390"/>
    </row>
    <row r="1602" spans="1:9" x14ac:dyDescent="0.25">
      <c r="A1602" s="193"/>
      <c r="B1602" s="194"/>
      <c r="C1602" s="195"/>
      <c r="D1602" s="195"/>
      <c r="E1602" s="196"/>
      <c r="F1602" s="197"/>
      <c r="G1602" s="198" t="str">
        <f t="shared" si="105"/>
        <v/>
      </c>
      <c r="H1602" s="387"/>
      <c r="I1602" s="390"/>
    </row>
    <row r="1603" spans="1:9" x14ac:dyDescent="0.25">
      <c r="A1603" s="193"/>
      <c r="B1603" s="194"/>
      <c r="C1603" s="195"/>
      <c r="D1603" s="195"/>
      <c r="E1603" s="196"/>
      <c r="F1603" s="199"/>
      <c r="G1603" s="198" t="str">
        <f t="shared" si="105"/>
        <v/>
      </c>
      <c r="H1603" s="387"/>
      <c r="I1603" s="390"/>
    </row>
    <row r="1604" spans="1:9" x14ac:dyDescent="0.25">
      <c r="A1604" s="193"/>
      <c r="B1604" s="194"/>
      <c r="C1604" s="195"/>
      <c r="D1604" s="195"/>
      <c r="E1604" s="196"/>
      <c r="F1604" s="199"/>
      <c r="G1604" s="198" t="str">
        <f t="shared" si="105"/>
        <v/>
      </c>
      <c r="H1604" s="387"/>
      <c r="I1604" s="390"/>
    </row>
    <row r="1605" spans="1:9" ht="15.75" thickBot="1" x14ac:dyDescent="0.3">
      <c r="A1605" s="200"/>
      <c r="B1605" s="201"/>
      <c r="C1605" s="202"/>
      <c r="D1605" s="202"/>
      <c r="E1605" s="203"/>
      <c r="F1605" s="204"/>
      <c r="G1605" s="205" t="str">
        <f t="shared" si="105"/>
        <v/>
      </c>
      <c r="H1605" s="388"/>
      <c r="I1605" s="391"/>
    </row>
    <row r="1606" spans="1:9" ht="15.75" thickBot="1" x14ac:dyDescent="0.3">
      <c r="A1606" s="164"/>
      <c r="B1606" s="206"/>
      <c r="C1606" s="164"/>
      <c r="D1606" s="164"/>
      <c r="E1606" s="207"/>
      <c r="F1606" s="208"/>
      <c r="G1606" s="209" t="str">
        <f t="shared" si="105"/>
        <v/>
      </c>
      <c r="H1606" s="175"/>
      <c r="I1606" s="175"/>
    </row>
    <row r="1607" spans="1:9" x14ac:dyDescent="0.25">
      <c r="A1607" s="176" t="s">
        <v>2241</v>
      </c>
      <c r="B1607" s="177" t="s">
        <v>248</v>
      </c>
      <c r="C1607" s="253"/>
      <c r="D1607" s="179" t="s">
        <v>807</v>
      </c>
      <c r="E1607" s="179" t="s">
        <v>2385</v>
      </c>
      <c r="F1607" s="180">
        <v>1</v>
      </c>
      <c r="G1607" s="181">
        <f>IF(SUM(G1609:G1618)="","",IF(E1607="NOTURNO",(SUM(G1609:G1618))*1.25,SUM(G1609:G1618)))</f>
        <v>109.843</v>
      </c>
      <c r="H1607" s="182" t="s">
        <v>1771</v>
      </c>
      <c r="I1607" s="183" t="s">
        <v>1772</v>
      </c>
    </row>
    <row r="1608" spans="1:9" x14ac:dyDescent="0.25">
      <c r="A1608" s="184" t="s">
        <v>1774</v>
      </c>
      <c r="B1608" s="185" t="s">
        <v>2386</v>
      </c>
      <c r="C1608" s="186" t="s">
        <v>2387</v>
      </c>
      <c r="D1608" s="187" t="s">
        <v>2</v>
      </c>
      <c r="E1608" s="188" t="s">
        <v>2388</v>
      </c>
      <c r="F1608" s="189" t="s">
        <v>3</v>
      </c>
      <c r="G1608" s="190"/>
      <c r="H1608" s="191"/>
      <c r="I1608" s="192"/>
    </row>
    <row r="1609" spans="1:9" x14ac:dyDescent="0.25">
      <c r="A1609" s="193" t="s">
        <v>2505</v>
      </c>
      <c r="B1609" s="194" t="s">
        <v>1718</v>
      </c>
      <c r="C1609" s="195" t="s">
        <v>2506</v>
      </c>
      <c r="D1609" s="195" t="s">
        <v>807</v>
      </c>
      <c r="E1609" s="196">
        <v>26.14</v>
      </c>
      <c r="F1609" s="197">
        <v>1</v>
      </c>
      <c r="G1609" s="198">
        <f t="shared" ref="G1609:G1619" si="106">IF(E1609="","",F1609*E1609)</f>
        <v>26.14</v>
      </c>
      <c r="H1609" s="386" t="s">
        <v>2547</v>
      </c>
      <c r="I1609" s="389" t="s">
        <v>2501</v>
      </c>
    </row>
    <row r="1610" spans="1:9" x14ac:dyDescent="0.25">
      <c r="A1610" s="193" t="s">
        <v>2509</v>
      </c>
      <c r="B1610" s="194" t="s">
        <v>1718</v>
      </c>
      <c r="C1610" s="195" t="s">
        <v>2510</v>
      </c>
      <c r="D1610" s="195" t="s">
        <v>807</v>
      </c>
      <c r="E1610" s="196">
        <v>26.14</v>
      </c>
      <c r="F1610" s="197">
        <v>0.75</v>
      </c>
      <c r="G1610" s="198">
        <f t="shared" si="106"/>
        <v>19.605</v>
      </c>
      <c r="H1610" s="387"/>
      <c r="I1610" s="390"/>
    </row>
    <row r="1611" spans="1:9" x14ac:dyDescent="0.25">
      <c r="A1611" s="193" t="s">
        <v>2511</v>
      </c>
      <c r="B1611" s="194" t="s">
        <v>1718</v>
      </c>
      <c r="C1611" s="195" t="s">
        <v>2512</v>
      </c>
      <c r="D1611" s="195" t="s">
        <v>807</v>
      </c>
      <c r="E1611" s="196">
        <v>19.989999999999998</v>
      </c>
      <c r="F1611" s="197">
        <v>0.75</v>
      </c>
      <c r="G1611" s="198">
        <f t="shared" si="106"/>
        <v>14.9925</v>
      </c>
      <c r="H1611" s="387"/>
      <c r="I1611" s="390"/>
    </row>
    <row r="1612" spans="1:9" x14ac:dyDescent="0.25">
      <c r="A1612" s="193" t="s">
        <v>2513</v>
      </c>
      <c r="B1612" s="194" t="s">
        <v>1718</v>
      </c>
      <c r="C1612" s="195" t="s">
        <v>2514</v>
      </c>
      <c r="D1612" s="195" t="s">
        <v>807</v>
      </c>
      <c r="E1612" s="196">
        <v>33.159999999999997</v>
      </c>
      <c r="F1612" s="197">
        <v>0.8</v>
      </c>
      <c r="G1612" s="198">
        <f t="shared" si="106"/>
        <v>26.527999999999999</v>
      </c>
      <c r="H1612" s="387"/>
      <c r="I1612" s="390"/>
    </row>
    <row r="1613" spans="1:9" x14ac:dyDescent="0.25">
      <c r="A1613" s="193" t="s">
        <v>2515</v>
      </c>
      <c r="B1613" s="194" t="s">
        <v>1718</v>
      </c>
      <c r="C1613" s="195" t="s">
        <v>2516</v>
      </c>
      <c r="D1613" s="195" t="s">
        <v>807</v>
      </c>
      <c r="E1613" s="196">
        <v>27.37</v>
      </c>
      <c r="F1613" s="197">
        <v>0.75</v>
      </c>
      <c r="G1613" s="198">
        <f t="shared" si="106"/>
        <v>20.5275</v>
      </c>
      <c r="H1613" s="387"/>
      <c r="I1613" s="390"/>
    </row>
    <row r="1614" spans="1:9" ht="26.25" x14ac:dyDescent="0.25">
      <c r="A1614" s="193" t="s">
        <v>2517</v>
      </c>
      <c r="B1614" s="194" t="s">
        <v>1718</v>
      </c>
      <c r="C1614" s="195" t="s">
        <v>2518</v>
      </c>
      <c r="D1614" s="195" t="s">
        <v>807</v>
      </c>
      <c r="E1614" s="196">
        <v>1.2</v>
      </c>
      <c r="F1614" s="197">
        <v>1</v>
      </c>
      <c r="G1614" s="198">
        <f t="shared" si="106"/>
        <v>1.2</v>
      </c>
      <c r="H1614" s="387"/>
      <c r="I1614" s="390"/>
    </row>
    <row r="1615" spans="1:9" ht="26.25" x14ac:dyDescent="0.25">
      <c r="A1615" s="193" t="s">
        <v>2519</v>
      </c>
      <c r="B1615" s="194" t="s">
        <v>1718</v>
      </c>
      <c r="C1615" s="195" t="s">
        <v>2520</v>
      </c>
      <c r="D1615" s="195" t="s">
        <v>807</v>
      </c>
      <c r="E1615" s="196">
        <v>0.85</v>
      </c>
      <c r="F1615" s="197">
        <v>1</v>
      </c>
      <c r="G1615" s="198">
        <f t="shared" si="106"/>
        <v>0.85</v>
      </c>
      <c r="H1615" s="387"/>
      <c r="I1615" s="390"/>
    </row>
    <row r="1616" spans="1:9" x14ac:dyDescent="0.25">
      <c r="A1616" s="193"/>
      <c r="B1616" s="194"/>
      <c r="C1616" s="195"/>
      <c r="D1616" s="195"/>
      <c r="E1616" s="196"/>
      <c r="F1616" s="197"/>
      <c r="G1616" s="198" t="str">
        <f t="shared" si="106"/>
        <v/>
      </c>
      <c r="H1616" s="387"/>
      <c r="I1616" s="390"/>
    </row>
    <row r="1617" spans="1:9" x14ac:dyDescent="0.25">
      <c r="A1617" s="193"/>
      <c r="B1617" s="194"/>
      <c r="C1617" s="195"/>
      <c r="D1617" s="195"/>
      <c r="E1617" s="196"/>
      <c r="F1617" s="199"/>
      <c r="G1617" s="198" t="str">
        <f t="shared" si="106"/>
        <v/>
      </c>
      <c r="H1617" s="387"/>
      <c r="I1617" s="390"/>
    </row>
    <row r="1618" spans="1:9" x14ac:dyDescent="0.25">
      <c r="A1618" s="193"/>
      <c r="B1618" s="194"/>
      <c r="C1618" s="195"/>
      <c r="D1618" s="195"/>
      <c r="E1618" s="196"/>
      <c r="F1618" s="199"/>
      <c r="G1618" s="198" t="str">
        <f t="shared" si="106"/>
        <v/>
      </c>
      <c r="H1618" s="387"/>
      <c r="I1618" s="390"/>
    </row>
    <row r="1619" spans="1:9" ht="15.75" thickBot="1" x14ac:dyDescent="0.3">
      <c r="A1619" s="200"/>
      <c r="B1619" s="201"/>
      <c r="C1619" s="202"/>
      <c r="D1619" s="202"/>
      <c r="E1619" s="203"/>
      <c r="F1619" s="204"/>
      <c r="G1619" s="205" t="str">
        <f t="shared" si="106"/>
        <v/>
      </c>
      <c r="H1619" s="388"/>
      <c r="I1619" s="391"/>
    </row>
    <row r="1620" spans="1:9" ht="15.75" thickBot="1" x14ac:dyDescent="0.3">
      <c r="A1620" s="164"/>
      <c r="B1620" s="215"/>
      <c r="C1620" s="216"/>
      <c r="D1620" s="216"/>
      <c r="E1620" s="217"/>
      <c r="F1620" s="218"/>
      <c r="G1620" s="217"/>
      <c r="H1620" s="175"/>
      <c r="I1620" s="175"/>
    </row>
    <row r="1621" spans="1:9" x14ac:dyDescent="0.25">
      <c r="A1621" s="176" t="s">
        <v>2242</v>
      </c>
      <c r="B1621" s="177" t="s">
        <v>249</v>
      </c>
      <c r="C1621" s="253"/>
      <c r="D1621" s="179" t="s">
        <v>807</v>
      </c>
      <c r="E1621" s="179" t="s">
        <v>2385</v>
      </c>
      <c r="F1621" s="180">
        <v>1</v>
      </c>
      <c r="G1621" s="181">
        <f>IF(SUM(G1623:G1632)="","",IF(E1621="NOTURNO",(SUM(G1623:G1632))*1.25,SUM(G1623:G1632)))</f>
        <v>65.625999999999991</v>
      </c>
      <c r="H1621" s="182" t="s">
        <v>1771</v>
      </c>
      <c r="I1621" s="183" t="s">
        <v>1772</v>
      </c>
    </row>
    <row r="1622" spans="1:9" x14ac:dyDescent="0.25">
      <c r="A1622" s="184" t="s">
        <v>1774</v>
      </c>
      <c r="B1622" s="185" t="s">
        <v>2386</v>
      </c>
      <c r="C1622" s="186" t="s">
        <v>2387</v>
      </c>
      <c r="D1622" s="187" t="s">
        <v>2</v>
      </c>
      <c r="E1622" s="188" t="s">
        <v>2388</v>
      </c>
      <c r="F1622" s="189" t="s">
        <v>3</v>
      </c>
      <c r="G1622" s="190"/>
      <c r="H1622" s="191"/>
      <c r="I1622" s="192"/>
    </row>
    <row r="1623" spans="1:9" x14ac:dyDescent="0.25">
      <c r="A1623" s="193" t="s">
        <v>2505</v>
      </c>
      <c r="B1623" s="194" t="s">
        <v>1718</v>
      </c>
      <c r="C1623" s="195" t="s">
        <v>2506</v>
      </c>
      <c r="D1623" s="195" t="s">
        <v>807</v>
      </c>
      <c r="E1623" s="196">
        <v>26.14</v>
      </c>
      <c r="F1623" s="197">
        <v>0.8</v>
      </c>
      <c r="G1623" s="198">
        <f t="shared" ref="G1623:G1634" si="107">IF(E1623="","",F1623*E1623)</f>
        <v>20.912000000000003</v>
      </c>
      <c r="H1623" s="386" t="s">
        <v>2548</v>
      </c>
      <c r="I1623" s="389" t="s">
        <v>2501</v>
      </c>
    </row>
    <row r="1624" spans="1:9" x14ac:dyDescent="0.25">
      <c r="A1624" s="193" t="s">
        <v>2509</v>
      </c>
      <c r="B1624" s="194" t="s">
        <v>1718</v>
      </c>
      <c r="C1624" s="195" t="s">
        <v>2510</v>
      </c>
      <c r="D1624" s="195" t="s">
        <v>807</v>
      </c>
      <c r="E1624" s="196">
        <v>26.14</v>
      </c>
      <c r="F1624" s="197">
        <v>0.4</v>
      </c>
      <c r="G1624" s="198">
        <f t="shared" si="107"/>
        <v>10.456000000000001</v>
      </c>
      <c r="H1624" s="387"/>
      <c r="I1624" s="390"/>
    </row>
    <row r="1625" spans="1:9" x14ac:dyDescent="0.25">
      <c r="A1625" s="193" t="s">
        <v>2511</v>
      </c>
      <c r="B1625" s="194" t="s">
        <v>1718</v>
      </c>
      <c r="C1625" s="195" t="s">
        <v>2512</v>
      </c>
      <c r="D1625" s="195" t="s">
        <v>807</v>
      </c>
      <c r="E1625" s="196">
        <v>19.989999999999998</v>
      </c>
      <c r="F1625" s="197">
        <v>0.4</v>
      </c>
      <c r="G1625" s="198">
        <f t="shared" si="107"/>
        <v>7.9959999999999996</v>
      </c>
      <c r="H1625" s="387"/>
      <c r="I1625" s="390"/>
    </row>
    <row r="1626" spans="1:9" x14ac:dyDescent="0.25">
      <c r="A1626" s="193" t="s">
        <v>2513</v>
      </c>
      <c r="B1626" s="194" t="s">
        <v>1718</v>
      </c>
      <c r="C1626" s="195" t="s">
        <v>2514</v>
      </c>
      <c r="D1626" s="195" t="s">
        <v>807</v>
      </c>
      <c r="E1626" s="196">
        <v>33.159999999999997</v>
      </c>
      <c r="F1626" s="197">
        <v>0.4</v>
      </c>
      <c r="G1626" s="198">
        <f t="shared" si="107"/>
        <v>13.263999999999999</v>
      </c>
      <c r="H1626" s="387"/>
      <c r="I1626" s="390"/>
    </row>
    <row r="1627" spans="1:9" x14ac:dyDescent="0.25">
      <c r="A1627" s="193" t="s">
        <v>2515</v>
      </c>
      <c r="B1627" s="194" t="s">
        <v>1718</v>
      </c>
      <c r="C1627" s="195" t="s">
        <v>2516</v>
      </c>
      <c r="D1627" s="195" t="s">
        <v>807</v>
      </c>
      <c r="E1627" s="196">
        <v>27.37</v>
      </c>
      <c r="F1627" s="197">
        <v>0.4</v>
      </c>
      <c r="G1627" s="198">
        <f t="shared" si="107"/>
        <v>10.948</v>
      </c>
      <c r="H1627" s="387"/>
      <c r="I1627" s="390"/>
    </row>
    <row r="1628" spans="1:9" ht="26.25" x14ac:dyDescent="0.25">
      <c r="A1628" s="193" t="s">
        <v>2517</v>
      </c>
      <c r="B1628" s="194" t="s">
        <v>1718</v>
      </c>
      <c r="C1628" s="195" t="s">
        <v>2518</v>
      </c>
      <c r="D1628" s="195" t="s">
        <v>807</v>
      </c>
      <c r="E1628" s="196">
        <v>1.2</v>
      </c>
      <c r="F1628" s="197">
        <v>1</v>
      </c>
      <c r="G1628" s="198">
        <f t="shared" si="107"/>
        <v>1.2</v>
      </c>
      <c r="H1628" s="387"/>
      <c r="I1628" s="390"/>
    </row>
    <row r="1629" spans="1:9" ht="26.25" x14ac:dyDescent="0.25">
      <c r="A1629" s="193" t="s">
        <v>2519</v>
      </c>
      <c r="B1629" s="194" t="s">
        <v>1718</v>
      </c>
      <c r="C1629" s="195" t="s">
        <v>2520</v>
      </c>
      <c r="D1629" s="195" t="s">
        <v>807</v>
      </c>
      <c r="E1629" s="196">
        <v>0.85</v>
      </c>
      <c r="F1629" s="197">
        <v>1</v>
      </c>
      <c r="G1629" s="198">
        <f t="shared" si="107"/>
        <v>0.85</v>
      </c>
      <c r="H1629" s="387"/>
      <c r="I1629" s="390"/>
    </row>
    <row r="1630" spans="1:9" x14ac:dyDescent="0.25">
      <c r="A1630" s="193"/>
      <c r="B1630" s="194"/>
      <c r="C1630" s="195"/>
      <c r="D1630" s="195"/>
      <c r="E1630" s="196"/>
      <c r="F1630" s="197"/>
      <c r="G1630" s="198" t="str">
        <f t="shared" si="107"/>
        <v/>
      </c>
      <c r="H1630" s="387"/>
      <c r="I1630" s="390"/>
    </row>
    <row r="1631" spans="1:9" x14ac:dyDescent="0.25">
      <c r="A1631" s="193"/>
      <c r="B1631" s="194"/>
      <c r="C1631" s="195"/>
      <c r="D1631" s="195"/>
      <c r="E1631" s="196"/>
      <c r="F1631" s="199"/>
      <c r="G1631" s="198" t="str">
        <f t="shared" si="107"/>
        <v/>
      </c>
      <c r="H1631" s="387"/>
      <c r="I1631" s="390"/>
    </row>
    <row r="1632" spans="1:9" x14ac:dyDescent="0.25">
      <c r="A1632" s="193"/>
      <c r="B1632" s="194"/>
      <c r="C1632" s="195"/>
      <c r="D1632" s="195"/>
      <c r="E1632" s="196"/>
      <c r="F1632" s="199"/>
      <c r="G1632" s="198" t="str">
        <f t="shared" si="107"/>
        <v/>
      </c>
      <c r="H1632" s="387"/>
      <c r="I1632" s="390"/>
    </row>
    <row r="1633" spans="1:9" ht="15.75" thickBot="1" x14ac:dyDescent="0.3">
      <c r="A1633" s="200"/>
      <c r="B1633" s="201"/>
      <c r="C1633" s="202"/>
      <c r="D1633" s="202"/>
      <c r="E1633" s="203"/>
      <c r="F1633" s="204"/>
      <c r="G1633" s="205" t="str">
        <f t="shared" si="107"/>
        <v/>
      </c>
      <c r="H1633" s="388"/>
      <c r="I1633" s="391"/>
    </row>
    <row r="1634" spans="1:9" ht="15.75" thickBot="1" x14ac:dyDescent="0.3">
      <c r="A1634" s="164"/>
      <c r="B1634" s="206"/>
      <c r="C1634" s="164"/>
      <c r="D1634" s="164"/>
      <c r="E1634" s="207"/>
      <c r="F1634" s="208"/>
      <c r="G1634" s="209" t="str">
        <f t="shared" si="107"/>
        <v/>
      </c>
      <c r="H1634" s="175"/>
      <c r="I1634" s="175"/>
    </row>
    <row r="1635" spans="1:9" x14ac:dyDescent="0.25">
      <c r="A1635" s="176" t="s">
        <v>2243</v>
      </c>
      <c r="B1635" s="177" t="s">
        <v>250</v>
      </c>
      <c r="C1635" s="253"/>
      <c r="D1635" s="179" t="s">
        <v>807</v>
      </c>
      <c r="E1635" s="179" t="s">
        <v>2385</v>
      </c>
      <c r="F1635" s="180">
        <v>1</v>
      </c>
      <c r="G1635" s="181">
        <f>IF(SUM(G1637:G1646)="","",IF(E1635="NOTURNO",(SUM(G1637:G1646))*1.25,SUM(G1637:G1646)))</f>
        <v>166.55099999999996</v>
      </c>
      <c r="H1635" s="182" t="s">
        <v>1771</v>
      </c>
      <c r="I1635" s="183" t="s">
        <v>1772</v>
      </c>
    </row>
    <row r="1636" spans="1:9" x14ac:dyDescent="0.25">
      <c r="A1636" s="184" t="s">
        <v>1774</v>
      </c>
      <c r="B1636" s="185" t="s">
        <v>2386</v>
      </c>
      <c r="C1636" s="186" t="s">
        <v>2387</v>
      </c>
      <c r="D1636" s="187" t="s">
        <v>2</v>
      </c>
      <c r="E1636" s="188" t="s">
        <v>2388</v>
      </c>
      <c r="F1636" s="189" t="s">
        <v>3</v>
      </c>
      <c r="G1636" s="190"/>
      <c r="H1636" s="191"/>
      <c r="I1636" s="192"/>
    </row>
    <row r="1637" spans="1:9" x14ac:dyDescent="0.25">
      <c r="A1637" s="193" t="s">
        <v>2505</v>
      </c>
      <c r="B1637" s="194" t="s">
        <v>1718</v>
      </c>
      <c r="C1637" s="195" t="s">
        <v>2506</v>
      </c>
      <c r="D1637" s="195" t="s">
        <v>807</v>
      </c>
      <c r="E1637" s="196">
        <v>26.14</v>
      </c>
      <c r="F1637" s="197">
        <v>1</v>
      </c>
      <c r="G1637" s="198">
        <f t="shared" ref="G1637:G1647" si="108">IF(E1637="","",F1637*E1637)</f>
        <v>26.14</v>
      </c>
      <c r="H1637" s="386" t="s">
        <v>2549</v>
      </c>
      <c r="I1637" s="389" t="s">
        <v>2501</v>
      </c>
    </row>
    <row r="1638" spans="1:9" x14ac:dyDescent="0.25">
      <c r="A1638" s="193" t="s">
        <v>2509</v>
      </c>
      <c r="B1638" s="194" t="s">
        <v>1718</v>
      </c>
      <c r="C1638" s="195" t="s">
        <v>2510</v>
      </c>
      <c r="D1638" s="195" t="s">
        <v>807</v>
      </c>
      <c r="E1638" s="196">
        <v>26.14</v>
      </c>
      <c r="F1638" s="197">
        <v>1</v>
      </c>
      <c r="G1638" s="198">
        <f t="shared" si="108"/>
        <v>26.14</v>
      </c>
      <c r="H1638" s="387"/>
      <c r="I1638" s="390"/>
    </row>
    <row r="1639" spans="1:9" x14ac:dyDescent="0.25">
      <c r="A1639" s="193" t="s">
        <v>2511</v>
      </c>
      <c r="B1639" s="194" t="s">
        <v>1718</v>
      </c>
      <c r="C1639" s="195" t="s">
        <v>2512</v>
      </c>
      <c r="D1639" s="195" t="s">
        <v>807</v>
      </c>
      <c r="E1639" s="196">
        <v>19.989999999999998</v>
      </c>
      <c r="F1639" s="197">
        <v>0.7</v>
      </c>
      <c r="G1639" s="198">
        <f t="shared" si="108"/>
        <v>13.992999999999999</v>
      </c>
      <c r="H1639" s="387"/>
      <c r="I1639" s="390"/>
    </row>
    <row r="1640" spans="1:9" x14ac:dyDescent="0.25">
      <c r="A1640" s="193" t="s">
        <v>2513</v>
      </c>
      <c r="B1640" s="194" t="s">
        <v>1718</v>
      </c>
      <c r="C1640" s="195" t="s">
        <v>2514</v>
      </c>
      <c r="D1640" s="195" t="s">
        <v>807</v>
      </c>
      <c r="E1640" s="196">
        <v>33.159999999999997</v>
      </c>
      <c r="F1640" s="197">
        <v>0.7</v>
      </c>
      <c r="G1640" s="198">
        <f t="shared" si="108"/>
        <v>23.211999999999996</v>
      </c>
      <c r="H1640" s="387"/>
      <c r="I1640" s="390"/>
    </row>
    <row r="1641" spans="1:9" x14ac:dyDescent="0.25">
      <c r="A1641" s="193" t="s">
        <v>2515</v>
      </c>
      <c r="B1641" s="194" t="s">
        <v>1718</v>
      </c>
      <c r="C1641" s="195" t="s">
        <v>2516</v>
      </c>
      <c r="D1641" s="195" t="s">
        <v>807</v>
      </c>
      <c r="E1641" s="196">
        <v>27.37</v>
      </c>
      <c r="F1641" s="197">
        <v>0.8</v>
      </c>
      <c r="G1641" s="198">
        <f t="shared" si="108"/>
        <v>21.896000000000001</v>
      </c>
      <c r="H1641" s="387"/>
      <c r="I1641" s="390"/>
    </row>
    <row r="1642" spans="1:9" x14ac:dyDescent="0.25">
      <c r="A1642" s="193" t="s">
        <v>2550</v>
      </c>
      <c r="B1642" s="194" t="s">
        <v>1718</v>
      </c>
      <c r="C1642" s="195" t="s">
        <v>2551</v>
      </c>
      <c r="D1642" s="195" t="s">
        <v>807</v>
      </c>
      <c r="E1642" s="196">
        <v>106.24</v>
      </c>
      <c r="F1642" s="197">
        <v>0.5</v>
      </c>
      <c r="G1642" s="198">
        <f t="shared" si="108"/>
        <v>53.12</v>
      </c>
      <c r="H1642" s="387"/>
      <c r="I1642" s="390"/>
    </row>
    <row r="1643" spans="1:9" ht="26.25" x14ac:dyDescent="0.25">
      <c r="A1643" s="193" t="s">
        <v>2517</v>
      </c>
      <c r="B1643" s="194" t="s">
        <v>1718</v>
      </c>
      <c r="C1643" s="195" t="s">
        <v>2518</v>
      </c>
      <c r="D1643" s="195" t="s">
        <v>807</v>
      </c>
      <c r="E1643" s="196">
        <v>1.2</v>
      </c>
      <c r="F1643" s="197">
        <v>1</v>
      </c>
      <c r="G1643" s="198">
        <f t="shared" si="108"/>
        <v>1.2</v>
      </c>
      <c r="H1643" s="387"/>
      <c r="I1643" s="390"/>
    </row>
    <row r="1644" spans="1:9" ht="26.25" x14ac:dyDescent="0.25">
      <c r="A1644" s="193" t="s">
        <v>2519</v>
      </c>
      <c r="B1644" s="194" t="s">
        <v>1718</v>
      </c>
      <c r="C1644" s="195" t="s">
        <v>2520</v>
      </c>
      <c r="D1644" s="195" t="s">
        <v>807</v>
      </c>
      <c r="E1644" s="196">
        <v>0.85</v>
      </c>
      <c r="F1644" s="197">
        <v>1</v>
      </c>
      <c r="G1644" s="198">
        <f t="shared" si="108"/>
        <v>0.85</v>
      </c>
      <c r="H1644" s="387"/>
      <c r="I1644" s="390"/>
    </row>
    <row r="1645" spans="1:9" x14ac:dyDescent="0.25">
      <c r="A1645" s="193"/>
      <c r="B1645" s="194"/>
      <c r="C1645" s="195"/>
      <c r="D1645" s="195"/>
      <c r="E1645" s="196"/>
      <c r="F1645" s="199"/>
      <c r="G1645" s="198" t="str">
        <f t="shared" si="108"/>
        <v/>
      </c>
      <c r="H1645" s="387"/>
      <c r="I1645" s="390"/>
    </row>
    <row r="1646" spans="1:9" x14ac:dyDescent="0.25">
      <c r="A1646" s="193"/>
      <c r="B1646" s="194"/>
      <c r="C1646" s="195"/>
      <c r="D1646" s="195"/>
      <c r="E1646" s="196"/>
      <c r="F1646" s="199"/>
      <c r="G1646" s="198" t="str">
        <f t="shared" si="108"/>
        <v/>
      </c>
      <c r="H1646" s="387"/>
      <c r="I1646" s="390"/>
    </row>
    <row r="1647" spans="1:9" ht="15.75" thickBot="1" x14ac:dyDescent="0.3">
      <c r="A1647" s="200"/>
      <c r="B1647" s="201"/>
      <c r="C1647" s="202"/>
      <c r="D1647" s="202"/>
      <c r="E1647" s="203"/>
      <c r="F1647" s="204"/>
      <c r="G1647" s="205" t="str">
        <f t="shared" si="108"/>
        <v/>
      </c>
      <c r="H1647" s="388"/>
      <c r="I1647" s="391"/>
    </row>
    <row r="1648" spans="1:9" ht="15.75" thickBot="1" x14ac:dyDescent="0.3"/>
    <row r="1649" spans="1:9" x14ac:dyDescent="0.25">
      <c r="A1649" s="355"/>
      <c r="B1649" s="356"/>
      <c r="C1649" s="357"/>
      <c r="D1649" s="332" t="s">
        <v>1764</v>
      </c>
      <c r="E1649" s="333"/>
      <c r="F1649" s="361">
        <v>45323</v>
      </c>
      <c r="G1649" s="362"/>
      <c r="H1649" s="365" t="s">
        <v>1765</v>
      </c>
      <c r="I1649" s="366"/>
    </row>
    <row r="1650" spans="1:9" ht="69" customHeight="1" x14ac:dyDescent="0.25">
      <c r="A1650" s="358"/>
      <c r="B1650" s="359"/>
      <c r="C1650" s="360"/>
      <c r="D1650" s="334"/>
      <c r="E1650" s="335"/>
      <c r="F1650" s="363"/>
      <c r="G1650" s="364"/>
      <c r="H1650" s="367"/>
      <c r="I1650" s="368"/>
    </row>
    <row r="1651" spans="1:9" ht="83.25" customHeight="1" thickBot="1" x14ac:dyDescent="0.3">
      <c r="A1651" s="166" t="s">
        <v>0</v>
      </c>
      <c r="B1651" s="167" t="s">
        <v>1</v>
      </c>
      <c r="C1651" s="168"/>
      <c r="D1651" s="169"/>
      <c r="E1651" s="170" t="s">
        <v>2383</v>
      </c>
      <c r="F1651" s="171" t="s">
        <v>3</v>
      </c>
      <c r="G1651" s="170" t="s">
        <v>1768</v>
      </c>
      <c r="H1651" s="369" t="s">
        <v>2384</v>
      </c>
      <c r="I1651" s="370"/>
    </row>
    <row r="1652" spans="1:9" ht="15.75" thickBot="1" x14ac:dyDescent="0.3">
      <c r="B1652" s="91"/>
      <c r="C1652" s="172"/>
      <c r="D1652" s="172"/>
      <c r="E1652" s="173"/>
      <c r="F1652" s="174"/>
      <c r="G1652" s="173"/>
      <c r="H1652" s="175"/>
      <c r="I1652" s="175"/>
    </row>
    <row r="1653" spans="1:9" x14ac:dyDescent="0.25">
      <c r="A1653" s="176" t="s">
        <v>2244</v>
      </c>
      <c r="B1653" s="177" t="s">
        <v>549</v>
      </c>
      <c r="C1653" s="178"/>
      <c r="D1653" s="179" t="s">
        <v>2</v>
      </c>
      <c r="E1653" s="179" t="s">
        <v>2385</v>
      </c>
      <c r="F1653" s="180">
        <v>1</v>
      </c>
      <c r="G1653" s="181">
        <f>IF(SUM(G1655:G1664)="","",IF(E1653="NOTURNO",(SUM(G1655:G1664))*1.25,SUM(G1655:G1664)))</f>
        <v>621.16399999999999</v>
      </c>
      <c r="H1653" s="182" t="s">
        <v>1771</v>
      </c>
      <c r="I1653" s="183" t="s">
        <v>1772</v>
      </c>
    </row>
    <row r="1654" spans="1:9" x14ac:dyDescent="0.25">
      <c r="A1654" s="184" t="s">
        <v>1774</v>
      </c>
      <c r="B1654" s="185" t="s">
        <v>2386</v>
      </c>
      <c r="C1654" s="186" t="s">
        <v>2387</v>
      </c>
      <c r="D1654" s="187" t="s">
        <v>2</v>
      </c>
      <c r="E1654" s="188" t="s">
        <v>2388</v>
      </c>
      <c r="F1654" s="189" t="s">
        <v>3</v>
      </c>
      <c r="G1654" s="190"/>
      <c r="H1654" s="191"/>
      <c r="I1654" s="192"/>
    </row>
    <row r="1655" spans="1:9" x14ac:dyDescent="0.25">
      <c r="A1655" s="193" t="s">
        <v>2196</v>
      </c>
      <c r="B1655" s="194" t="s">
        <v>2198</v>
      </c>
      <c r="C1655" s="195" t="s">
        <v>2556</v>
      </c>
      <c r="D1655" s="195" t="s">
        <v>807</v>
      </c>
      <c r="E1655" s="196">
        <v>44.34</v>
      </c>
      <c r="F1655" s="197">
        <v>5</v>
      </c>
      <c r="G1655" s="198">
        <f>IF(E1655="","",F1655*E1655)</f>
        <v>221.70000000000002</v>
      </c>
      <c r="H1655" s="371" t="s">
        <v>2557</v>
      </c>
      <c r="I1655" s="373" t="s">
        <v>2501</v>
      </c>
    </row>
    <row r="1656" spans="1:9" x14ac:dyDescent="0.25">
      <c r="A1656" s="193" t="s">
        <v>2558</v>
      </c>
      <c r="B1656" s="194" t="s">
        <v>1718</v>
      </c>
      <c r="C1656" s="195" t="s">
        <v>2559</v>
      </c>
      <c r="D1656" s="195" t="s">
        <v>807</v>
      </c>
      <c r="E1656" s="196">
        <v>26.24</v>
      </c>
      <c r="F1656" s="197">
        <v>2</v>
      </c>
      <c r="G1656" s="198">
        <f>IF(E1656="","",F1656*E1656)</f>
        <v>52.48</v>
      </c>
      <c r="H1656" s="371"/>
      <c r="I1656" s="373"/>
    </row>
    <row r="1657" spans="1:9" x14ac:dyDescent="0.25">
      <c r="A1657" s="193" t="s">
        <v>2505</v>
      </c>
      <c r="B1657" s="194" t="s">
        <v>1718</v>
      </c>
      <c r="C1657" s="195" t="s">
        <v>2506</v>
      </c>
      <c r="D1657" s="195" t="s">
        <v>807</v>
      </c>
      <c r="E1657" s="196">
        <v>26.14</v>
      </c>
      <c r="F1657" s="197">
        <v>2</v>
      </c>
      <c r="G1657" s="198">
        <f>IF(E1657="","",F1657*E1657)</f>
        <v>52.28</v>
      </c>
      <c r="H1657" s="371"/>
      <c r="I1657" s="373"/>
    </row>
    <row r="1658" spans="1:9" x14ac:dyDescent="0.25">
      <c r="A1658" s="193" t="s">
        <v>2509</v>
      </c>
      <c r="B1658" s="194" t="s">
        <v>1718</v>
      </c>
      <c r="C1658" s="195" t="s">
        <v>2510</v>
      </c>
      <c r="D1658" s="195" t="s">
        <v>807</v>
      </c>
      <c r="E1658" s="196">
        <v>26.14</v>
      </c>
      <c r="F1658" s="197">
        <v>1</v>
      </c>
      <c r="G1658" s="198">
        <f t="shared" ref="G1658:G1666" si="109">IF(E1658="","",F1658*E1658)</f>
        <v>26.14</v>
      </c>
      <c r="H1658" s="371"/>
      <c r="I1658" s="373"/>
    </row>
    <row r="1659" spans="1:9" x14ac:dyDescent="0.25">
      <c r="A1659" s="193" t="s">
        <v>2560</v>
      </c>
      <c r="B1659" s="194" t="s">
        <v>1718</v>
      </c>
      <c r="C1659" s="195" t="s">
        <v>2561</v>
      </c>
      <c r="D1659" s="195" t="s">
        <v>807</v>
      </c>
      <c r="E1659" s="196">
        <v>19.989999999999998</v>
      </c>
      <c r="F1659" s="197">
        <v>5</v>
      </c>
      <c r="G1659" s="198">
        <f t="shared" si="109"/>
        <v>99.949999999999989</v>
      </c>
      <c r="H1659" s="371"/>
      <c r="I1659" s="373"/>
    </row>
    <row r="1660" spans="1:9" x14ac:dyDescent="0.25">
      <c r="A1660" s="193" t="s">
        <v>2550</v>
      </c>
      <c r="B1660" s="194" t="s">
        <v>1718</v>
      </c>
      <c r="C1660" s="195" t="s">
        <v>2551</v>
      </c>
      <c r="D1660" s="195" t="s">
        <v>807</v>
      </c>
      <c r="E1660" s="196">
        <v>106.24</v>
      </c>
      <c r="F1660" s="197">
        <v>0.6</v>
      </c>
      <c r="G1660" s="198">
        <f t="shared" si="109"/>
        <v>63.743999999999993</v>
      </c>
      <c r="H1660" s="371"/>
      <c r="I1660" s="373"/>
    </row>
    <row r="1661" spans="1:9" x14ac:dyDescent="0.25">
      <c r="A1661" s="193" t="s">
        <v>2562</v>
      </c>
      <c r="B1661" s="194" t="s">
        <v>1718</v>
      </c>
      <c r="C1661" s="195" t="s">
        <v>2563</v>
      </c>
      <c r="D1661" s="195" t="s">
        <v>814</v>
      </c>
      <c r="E1661" s="196">
        <v>74.12</v>
      </c>
      <c r="F1661" s="197">
        <v>1</v>
      </c>
      <c r="G1661" s="198">
        <f t="shared" si="109"/>
        <v>74.12</v>
      </c>
      <c r="H1661" s="371"/>
      <c r="I1661" s="373"/>
    </row>
    <row r="1662" spans="1:9" ht="26.25" x14ac:dyDescent="0.25">
      <c r="A1662" s="193" t="s">
        <v>2517</v>
      </c>
      <c r="B1662" s="194" t="s">
        <v>1718</v>
      </c>
      <c r="C1662" s="195" t="s">
        <v>2518</v>
      </c>
      <c r="D1662" s="195" t="s">
        <v>807</v>
      </c>
      <c r="E1662" s="196">
        <v>1.2</v>
      </c>
      <c r="F1662" s="197">
        <v>15</v>
      </c>
      <c r="G1662" s="198">
        <f>IF(E1662="","",F1662*E1662)</f>
        <v>18</v>
      </c>
      <c r="H1662" s="371"/>
      <c r="I1662" s="373"/>
    </row>
    <row r="1663" spans="1:9" ht="26.25" x14ac:dyDescent="0.25">
      <c r="A1663" s="193" t="s">
        <v>2519</v>
      </c>
      <c r="B1663" s="194" t="s">
        <v>1718</v>
      </c>
      <c r="C1663" s="195" t="s">
        <v>2520</v>
      </c>
      <c r="D1663" s="195" t="s">
        <v>807</v>
      </c>
      <c r="E1663" s="196">
        <v>0.85</v>
      </c>
      <c r="F1663" s="197">
        <v>15</v>
      </c>
      <c r="G1663" s="198">
        <f>IF(E1663="","",F1663*E1663)</f>
        <v>12.75</v>
      </c>
      <c r="H1663" s="371"/>
      <c r="I1663" s="373"/>
    </row>
    <row r="1664" spans="1:9" x14ac:dyDescent="0.25">
      <c r="A1664" s="193"/>
      <c r="B1664" s="194"/>
      <c r="C1664" s="195"/>
      <c r="D1664" s="195"/>
      <c r="E1664" s="196"/>
      <c r="F1664" s="197"/>
      <c r="G1664" s="198"/>
      <c r="H1664" s="371"/>
      <c r="I1664" s="373"/>
    </row>
    <row r="1665" spans="1:9" ht="15.75" thickBot="1" x14ac:dyDescent="0.3">
      <c r="A1665" s="193"/>
      <c r="B1665" s="194"/>
      <c r="C1665" s="195"/>
      <c r="D1665" s="195"/>
      <c r="E1665" s="196"/>
      <c r="F1665" s="197"/>
      <c r="G1665" s="198"/>
      <c r="H1665" s="372"/>
      <c r="I1665" s="374"/>
    </row>
    <row r="1666" spans="1:9" ht="15.75" thickBot="1" x14ac:dyDescent="0.3">
      <c r="A1666" s="164"/>
      <c r="B1666" s="206"/>
      <c r="C1666" s="164"/>
      <c r="D1666" s="164"/>
      <c r="E1666" s="207"/>
      <c r="F1666" s="208"/>
      <c r="G1666" s="209" t="str">
        <f t="shared" si="109"/>
        <v/>
      </c>
      <c r="H1666" s="175"/>
      <c r="I1666" s="175"/>
    </row>
    <row r="1667" spans="1:9" x14ac:dyDescent="0.25">
      <c r="A1667" s="176" t="s">
        <v>2245</v>
      </c>
      <c r="B1667" s="177" t="s">
        <v>550</v>
      </c>
      <c r="C1667" s="178"/>
      <c r="D1667" s="179" t="s">
        <v>2</v>
      </c>
      <c r="E1667" s="179" t="s">
        <v>2385</v>
      </c>
      <c r="F1667" s="180">
        <v>1</v>
      </c>
      <c r="G1667" s="181">
        <f>IF(SUM(G1669:G1678)="","",IF(E1667="NOTURNO",(SUM(G1669:G1678))*1.25,SUM(G1669:G1678)))</f>
        <v>1005.2620000000001</v>
      </c>
      <c r="H1667" s="182" t="s">
        <v>1771</v>
      </c>
      <c r="I1667" s="183" t="s">
        <v>1772</v>
      </c>
    </row>
    <row r="1668" spans="1:9" x14ac:dyDescent="0.25">
      <c r="A1668" s="184" t="s">
        <v>1774</v>
      </c>
      <c r="B1668" s="185" t="s">
        <v>2386</v>
      </c>
      <c r="C1668" s="186" t="s">
        <v>2387</v>
      </c>
      <c r="D1668" s="187" t="s">
        <v>2</v>
      </c>
      <c r="E1668" s="188" t="s">
        <v>2388</v>
      </c>
      <c r="F1668" s="189" t="s">
        <v>3</v>
      </c>
      <c r="G1668" s="190"/>
      <c r="H1668" s="191"/>
      <c r="I1668" s="192"/>
    </row>
    <row r="1669" spans="1:9" x14ac:dyDescent="0.25">
      <c r="A1669" s="193" t="s">
        <v>2196</v>
      </c>
      <c r="B1669" s="194" t="s">
        <v>2198</v>
      </c>
      <c r="C1669" s="195" t="s">
        <v>2556</v>
      </c>
      <c r="D1669" s="195" t="s">
        <v>807</v>
      </c>
      <c r="E1669" s="196">
        <v>44.34</v>
      </c>
      <c r="F1669" s="197">
        <v>7</v>
      </c>
      <c r="G1669" s="198">
        <f>IF(E1669="","",F1669*E1669)</f>
        <v>310.38</v>
      </c>
      <c r="H1669" s="371" t="s">
        <v>2557</v>
      </c>
      <c r="I1669" s="373" t="s">
        <v>2501</v>
      </c>
    </row>
    <row r="1670" spans="1:9" x14ac:dyDescent="0.25">
      <c r="A1670" s="193" t="s">
        <v>2558</v>
      </c>
      <c r="B1670" s="194" t="s">
        <v>1718</v>
      </c>
      <c r="C1670" s="195" t="s">
        <v>2559</v>
      </c>
      <c r="D1670" s="195" t="s">
        <v>807</v>
      </c>
      <c r="E1670" s="196">
        <v>26.24</v>
      </c>
      <c r="F1670" s="197">
        <v>2</v>
      </c>
      <c r="G1670" s="198">
        <f>IF(E1670="","",F1670*E1670)</f>
        <v>52.48</v>
      </c>
      <c r="H1670" s="371"/>
      <c r="I1670" s="373"/>
    </row>
    <row r="1671" spans="1:9" x14ac:dyDescent="0.25">
      <c r="A1671" s="193" t="s">
        <v>2505</v>
      </c>
      <c r="B1671" s="194" t="s">
        <v>1718</v>
      </c>
      <c r="C1671" s="195" t="s">
        <v>2506</v>
      </c>
      <c r="D1671" s="195" t="s">
        <v>807</v>
      </c>
      <c r="E1671" s="196">
        <v>26.14</v>
      </c>
      <c r="F1671" s="197">
        <v>4</v>
      </c>
      <c r="G1671" s="198">
        <f>IF(E1671="","",F1671*E1671)</f>
        <v>104.56</v>
      </c>
      <c r="H1671" s="371"/>
      <c r="I1671" s="373"/>
    </row>
    <row r="1672" spans="1:9" x14ac:dyDescent="0.25">
      <c r="A1672" s="212" t="s">
        <v>2509</v>
      </c>
      <c r="B1672" s="194" t="s">
        <v>1718</v>
      </c>
      <c r="C1672" s="195" t="s">
        <v>2510</v>
      </c>
      <c r="D1672" s="195" t="s">
        <v>807</v>
      </c>
      <c r="E1672" s="196">
        <v>26.14</v>
      </c>
      <c r="F1672" s="197">
        <v>6</v>
      </c>
      <c r="G1672" s="198">
        <f t="shared" ref="G1672:G1680" si="110">IF(E1672="","",F1672*E1672)</f>
        <v>156.84</v>
      </c>
      <c r="H1672" s="371"/>
      <c r="I1672" s="373"/>
    </row>
    <row r="1673" spans="1:9" x14ac:dyDescent="0.25">
      <c r="A1673" s="193" t="s">
        <v>2560</v>
      </c>
      <c r="B1673" s="194" t="s">
        <v>1718</v>
      </c>
      <c r="C1673" s="195" t="s">
        <v>2561</v>
      </c>
      <c r="D1673" s="195" t="s">
        <v>807</v>
      </c>
      <c r="E1673" s="196">
        <v>19.989999999999998</v>
      </c>
      <c r="F1673" s="197">
        <v>7</v>
      </c>
      <c r="G1673" s="198">
        <f t="shared" si="110"/>
        <v>139.92999999999998</v>
      </c>
      <c r="H1673" s="371"/>
      <c r="I1673" s="373"/>
    </row>
    <row r="1674" spans="1:9" x14ac:dyDescent="0.25">
      <c r="A1674" s="193" t="s">
        <v>2550</v>
      </c>
      <c r="B1674" s="194" t="s">
        <v>1718</v>
      </c>
      <c r="C1674" s="195" t="s">
        <v>2551</v>
      </c>
      <c r="D1674" s="195" t="s">
        <v>807</v>
      </c>
      <c r="E1674" s="196">
        <v>106.24</v>
      </c>
      <c r="F1674" s="197">
        <v>1</v>
      </c>
      <c r="G1674" s="198">
        <f t="shared" si="110"/>
        <v>106.24</v>
      </c>
      <c r="H1674" s="371"/>
      <c r="I1674" s="373"/>
    </row>
    <row r="1675" spans="1:9" x14ac:dyDescent="0.25">
      <c r="A1675" s="193" t="s">
        <v>2562</v>
      </c>
      <c r="B1675" s="194" t="s">
        <v>1718</v>
      </c>
      <c r="C1675" s="195" t="s">
        <v>2563</v>
      </c>
      <c r="D1675" s="195" t="s">
        <v>814</v>
      </c>
      <c r="E1675" s="196">
        <v>74.12</v>
      </c>
      <c r="F1675" s="197">
        <v>1.1000000000000001</v>
      </c>
      <c r="G1675" s="198">
        <f t="shared" si="110"/>
        <v>81.532000000000011</v>
      </c>
      <c r="H1675" s="371"/>
      <c r="I1675" s="373"/>
    </row>
    <row r="1676" spans="1:9" ht="26.25" x14ac:dyDescent="0.25">
      <c r="A1676" s="193" t="s">
        <v>2517</v>
      </c>
      <c r="B1676" s="194" t="s">
        <v>1718</v>
      </c>
      <c r="C1676" s="195" t="s">
        <v>2518</v>
      </c>
      <c r="D1676" s="195" t="s">
        <v>807</v>
      </c>
      <c r="E1676" s="196">
        <v>1.2</v>
      </c>
      <c r="F1676" s="197">
        <v>26</v>
      </c>
      <c r="G1676" s="198">
        <f t="shared" si="110"/>
        <v>31.2</v>
      </c>
      <c r="H1676" s="371"/>
      <c r="I1676" s="373"/>
    </row>
    <row r="1677" spans="1:9" ht="26.25" x14ac:dyDescent="0.25">
      <c r="A1677" s="193" t="s">
        <v>2519</v>
      </c>
      <c r="B1677" s="194" t="s">
        <v>1718</v>
      </c>
      <c r="C1677" s="195" t="s">
        <v>2520</v>
      </c>
      <c r="D1677" s="195" t="s">
        <v>807</v>
      </c>
      <c r="E1677" s="196">
        <v>0.85</v>
      </c>
      <c r="F1677" s="197">
        <v>26</v>
      </c>
      <c r="G1677" s="198">
        <f t="shared" si="110"/>
        <v>22.099999999999998</v>
      </c>
      <c r="H1677" s="371"/>
      <c r="I1677" s="373"/>
    </row>
    <row r="1678" spans="1:9" x14ac:dyDescent="0.25">
      <c r="A1678" s="193"/>
      <c r="B1678" s="194"/>
      <c r="C1678" s="195"/>
      <c r="D1678" s="195"/>
      <c r="E1678" s="196"/>
      <c r="F1678" s="199"/>
      <c r="G1678" s="198" t="str">
        <f t="shared" si="110"/>
        <v/>
      </c>
      <c r="H1678" s="371"/>
      <c r="I1678" s="373"/>
    </row>
    <row r="1679" spans="1:9" ht="15.75" thickBot="1" x14ac:dyDescent="0.3">
      <c r="A1679" s="200"/>
      <c r="B1679" s="201"/>
      <c r="C1679" s="202"/>
      <c r="D1679" s="202"/>
      <c r="E1679" s="203"/>
      <c r="F1679" s="204"/>
      <c r="G1679" s="205" t="str">
        <f t="shared" si="110"/>
        <v/>
      </c>
      <c r="H1679" s="372"/>
      <c r="I1679" s="374"/>
    </row>
    <row r="1680" spans="1:9" ht="15.75" thickBot="1" x14ac:dyDescent="0.3">
      <c r="A1680" s="164"/>
      <c r="B1680" s="206"/>
      <c r="C1680" s="164"/>
      <c r="D1680" s="164"/>
      <c r="E1680" s="207"/>
      <c r="F1680" s="208"/>
      <c r="G1680" s="209" t="str">
        <f t="shared" si="110"/>
        <v/>
      </c>
      <c r="H1680" s="175"/>
      <c r="I1680" s="175"/>
    </row>
    <row r="1681" spans="1:9" x14ac:dyDescent="0.25">
      <c r="A1681" s="176" t="s">
        <v>2246</v>
      </c>
      <c r="B1681" s="177" t="s">
        <v>551</v>
      </c>
      <c r="C1681" s="178"/>
      <c r="D1681" s="179" t="s">
        <v>2</v>
      </c>
      <c r="E1681" s="179" t="s">
        <v>2385</v>
      </c>
      <c r="F1681" s="180">
        <v>1</v>
      </c>
      <c r="G1681" s="181">
        <f>IF(SUM(G1683:G1692)="","",IF(E1681="NOTURNO",(SUM(G1683:G1692))*1.25,SUM(G1683:G1692)))</f>
        <v>1206.0140000000001</v>
      </c>
      <c r="H1681" s="182" t="s">
        <v>1771</v>
      </c>
      <c r="I1681" s="183" t="s">
        <v>1772</v>
      </c>
    </row>
    <row r="1682" spans="1:9" x14ac:dyDescent="0.25">
      <c r="A1682" s="184" t="s">
        <v>1774</v>
      </c>
      <c r="B1682" s="185" t="s">
        <v>2386</v>
      </c>
      <c r="C1682" s="186" t="s">
        <v>2387</v>
      </c>
      <c r="D1682" s="187" t="s">
        <v>2</v>
      </c>
      <c r="E1682" s="188" t="s">
        <v>2388</v>
      </c>
      <c r="F1682" s="189" t="s">
        <v>3</v>
      </c>
      <c r="G1682" s="190"/>
      <c r="H1682" s="191"/>
      <c r="I1682" s="192"/>
    </row>
    <row r="1683" spans="1:9" x14ac:dyDescent="0.25">
      <c r="A1683" s="193" t="s">
        <v>2196</v>
      </c>
      <c r="B1683" s="194" t="s">
        <v>2198</v>
      </c>
      <c r="C1683" s="195" t="s">
        <v>2556</v>
      </c>
      <c r="D1683" s="195" t="s">
        <v>807</v>
      </c>
      <c r="E1683" s="196">
        <v>44.34</v>
      </c>
      <c r="F1683" s="197">
        <v>9</v>
      </c>
      <c r="G1683" s="198">
        <f>IF(E1683="","",F1683*E1683)</f>
        <v>399.06000000000006</v>
      </c>
      <c r="H1683" s="371" t="s">
        <v>2557</v>
      </c>
      <c r="I1683" s="373" t="s">
        <v>2501</v>
      </c>
    </row>
    <row r="1684" spans="1:9" x14ac:dyDescent="0.25">
      <c r="A1684" s="193" t="s">
        <v>2558</v>
      </c>
      <c r="B1684" s="194" t="s">
        <v>1718</v>
      </c>
      <c r="C1684" s="195" t="s">
        <v>2559</v>
      </c>
      <c r="D1684" s="195" t="s">
        <v>807</v>
      </c>
      <c r="E1684" s="196">
        <v>26.24</v>
      </c>
      <c r="F1684" s="197">
        <v>3</v>
      </c>
      <c r="G1684" s="198">
        <f>IF(E1684="","",F1684*E1684)</f>
        <v>78.72</v>
      </c>
      <c r="H1684" s="371"/>
      <c r="I1684" s="373"/>
    </row>
    <row r="1685" spans="1:9" x14ac:dyDescent="0.25">
      <c r="A1685" s="193" t="s">
        <v>2505</v>
      </c>
      <c r="B1685" s="194" t="s">
        <v>1718</v>
      </c>
      <c r="C1685" s="195" t="s">
        <v>2506</v>
      </c>
      <c r="D1685" s="195" t="s">
        <v>807</v>
      </c>
      <c r="E1685" s="196">
        <v>26.14</v>
      </c>
      <c r="F1685" s="197">
        <v>5</v>
      </c>
      <c r="G1685" s="198">
        <f>IF(E1685="","",F1685*E1685)</f>
        <v>130.69999999999999</v>
      </c>
      <c r="H1685" s="371"/>
      <c r="I1685" s="373"/>
    </row>
    <row r="1686" spans="1:9" x14ac:dyDescent="0.25">
      <c r="A1686" s="193" t="s">
        <v>2509</v>
      </c>
      <c r="B1686" s="194" t="s">
        <v>1718</v>
      </c>
      <c r="C1686" s="195" t="s">
        <v>2510</v>
      </c>
      <c r="D1686" s="195" t="s">
        <v>807</v>
      </c>
      <c r="E1686" s="196">
        <v>26.14</v>
      </c>
      <c r="F1686" s="197">
        <v>6</v>
      </c>
      <c r="G1686" s="198">
        <f t="shared" ref="G1686:G1693" si="111">IF(E1686="","",F1686*E1686)</f>
        <v>156.84</v>
      </c>
      <c r="H1686" s="371"/>
      <c r="I1686" s="373"/>
    </row>
    <row r="1687" spans="1:9" x14ac:dyDescent="0.25">
      <c r="A1687" s="193" t="s">
        <v>2560</v>
      </c>
      <c r="B1687" s="194" t="s">
        <v>1718</v>
      </c>
      <c r="C1687" s="195" t="s">
        <v>2561</v>
      </c>
      <c r="D1687" s="195" t="s">
        <v>807</v>
      </c>
      <c r="E1687" s="196">
        <v>19.989999999999998</v>
      </c>
      <c r="F1687" s="197">
        <v>9</v>
      </c>
      <c r="G1687" s="198">
        <f t="shared" si="111"/>
        <v>179.91</v>
      </c>
      <c r="H1687" s="371"/>
      <c r="I1687" s="373"/>
    </row>
    <row r="1688" spans="1:9" x14ac:dyDescent="0.25">
      <c r="A1688" s="193" t="s">
        <v>2550</v>
      </c>
      <c r="B1688" s="194" t="s">
        <v>1718</v>
      </c>
      <c r="C1688" s="195" t="s">
        <v>2551</v>
      </c>
      <c r="D1688" s="195" t="s">
        <v>807</v>
      </c>
      <c r="E1688" s="196">
        <v>106.24</v>
      </c>
      <c r="F1688" s="197">
        <v>1</v>
      </c>
      <c r="G1688" s="198">
        <f t="shared" si="111"/>
        <v>106.24</v>
      </c>
      <c r="H1688" s="371"/>
      <c r="I1688" s="373"/>
    </row>
    <row r="1689" spans="1:9" x14ac:dyDescent="0.25">
      <c r="A1689" s="193" t="s">
        <v>2562</v>
      </c>
      <c r="B1689" s="194" t="s">
        <v>1718</v>
      </c>
      <c r="C1689" s="195" t="s">
        <v>2563</v>
      </c>
      <c r="D1689" s="195" t="s">
        <v>814</v>
      </c>
      <c r="E1689" s="196">
        <v>74.12</v>
      </c>
      <c r="F1689" s="197">
        <v>1.2</v>
      </c>
      <c r="G1689" s="198">
        <f t="shared" si="111"/>
        <v>88.944000000000003</v>
      </c>
      <c r="H1689" s="371"/>
      <c r="I1689" s="373"/>
    </row>
    <row r="1690" spans="1:9" ht="26.25" x14ac:dyDescent="0.25">
      <c r="A1690" s="193" t="s">
        <v>2517</v>
      </c>
      <c r="B1690" s="194" t="s">
        <v>1718</v>
      </c>
      <c r="C1690" s="195" t="s">
        <v>2518</v>
      </c>
      <c r="D1690" s="195" t="s">
        <v>807</v>
      </c>
      <c r="E1690" s="196">
        <v>1.2</v>
      </c>
      <c r="F1690" s="197">
        <v>32</v>
      </c>
      <c r="G1690" s="198">
        <f t="shared" si="111"/>
        <v>38.4</v>
      </c>
      <c r="H1690" s="371"/>
      <c r="I1690" s="373"/>
    </row>
    <row r="1691" spans="1:9" ht="26.25" x14ac:dyDescent="0.25">
      <c r="A1691" s="193" t="s">
        <v>2519</v>
      </c>
      <c r="B1691" s="194" t="s">
        <v>1718</v>
      </c>
      <c r="C1691" s="195" t="s">
        <v>2520</v>
      </c>
      <c r="D1691" s="195" t="s">
        <v>807</v>
      </c>
      <c r="E1691" s="196">
        <v>0.85</v>
      </c>
      <c r="F1691" s="197">
        <v>32</v>
      </c>
      <c r="G1691" s="198">
        <f t="shared" si="111"/>
        <v>27.2</v>
      </c>
      <c r="H1691" s="371"/>
      <c r="I1691" s="373"/>
    </row>
    <row r="1692" spans="1:9" x14ac:dyDescent="0.25">
      <c r="A1692" s="193"/>
      <c r="B1692" s="194"/>
      <c r="C1692" s="195"/>
      <c r="D1692" s="195"/>
      <c r="E1692" s="196"/>
      <c r="F1692" s="199"/>
      <c r="G1692" s="198" t="str">
        <f t="shared" si="111"/>
        <v/>
      </c>
      <c r="H1692" s="371"/>
      <c r="I1692" s="373"/>
    </row>
    <row r="1693" spans="1:9" ht="15.75" thickBot="1" x14ac:dyDescent="0.3">
      <c r="A1693" s="200"/>
      <c r="B1693" s="201"/>
      <c r="C1693" s="202"/>
      <c r="D1693" s="202"/>
      <c r="E1693" s="203"/>
      <c r="F1693" s="204"/>
      <c r="G1693" s="205" t="str">
        <f t="shared" si="111"/>
        <v/>
      </c>
      <c r="H1693" s="372"/>
      <c r="I1693" s="374"/>
    </row>
    <row r="1694" spans="1:9" ht="15.75" thickBot="1" x14ac:dyDescent="0.3">
      <c r="A1694" s="164"/>
      <c r="B1694" s="215"/>
      <c r="C1694" s="216"/>
      <c r="D1694" s="216"/>
      <c r="E1694" s="217"/>
      <c r="F1694" s="218"/>
      <c r="G1694" s="217"/>
      <c r="H1694" s="175"/>
      <c r="I1694" s="175"/>
    </row>
    <row r="1695" spans="1:9" x14ac:dyDescent="0.25">
      <c r="A1695" s="176" t="s">
        <v>2247</v>
      </c>
      <c r="B1695" s="177" t="s">
        <v>552</v>
      </c>
      <c r="C1695" s="178"/>
      <c r="D1695" s="179" t="s">
        <v>2</v>
      </c>
      <c r="E1695" s="179" t="s">
        <v>2385</v>
      </c>
      <c r="F1695" s="180">
        <v>1</v>
      </c>
      <c r="G1695" s="181">
        <f>IF(SUM(G1697:G1706)="","",IF(E1695="NOTURNO",(SUM(G1697:G1706))*1.25,SUM(G1697:G1706)))</f>
        <v>1603.72</v>
      </c>
      <c r="H1695" s="182" t="s">
        <v>1771</v>
      </c>
      <c r="I1695" s="183" t="s">
        <v>1772</v>
      </c>
    </row>
    <row r="1696" spans="1:9" x14ac:dyDescent="0.25">
      <c r="A1696" s="184" t="s">
        <v>1774</v>
      </c>
      <c r="B1696" s="185" t="s">
        <v>2386</v>
      </c>
      <c r="C1696" s="186" t="s">
        <v>2387</v>
      </c>
      <c r="D1696" s="187" t="s">
        <v>2</v>
      </c>
      <c r="E1696" s="188" t="s">
        <v>2388</v>
      </c>
      <c r="F1696" s="189" t="s">
        <v>3</v>
      </c>
      <c r="G1696" s="190"/>
      <c r="H1696" s="191"/>
      <c r="I1696" s="192"/>
    </row>
    <row r="1697" spans="1:9" x14ac:dyDescent="0.25">
      <c r="A1697" s="193" t="s">
        <v>2196</v>
      </c>
      <c r="B1697" s="194" t="s">
        <v>2198</v>
      </c>
      <c r="C1697" s="195" t="s">
        <v>2556</v>
      </c>
      <c r="D1697" s="195" t="s">
        <v>807</v>
      </c>
      <c r="E1697" s="196">
        <v>44.34</v>
      </c>
      <c r="F1697" s="197">
        <v>12</v>
      </c>
      <c r="G1697" s="198">
        <f>IF(E1697="","",F1697*E1697)</f>
        <v>532.08000000000004</v>
      </c>
      <c r="H1697" s="371" t="s">
        <v>2557</v>
      </c>
      <c r="I1697" s="373" t="s">
        <v>2501</v>
      </c>
    </row>
    <row r="1698" spans="1:9" x14ac:dyDescent="0.25">
      <c r="A1698" s="193" t="s">
        <v>2558</v>
      </c>
      <c r="B1698" s="194" t="s">
        <v>1718</v>
      </c>
      <c r="C1698" s="195" t="s">
        <v>2559</v>
      </c>
      <c r="D1698" s="195" t="s">
        <v>807</v>
      </c>
      <c r="E1698" s="196">
        <v>26.24</v>
      </c>
      <c r="F1698" s="197">
        <v>4</v>
      </c>
      <c r="G1698" s="198">
        <f>IF(E1698="","",F1698*E1698)</f>
        <v>104.96</v>
      </c>
      <c r="H1698" s="371"/>
      <c r="I1698" s="373"/>
    </row>
    <row r="1699" spans="1:9" x14ac:dyDescent="0.25">
      <c r="A1699" s="193" t="s">
        <v>2505</v>
      </c>
      <c r="B1699" s="194" t="s">
        <v>1718</v>
      </c>
      <c r="C1699" s="195" t="s">
        <v>2506</v>
      </c>
      <c r="D1699" s="195" t="s">
        <v>807</v>
      </c>
      <c r="E1699" s="196">
        <v>26.14</v>
      </c>
      <c r="F1699" s="197">
        <v>4</v>
      </c>
      <c r="G1699" s="198">
        <f>IF(E1699="","",F1699*E1699)</f>
        <v>104.56</v>
      </c>
      <c r="H1699" s="371"/>
      <c r="I1699" s="373"/>
    </row>
    <row r="1700" spans="1:9" x14ac:dyDescent="0.25">
      <c r="A1700" s="212" t="s">
        <v>2509</v>
      </c>
      <c r="B1700" s="194" t="s">
        <v>1718</v>
      </c>
      <c r="C1700" s="195" t="s">
        <v>2510</v>
      </c>
      <c r="D1700" s="195" t="s">
        <v>807</v>
      </c>
      <c r="E1700" s="196">
        <v>26.14</v>
      </c>
      <c r="F1700" s="197">
        <v>10</v>
      </c>
      <c r="G1700" s="198">
        <f t="shared" ref="G1700:G1708" si="112">IF(E1700="","",F1700*E1700)</f>
        <v>261.39999999999998</v>
      </c>
      <c r="H1700" s="371"/>
      <c r="I1700" s="373"/>
    </row>
    <row r="1701" spans="1:9" x14ac:dyDescent="0.25">
      <c r="A1701" s="193" t="s">
        <v>2560</v>
      </c>
      <c r="B1701" s="194" t="s">
        <v>1718</v>
      </c>
      <c r="C1701" s="195" t="s">
        <v>2561</v>
      </c>
      <c r="D1701" s="195" t="s">
        <v>807</v>
      </c>
      <c r="E1701" s="196">
        <v>19.989999999999998</v>
      </c>
      <c r="F1701" s="197">
        <v>12</v>
      </c>
      <c r="G1701" s="198">
        <f t="shared" si="112"/>
        <v>239.88</v>
      </c>
      <c r="H1701" s="371"/>
      <c r="I1701" s="373"/>
    </row>
    <row r="1702" spans="1:9" x14ac:dyDescent="0.25">
      <c r="A1702" s="193" t="s">
        <v>2550</v>
      </c>
      <c r="B1702" s="194" t="s">
        <v>1718</v>
      </c>
      <c r="C1702" s="195" t="s">
        <v>2551</v>
      </c>
      <c r="D1702" s="195" t="s">
        <v>807</v>
      </c>
      <c r="E1702" s="196">
        <v>106.24</v>
      </c>
      <c r="F1702" s="197">
        <v>1.4</v>
      </c>
      <c r="G1702" s="198">
        <f t="shared" si="112"/>
        <v>148.73599999999999</v>
      </c>
      <c r="H1702" s="371"/>
      <c r="I1702" s="373"/>
    </row>
    <row r="1703" spans="1:9" x14ac:dyDescent="0.25">
      <c r="A1703" s="193" t="s">
        <v>2562</v>
      </c>
      <c r="B1703" s="194" t="s">
        <v>1718</v>
      </c>
      <c r="C1703" s="195" t="s">
        <v>2563</v>
      </c>
      <c r="D1703" s="195" t="s">
        <v>814</v>
      </c>
      <c r="E1703" s="196">
        <v>74.12</v>
      </c>
      <c r="F1703" s="197">
        <v>1.7</v>
      </c>
      <c r="G1703" s="198">
        <f t="shared" si="112"/>
        <v>126.004</v>
      </c>
      <c r="H1703" s="371"/>
      <c r="I1703" s="373"/>
    </row>
    <row r="1704" spans="1:9" ht="26.25" x14ac:dyDescent="0.25">
      <c r="A1704" s="193" t="s">
        <v>2517</v>
      </c>
      <c r="B1704" s="194" t="s">
        <v>1718</v>
      </c>
      <c r="C1704" s="195" t="s">
        <v>2518</v>
      </c>
      <c r="D1704" s="195" t="s">
        <v>807</v>
      </c>
      <c r="E1704" s="196">
        <v>1.2</v>
      </c>
      <c r="F1704" s="197">
        <v>42</v>
      </c>
      <c r="G1704" s="198">
        <f t="shared" si="112"/>
        <v>50.4</v>
      </c>
      <c r="H1704" s="371"/>
      <c r="I1704" s="373"/>
    </row>
    <row r="1705" spans="1:9" ht="26.25" x14ac:dyDescent="0.25">
      <c r="A1705" s="193" t="s">
        <v>2519</v>
      </c>
      <c r="B1705" s="194" t="s">
        <v>1718</v>
      </c>
      <c r="C1705" s="195" t="s">
        <v>2520</v>
      </c>
      <c r="D1705" s="195" t="s">
        <v>807</v>
      </c>
      <c r="E1705" s="196">
        <v>0.85</v>
      </c>
      <c r="F1705" s="197">
        <v>42</v>
      </c>
      <c r="G1705" s="198">
        <f t="shared" si="112"/>
        <v>35.699999999999996</v>
      </c>
      <c r="H1705" s="371"/>
      <c r="I1705" s="373"/>
    </row>
    <row r="1706" spans="1:9" x14ac:dyDescent="0.25">
      <c r="A1706" s="193"/>
      <c r="B1706" s="194"/>
      <c r="C1706" s="195"/>
      <c r="D1706" s="195"/>
      <c r="E1706" s="196"/>
      <c r="F1706" s="199"/>
      <c r="G1706" s="198" t="str">
        <f t="shared" si="112"/>
        <v/>
      </c>
      <c r="H1706" s="371"/>
      <c r="I1706" s="373"/>
    </row>
    <row r="1707" spans="1:9" ht="15.75" thickBot="1" x14ac:dyDescent="0.3">
      <c r="A1707" s="200"/>
      <c r="B1707" s="201"/>
      <c r="C1707" s="202"/>
      <c r="D1707" s="202"/>
      <c r="E1707" s="203"/>
      <c r="F1707" s="204"/>
      <c r="G1707" s="205" t="str">
        <f t="shared" si="112"/>
        <v/>
      </c>
      <c r="H1707" s="372"/>
      <c r="I1707" s="374"/>
    </row>
    <row r="1708" spans="1:9" ht="15.75" thickBot="1" x14ac:dyDescent="0.3">
      <c r="A1708" s="164"/>
      <c r="B1708" s="206"/>
      <c r="C1708" s="164"/>
      <c r="D1708" s="164"/>
      <c r="E1708" s="207"/>
      <c r="F1708" s="208"/>
      <c r="G1708" s="209" t="str">
        <f t="shared" si="112"/>
        <v/>
      </c>
      <c r="H1708" s="175"/>
      <c r="I1708" s="175"/>
    </row>
    <row r="1709" spans="1:9" x14ac:dyDescent="0.25">
      <c r="A1709" s="176" t="s">
        <v>2248</v>
      </c>
      <c r="B1709" s="177" t="s">
        <v>553</v>
      </c>
      <c r="C1709" s="178"/>
      <c r="D1709" s="179" t="s">
        <v>2</v>
      </c>
      <c r="E1709" s="179" t="s">
        <v>2385</v>
      </c>
      <c r="F1709" s="180">
        <v>1</v>
      </c>
      <c r="G1709" s="181">
        <f>IF(SUM(G1711:G1720)="","",IF(E1709="NOTURNO",(SUM(G1711:G1720))*1.25,SUM(G1711:G1720)))</f>
        <v>2000.538</v>
      </c>
      <c r="H1709" s="182" t="s">
        <v>1771</v>
      </c>
      <c r="I1709" s="183" t="s">
        <v>1772</v>
      </c>
    </row>
    <row r="1710" spans="1:9" x14ac:dyDescent="0.25">
      <c r="A1710" s="184" t="s">
        <v>1774</v>
      </c>
      <c r="B1710" s="185" t="s">
        <v>2386</v>
      </c>
      <c r="C1710" s="186" t="s">
        <v>2387</v>
      </c>
      <c r="D1710" s="187" t="s">
        <v>2</v>
      </c>
      <c r="E1710" s="188" t="s">
        <v>2388</v>
      </c>
      <c r="F1710" s="189" t="s">
        <v>3</v>
      </c>
      <c r="G1710" s="190"/>
      <c r="H1710" s="191"/>
      <c r="I1710" s="192"/>
    </row>
    <row r="1711" spans="1:9" x14ac:dyDescent="0.25">
      <c r="A1711" s="193" t="s">
        <v>2196</v>
      </c>
      <c r="B1711" s="194" t="s">
        <v>2198</v>
      </c>
      <c r="C1711" s="195" t="s">
        <v>2556</v>
      </c>
      <c r="D1711" s="195" t="s">
        <v>807</v>
      </c>
      <c r="E1711" s="196">
        <v>44.34</v>
      </c>
      <c r="F1711" s="197">
        <v>15</v>
      </c>
      <c r="G1711" s="198">
        <f t="shared" ref="G1711:G1721" si="113">IF(E1711="","",F1711*E1711)</f>
        <v>665.1</v>
      </c>
      <c r="H1711" s="371" t="s">
        <v>2557</v>
      </c>
      <c r="I1711" s="389" t="s">
        <v>2501</v>
      </c>
    </row>
    <row r="1712" spans="1:9" x14ac:dyDescent="0.25">
      <c r="A1712" s="193" t="s">
        <v>2558</v>
      </c>
      <c r="B1712" s="194" t="s">
        <v>1718</v>
      </c>
      <c r="C1712" s="195" t="s">
        <v>2559</v>
      </c>
      <c r="D1712" s="195" t="s">
        <v>807</v>
      </c>
      <c r="E1712" s="196">
        <v>26.24</v>
      </c>
      <c r="F1712" s="197">
        <v>6</v>
      </c>
      <c r="G1712" s="198">
        <f t="shared" si="113"/>
        <v>157.44</v>
      </c>
      <c r="H1712" s="371"/>
      <c r="I1712" s="390"/>
    </row>
    <row r="1713" spans="1:9" x14ac:dyDescent="0.25">
      <c r="A1713" s="193" t="s">
        <v>2505</v>
      </c>
      <c r="B1713" s="194" t="s">
        <v>1718</v>
      </c>
      <c r="C1713" s="195" t="s">
        <v>2506</v>
      </c>
      <c r="D1713" s="195" t="s">
        <v>807</v>
      </c>
      <c r="E1713" s="196">
        <v>26.14</v>
      </c>
      <c r="F1713" s="197">
        <v>6</v>
      </c>
      <c r="G1713" s="198">
        <f t="shared" si="113"/>
        <v>156.84</v>
      </c>
      <c r="H1713" s="371"/>
      <c r="I1713" s="390"/>
    </row>
    <row r="1714" spans="1:9" x14ac:dyDescent="0.25">
      <c r="A1714" s="212" t="s">
        <v>2509</v>
      </c>
      <c r="B1714" s="194" t="s">
        <v>1718</v>
      </c>
      <c r="C1714" s="195" t="s">
        <v>2510</v>
      </c>
      <c r="D1714" s="195" t="s">
        <v>807</v>
      </c>
      <c r="E1714" s="196">
        <v>26.14</v>
      </c>
      <c r="F1714" s="197">
        <v>10</v>
      </c>
      <c r="G1714" s="198">
        <f t="shared" si="113"/>
        <v>261.39999999999998</v>
      </c>
      <c r="H1714" s="371"/>
      <c r="I1714" s="390"/>
    </row>
    <row r="1715" spans="1:9" x14ac:dyDescent="0.25">
      <c r="A1715" s="193" t="s">
        <v>2560</v>
      </c>
      <c r="B1715" s="194" t="s">
        <v>1718</v>
      </c>
      <c r="C1715" s="195" t="s">
        <v>2561</v>
      </c>
      <c r="D1715" s="195" t="s">
        <v>807</v>
      </c>
      <c r="E1715" s="196">
        <v>19.989999999999998</v>
      </c>
      <c r="F1715" s="197">
        <v>15</v>
      </c>
      <c r="G1715" s="198">
        <f t="shared" si="113"/>
        <v>299.84999999999997</v>
      </c>
      <c r="H1715" s="371"/>
      <c r="I1715" s="390"/>
    </row>
    <row r="1716" spans="1:9" x14ac:dyDescent="0.25">
      <c r="A1716" s="193" t="s">
        <v>2550</v>
      </c>
      <c r="B1716" s="194" t="s">
        <v>1718</v>
      </c>
      <c r="C1716" s="195" t="s">
        <v>2551</v>
      </c>
      <c r="D1716" s="195" t="s">
        <v>807</v>
      </c>
      <c r="E1716" s="196">
        <v>106.24</v>
      </c>
      <c r="F1716" s="197">
        <v>2</v>
      </c>
      <c r="G1716" s="198">
        <f t="shared" si="113"/>
        <v>212.48</v>
      </c>
      <c r="H1716" s="371"/>
      <c r="I1716" s="390"/>
    </row>
    <row r="1717" spans="1:9" x14ac:dyDescent="0.25">
      <c r="A1717" s="193" t="s">
        <v>2562</v>
      </c>
      <c r="B1717" s="194" t="s">
        <v>1718</v>
      </c>
      <c r="C1717" s="195" t="s">
        <v>2563</v>
      </c>
      <c r="D1717" s="195" t="s">
        <v>814</v>
      </c>
      <c r="E1717" s="196">
        <v>74.12</v>
      </c>
      <c r="F1717" s="197">
        <v>1.9</v>
      </c>
      <c r="G1717" s="198">
        <f t="shared" si="113"/>
        <v>140.828</v>
      </c>
      <c r="H1717" s="371"/>
      <c r="I1717" s="390"/>
    </row>
    <row r="1718" spans="1:9" ht="26.25" x14ac:dyDescent="0.25">
      <c r="A1718" s="193" t="s">
        <v>2517</v>
      </c>
      <c r="B1718" s="194" t="s">
        <v>1718</v>
      </c>
      <c r="C1718" s="195" t="s">
        <v>2518</v>
      </c>
      <c r="D1718" s="195" t="s">
        <v>807</v>
      </c>
      <c r="E1718" s="196">
        <v>1.2</v>
      </c>
      <c r="F1718" s="197">
        <v>52</v>
      </c>
      <c r="G1718" s="198">
        <f t="shared" si="113"/>
        <v>62.4</v>
      </c>
      <c r="H1718" s="371"/>
      <c r="I1718" s="390"/>
    </row>
    <row r="1719" spans="1:9" ht="26.25" x14ac:dyDescent="0.25">
      <c r="A1719" s="193" t="s">
        <v>2519</v>
      </c>
      <c r="B1719" s="194" t="s">
        <v>1718</v>
      </c>
      <c r="C1719" s="195" t="s">
        <v>2520</v>
      </c>
      <c r="D1719" s="195" t="s">
        <v>807</v>
      </c>
      <c r="E1719" s="196">
        <v>0.85</v>
      </c>
      <c r="F1719" s="197">
        <v>52</v>
      </c>
      <c r="G1719" s="198">
        <f t="shared" si="113"/>
        <v>44.199999999999996</v>
      </c>
      <c r="H1719" s="371"/>
      <c r="I1719" s="390"/>
    </row>
    <row r="1720" spans="1:9" x14ac:dyDescent="0.25">
      <c r="A1720" s="193"/>
      <c r="B1720" s="194"/>
      <c r="C1720" s="195"/>
      <c r="D1720" s="195"/>
      <c r="E1720" s="196"/>
      <c r="F1720" s="199"/>
      <c r="G1720" s="198" t="str">
        <f t="shared" si="113"/>
        <v/>
      </c>
      <c r="H1720" s="371"/>
      <c r="I1720" s="390"/>
    </row>
    <row r="1721" spans="1:9" ht="15.75" thickBot="1" x14ac:dyDescent="0.3">
      <c r="A1721" s="200"/>
      <c r="B1721" s="201"/>
      <c r="C1721" s="202"/>
      <c r="D1721" s="202"/>
      <c r="E1721" s="203"/>
      <c r="F1721" s="204"/>
      <c r="G1721" s="205" t="str">
        <f t="shared" si="113"/>
        <v/>
      </c>
      <c r="H1721" s="372"/>
      <c r="I1721" s="391"/>
    </row>
    <row r="1722" spans="1:9" ht="15.75" thickBot="1" x14ac:dyDescent="0.3">
      <c r="A1722" s="164"/>
      <c r="B1722" s="215"/>
      <c r="C1722" s="216"/>
      <c r="D1722" s="216"/>
      <c r="E1722" s="217"/>
      <c r="F1722" s="218"/>
      <c r="G1722" s="217"/>
      <c r="H1722" s="175"/>
      <c r="I1722" s="175"/>
    </row>
    <row r="1723" spans="1:9" x14ac:dyDescent="0.25">
      <c r="A1723" s="176" t="s">
        <v>2249</v>
      </c>
      <c r="B1723" s="177" t="s">
        <v>554</v>
      </c>
      <c r="C1723" s="178"/>
      <c r="D1723" s="179" t="s">
        <v>2</v>
      </c>
      <c r="E1723" s="179" t="s">
        <v>2385</v>
      </c>
      <c r="F1723" s="180">
        <v>1</v>
      </c>
      <c r="G1723" s="181">
        <f>IF(SUM(G1725:G1734)="","",IF(E1723="NOTURNO",(SUM(G1725:G1734))*1.25,SUM(G1725:G1734)))</f>
        <v>2504.8639999999996</v>
      </c>
      <c r="H1723" s="182" t="s">
        <v>1771</v>
      </c>
      <c r="I1723" s="183" t="s">
        <v>1772</v>
      </c>
    </row>
    <row r="1724" spans="1:9" x14ac:dyDescent="0.25">
      <c r="A1724" s="184" t="s">
        <v>1774</v>
      </c>
      <c r="B1724" s="185" t="s">
        <v>2386</v>
      </c>
      <c r="C1724" s="186" t="s">
        <v>2387</v>
      </c>
      <c r="D1724" s="187" t="s">
        <v>2</v>
      </c>
      <c r="E1724" s="188" t="s">
        <v>2388</v>
      </c>
      <c r="F1724" s="189" t="s">
        <v>3</v>
      </c>
      <c r="G1724" s="190"/>
      <c r="H1724" s="191"/>
      <c r="I1724" s="192"/>
    </row>
    <row r="1725" spans="1:9" x14ac:dyDescent="0.25">
      <c r="A1725" s="193" t="s">
        <v>2196</v>
      </c>
      <c r="B1725" s="194" t="s">
        <v>2198</v>
      </c>
      <c r="C1725" s="195" t="s">
        <v>2556</v>
      </c>
      <c r="D1725" s="195" t="s">
        <v>807</v>
      </c>
      <c r="E1725" s="196">
        <v>44.34</v>
      </c>
      <c r="F1725" s="197">
        <v>20</v>
      </c>
      <c r="G1725" s="198">
        <f t="shared" ref="G1725:G1736" si="114">IF(E1725="","",F1725*E1725)</f>
        <v>886.80000000000007</v>
      </c>
      <c r="H1725" s="371" t="s">
        <v>2557</v>
      </c>
      <c r="I1725" s="373" t="s">
        <v>2501</v>
      </c>
    </row>
    <row r="1726" spans="1:9" x14ac:dyDescent="0.25">
      <c r="A1726" s="193" t="s">
        <v>2558</v>
      </c>
      <c r="B1726" s="194" t="s">
        <v>1718</v>
      </c>
      <c r="C1726" s="195" t="s">
        <v>2559</v>
      </c>
      <c r="D1726" s="195" t="s">
        <v>807</v>
      </c>
      <c r="E1726" s="196">
        <v>26.24</v>
      </c>
      <c r="F1726" s="197">
        <v>8</v>
      </c>
      <c r="G1726" s="198">
        <f t="shared" si="114"/>
        <v>209.92</v>
      </c>
      <c r="H1726" s="371"/>
      <c r="I1726" s="373"/>
    </row>
    <row r="1727" spans="1:9" x14ac:dyDescent="0.25">
      <c r="A1727" s="193" t="s">
        <v>2505</v>
      </c>
      <c r="B1727" s="194" t="s">
        <v>1718</v>
      </c>
      <c r="C1727" s="195" t="s">
        <v>2506</v>
      </c>
      <c r="D1727" s="195" t="s">
        <v>807</v>
      </c>
      <c r="E1727" s="196">
        <v>26.14</v>
      </c>
      <c r="F1727" s="197">
        <v>8</v>
      </c>
      <c r="G1727" s="198">
        <f t="shared" si="114"/>
        <v>209.12</v>
      </c>
      <c r="H1727" s="371"/>
      <c r="I1727" s="373"/>
    </row>
    <row r="1728" spans="1:9" x14ac:dyDescent="0.25">
      <c r="A1728" s="212" t="s">
        <v>2509</v>
      </c>
      <c r="B1728" s="194" t="s">
        <v>1718</v>
      </c>
      <c r="C1728" s="195" t="s">
        <v>2510</v>
      </c>
      <c r="D1728" s="195" t="s">
        <v>807</v>
      </c>
      <c r="E1728" s="196">
        <v>26.14</v>
      </c>
      <c r="F1728" s="197">
        <v>9</v>
      </c>
      <c r="G1728" s="198">
        <f t="shared" si="114"/>
        <v>235.26</v>
      </c>
      <c r="H1728" s="371"/>
      <c r="I1728" s="373"/>
    </row>
    <row r="1729" spans="1:9" x14ac:dyDescent="0.25">
      <c r="A1729" s="193" t="s">
        <v>2560</v>
      </c>
      <c r="B1729" s="194" t="s">
        <v>1718</v>
      </c>
      <c r="C1729" s="195" t="s">
        <v>2561</v>
      </c>
      <c r="D1729" s="195" t="s">
        <v>807</v>
      </c>
      <c r="E1729" s="196">
        <v>19.989999999999998</v>
      </c>
      <c r="F1729" s="197">
        <v>20</v>
      </c>
      <c r="G1729" s="198">
        <f t="shared" si="114"/>
        <v>399.79999999999995</v>
      </c>
      <c r="H1729" s="371"/>
      <c r="I1729" s="373"/>
    </row>
    <row r="1730" spans="1:9" x14ac:dyDescent="0.25">
      <c r="A1730" s="193" t="s">
        <v>2550</v>
      </c>
      <c r="B1730" s="194" t="s">
        <v>1718</v>
      </c>
      <c r="C1730" s="195" t="s">
        <v>2551</v>
      </c>
      <c r="D1730" s="195" t="s">
        <v>807</v>
      </c>
      <c r="E1730" s="196">
        <v>106.24</v>
      </c>
      <c r="F1730" s="197">
        <v>2.5</v>
      </c>
      <c r="G1730" s="198">
        <f t="shared" si="114"/>
        <v>265.59999999999997</v>
      </c>
      <c r="H1730" s="371"/>
      <c r="I1730" s="373"/>
    </row>
    <row r="1731" spans="1:9" x14ac:dyDescent="0.25">
      <c r="A1731" s="193" t="s">
        <v>2562</v>
      </c>
      <c r="B1731" s="194" t="s">
        <v>1718</v>
      </c>
      <c r="C1731" s="195" t="s">
        <v>2563</v>
      </c>
      <c r="D1731" s="195" t="s">
        <v>814</v>
      </c>
      <c r="E1731" s="196">
        <v>74.12</v>
      </c>
      <c r="F1731" s="197">
        <v>2.2000000000000002</v>
      </c>
      <c r="G1731" s="198">
        <f t="shared" si="114"/>
        <v>163.06400000000002</v>
      </c>
      <c r="H1731" s="371"/>
      <c r="I1731" s="373"/>
    </row>
    <row r="1732" spans="1:9" ht="26.25" x14ac:dyDescent="0.25">
      <c r="A1732" s="193" t="s">
        <v>2517</v>
      </c>
      <c r="B1732" s="194" t="s">
        <v>1718</v>
      </c>
      <c r="C1732" s="195" t="s">
        <v>2518</v>
      </c>
      <c r="D1732" s="195" t="s">
        <v>807</v>
      </c>
      <c r="E1732" s="196">
        <v>1.2</v>
      </c>
      <c r="F1732" s="197">
        <v>66</v>
      </c>
      <c r="G1732" s="198">
        <f t="shared" si="114"/>
        <v>79.2</v>
      </c>
      <c r="H1732" s="371"/>
      <c r="I1732" s="373"/>
    </row>
    <row r="1733" spans="1:9" ht="26.25" x14ac:dyDescent="0.25">
      <c r="A1733" s="193" t="s">
        <v>2519</v>
      </c>
      <c r="B1733" s="194" t="s">
        <v>1718</v>
      </c>
      <c r="C1733" s="195" t="s">
        <v>2520</v>
      </c>
      <c r="D1733" s="195" t="s">
        <v>807</v>
      </c>
      <c r="E1733" s="196">
        <v>0.85</v>
      </c>
      <c r="F1733" s="197">
        <v>66</v>
      </c>
      <c r="G1733" s="198">
        <f t="shared" si="114"/>
        <v>56.1</v>
      </c>
      <c r="H1733" s="371"/>
      <c r="I1733" s="373"/>
    </row>
    <row r="1734" spans="1:9" x14ac:dyDescent="0.25">
      <c r="A1734" s="193"/>
      <c r="B1734" s="194"/>
      <c r="C1734" s="195"/>
      <c r="D1734" s="195"/>
      <c r="E1734" s="196"/>
      <c r="F1734" s="199"/>
      <c r="G1734" s="198" t="str">
        <f t="shared" si="114"/>
        <v/>
      </c>
      <c r="H1734" s="371"/>
      <c r="I1734" s="373"/>
    </row>
    <row r="1735" spans="1:9" ht="15.75" thickBot="1" x14ac:dyDescent="0.3">
      <c r="A1735" s="200"/>
      <c r="B1735" s="201"/>
      <c r="C1735" s="202"/>
      <c r="D1735" s="202"/>
      <c r="E1735" s="203"/>
      <c r="F1735" s="204"/>
      <c r="G1735" s="205" t="str">
        <f t="shared" si="114"/>
        <v/>
      </c>
      <c r="H1735" s="372"/>
      <c r="I1735" s="374"/>
    </row>
    <row r="1736" spans="1:9" ht="15.75" thickBot="1" x14ac:dyDescent="0.3">
      <c r="A1736" s="164"/>
      <c r="B1736" s="206"/>
      <c r="C1736" s="164"/>
      <c r="D1736" s="164"/>
      <c r="E1736" s="207"/>
      <c r="F1736" s="208"/>
      <c r="G1736" s="209" t="str">
        <f t="shared" si="114"/>
        <v/>
      </c>
      <c r="H1736" s="175"/>
      <c r="I1736" s="175"/>
    </row>
    <row r="1737" spans="1:9" x14ac:dyDescent="0.25">
      <c r="A1737" s="176" t="s">
        <v>2250</v>
      </c>
      <c r="B1737" s="177" t="s">
        <v>555</v>
      </c>
      <c r="C1737" s="178"/>
      <c r="D1737" s="179" t="s">
        <v>2</v>
      </c>
      <c r="E1737" s="179" t="s">
        <v>2385</v>
      </c>
      <c r="F1737" s="180">
        <v>1</v>
      </c>
      <c r="G1737" s="181">
        <f>IF(SUM(G1739:G1748)="","",IF(E1737="NOTURNO",(SUM(G1739:G1748))*1.25,SUM(G1739:G1748)))</f>
        <v>3205.0619999999994</v>
      </c>
      <c r="H1737" s="182" t="s">
        <v>1771</v>
      </c>
      <c r="I1737" s="183" t="s">
        <v>1772</v>
      </c>
    </row>
    <row r="1738" spans="1:9" x14ac:dyDescent="0.25">
      <c r="A1738" s="184" t="s">
        <v>1774</v>
      </c>
      <c r="B1738" s="185" t="s">
        <v>2386</v>
      </c>
      <c r="C1738" s="186" t="s">
        <v>2387</v>
      </c>
      <c r="D1738" s="187" t="s">
        <v>2</v>
      </c>
      <c r="E1738" s="188" t="s">
        <v>2388</v>
      </c>
      <c r="F1738" s="189" t="s">
        <v>3</v>
      </c>
      <c r="G1738" s="190"/>
      <c r="H1738" s="191"/>
      <c r="I1738" s="192"/>
    </row>
    <row r="1739" spans="1:9" x14ac:dyDescent="0.25">
      <c r="A1739" s="193" t="s">
        <v>2196</v>
      </c>
      <c r="B1739" s="194" t="s">
        <v>2198</v>
      </c>
      <c r="C1739" s="195" t="s">
        <v>2556</v>
      </c>
      <c r="D1739" s="195" t="s">
        <v>807</v>
      </c>
      <c r="E1739" s="196">
        <v>44.34</v>
      </c>
      <c r="F1739" s="197">
        <v>25</v>
      </c>
      <c r="G1739" s="198">
        <f t="shared" ref="G1739:G1750" si="115">IF(E1739="","",F1739*E1739)</f>
        <v>1108.5</v>
      </c>
      <c r="H1739" s="371" t="s">
        <v>2557</v>
      </c>
      <c r="I1739" s="373" t="s">
        <v>2501</v>
      </c>
    </row>
    <row r="1740" spans="1:9" x14ac:dyDescent="0.25">
      <c r="A1740" s="193" t="s">
        <v>2558</v>
      </c>
      <c r="B1740" s="194" t="s">
        <v>1718</v>
      </c>
      <c r="C1740" s="195" t="s">
        <v>2559</v>
      </c>
      <c r="D1740" s="195" t="s">
        <v>807</v>
      </c>
      <c r="E1740" s="196">
        <v>26.24</v>
      </c>
      <c r="F1740" s="197">
        <v>10</v>
      </c>
      <c r="G1740" s="198">
        <f t="shared" si="115"/>
        <v>262.39999999999998</v>
      </c>
      <c r="H1740" s="371"/>
      <c r="I1740" s="373"/>
    </row>
    <row r="1741" spans="1:9" x14ac:dyDescent="0.25">
      <c r="A1741" s="193" t="s">
        <v>2505</v>
      </c>
      <c r="B1741" s="194" t="s">
        <v>1718</v>
      </c>
      <c r="C1741" s="195" t="s">
        <v>2506</v>
      </c>
      <c r="D1741" s="195" t="s">
        <v>807</v>
      </c>
      <c r="E1741" s="196">
        <v>26.14</v>
      </c>
      <c r="F1741" s="197">
        <v>11</v>
      </c>
      <c r="G1741" s="198">
        <f t="shared" si="115"/>
        <v>287.54000000000002</v>
      </c>
      <c r="H1741" s="371"/>
      <c r="I1741" s="373"/>
    </row>
    <row r="1742" spans="1:9" x14ac:dyDescent="0.25">
      <c r="A1742" s="212" t="s">
        <v>2509</v>
      </c>
      <c r="B1742" s="194" t="s">
        <v>1718</v>
      </c>
      <c r="C1742" s="195" t="s">
        <v>2510</v>
      </c>
      <c r="D1742" s="195" t="s">
        <v>807</v>
      </c>
      <c r="E1742" s="196">
        <v>26.14</v>
      </c>
      <c r="F1742" s="197">
        <v>12</v>
      </c>
      <c r="G1742" s="198">
        <f t="shared" si="115"/>
        <v>313.68</v>
      </c>
      <c r="H1742" s="371"/>
      <c r="I1742" s="373"/>
    </row>
    <row r="1743" spans="1:9" x14ac:dyDescent="0.25">
      <c r="A1743" s="193" t="s">
        <v>2560</v>
      </c>
      <c r="B1743" s="194" t="s">
        <v>1718</v>
      </c>
      <c r="C1743" s="195" t="s">
        <v>2561</v>
      </c>
      <c r="D1743" s="195" t="s">
        <v>807</v>
      </c>
      <c r="E1743" s="196">
        <v>19.989999999999998</v>
      </c>
      <c r="F1743" s="197">
        <v>25</v>
      </c>
      <c r="G1743" s="198">
        <f t="shared" si="115"/>
        <v>499.74999999999994</v>
      </c>
      <c r="H1743" s="371"/>
      <c r="I1743" s="373"/>
    </row>
    <row r="1744" spans="1:9" x14ac:dyDescent="0.25">
      <c r="A1744" s="193" t="s">
        <v>2550</v>
      </c>
      <c r="B1744" s="194" t="s">
        <v>1718</v>
      </c>
      <c r="C1744" s="195" t="s">
        <v>2551</v>
      </c>
      <c r="D1744" s="195" t="s">
        <v>807</v>
      </c>
      <c r="E1744" s="196">
        <v>106.24</v>
      </c>
      <c r="F1744" s="197">
        <v>2.8</v>
      </c>
      <c r="G1744" s="198">
        <f t="shared" si="115"/>
        <v>297.47199999999998</v>
      </c>
      <c r="H1744" s="371"/>
      <c r="I1744" s="373"/>
    </row>
    <row r="1745" spans="1:9" x14ac:dyDescent="0.25">
      <c r="A1745" s="193" t="s">
        <v>2562</v>
      </c>
      <c r="B1745" s="194" t="s">
        <v>1718</v>
      </c>
      <c r="C1745" s="195" t="s">
        <v>2563</v>
      </c>
      <c r="D1745" s="195" t="s">
        <v>814</v>
      </c>
      <c r="E1745" s="196">
        <v>74.12</v>
      </c>
      <c r="F1745" s="197">
        <v>3.5</v>
      </c>
      <c r="G1745" s="198">
        <f t="shared" si="115"/>
        <v>259.42</v>
      </c>
      <c r="H1745" s="371"/>
      <c r="I1745" s="373"/>
    </row>
    <row r="1746" spans="1:9" ht="26.25" x14ac:dyDescent="0.25">
      <c r="A1746" s="193" t="s">
        <v>2517</v>
      </c>
      <c r="B1746" s="194" t="s">
        <v>1718</v>
      </c>
      <c r="C1746" s="195" t="s">
        <v>2518</v>
      </c>
      <c r="D1746" s="195" t="s">
        <v>807</v>
      </c>
      <c r="E1746" s="196">
        <v>1.2</v>
      </c>
      <c r="F1746" s="197">
        <v>86</v>
      </c>
      <c r="G1746" s="198">
        <f t="shared" si="115"/>
        <v>103.2</v>
      </c>
      <c r="H1746" s="371"/>
      <c r="I1746" s="373"/>
    </row>
    <row r="1747" spans="1:9" ht="26.25" x14ac:dyDescent="0.25">
      <c r="A1747" s="193" t="s">
        <v>2519</v>
      </c>
      <c r="B1747" s="194" t="s">
        <v>1718</v>
      </c>
      <c r="C1747" s="195" t="s">
        <v>2520</v>
      </c>
      <c r="D1747" s="195" t="s">
        <v>807</v>
      </c>
      <c r="E1747" s="196">
        <v>0.85</v>
      </c>
      <c r="F1747" s="197">
        <v>86</v>
      </c>
      <c r="G1747" s="198">
        <f t="shared" si="115"/>
        <v>73.099999999999994</v>
      </c>
      <c r="H1747" s="371"/>
      <c r="I1747" s="373"/>
    </row>
    <row r="1748" spans="1:9" x14ac:dyDescent="0.25">
      <c r="A1748" s="193"/>
      <c r="B1748" s="194"/>
      <c r="C1748" s="195"/>
      <c r="D1748" s="195"/>
      <c r="E1748" s="196"/>
      <c r="F1748" s="199"/>
      <c r="G1748" s="198" t="str">
        <f t="shared" si="115"/>
        <v/>
      </c>
      <c r="H1748" s="371"/>
      <c r="I1748" s="373"/>
    </row>
    <row r="1749" spans="1:9" ht="15.75" thickBot="1" x14ac:dyDescent="0.3">
      <c r="A1749" s="200"/>
      <c r="B1749" s="201"/>
      <c r="C1749" s="202"/>
      <c r="D1749" s="202"/>
      <c r="E1749" s="203"/>
      <c r="F1749" s="204"/>
      <c r="G1749" s="205" t="str">
        <f t="shared" si="115"/>
        <v/>
      </c>
      <c r="H1749" s="372"/>
      <c r="I1749" s="374"/>
    </row>
    <row r="1750" spans="1:9" ht="15.75" thickBot="1" x14ac:dyDescent="0.3">
      <c r="A1750" s="164"/>
      <c r="B1750" s="206"/>
      <c r="C1750" s="164"/>
      <c r="D1750" s="164"/>
      <c r="E1750" s="207"/>
      <c r="F1750" s="208"/>
      <c r="G1750" s="209" t="str">
        <f t="shared" si="115"/>
        <v/>
      </c>
      <c r="H1750" s="175"/>
      <c r="I1750" s="175"/>
    </row>
    <row r="1751" spans="1:9" x14ac:dyDescent="0.25">
      <c r="A1751" s="176" t="s">
        <v>2251</v>
      </c>
      <c r="B1751" s="177" t="s">
        <v>556</v>
      </c>
      <c r="C1751" s="178"/>
      <c r="D1751" s="179" t="s">
        <v>2</v>
      </c>
      <c r="E1751" s="179" t="s">
        <v>2385</v>
      </c>
      <c r="F1751" s="180">
        <v>1</v>
      </c>
      <c r="G1751" s="181">
        <f>IF(SUM(G1753:G1762)="","",IF(E1751="NOTURNO",(SUM(G1753:G1762))*1.25,SUM(G1753:G1762)))</f>
        <v>289.30500000000001</v>
      </c>
      <c r="H1751" s="182" t="s">
        <v>1771</v>
      </c>
      <c r="I1751" s="183" t="s">
        <v>1772</v>
      </c>
    </row>
    <row r="1752" spans="1:9" x14ac:dyDescent="0.25">
      <c r="A1752" s="184" t="s">
        <v>1774</v>
      </c>
      <c r="B1752" s="185" t="s">
        <v>2386</v>
      </c>
      <c r="C1752" s="186" t="s">
        <v>2387</v>
      </c>
      <c r="D1752" s="187" t="s">
        <v>2</v>
      </c>
      <c r="E1752" s="188" t="s">
        <v>2388</v>
      </c>
      <c r="F1752" s="189" t="s">
        <v>3</v>
      </c>
      <c r="G1752" s="190"/>
      <c r="H1752" s="191"/>
      <c r="I1752" s="192"/>
    </row>
    <row r="1753" spans="1:9" x14ac:dyDescent="0.25">
      <c r="A1753" s="193" t="s">
        <v>2505</v>
      </c>
      <c r="B1753" s="194" t="s">
        <v>1718</v>
      </c>
      <c r="C1753" s="195" t="s">
        <v>2506</v>
      </c>
      <c r="D1753" s="195" t="s">
        <v>807</v>
      </c>
      <c r="E1753" s="196">
        <v>26.14</v>
      </c>
      <c r="F1753" s="197">
        <v>3</v>
      </c>
      <c r="G1753" s="198">
        <f t="shared" ref="G1753:G1764" si="116">IF(E1753="","",F1753*E1753)</f>
        <v>78.42</v>
      </c>
      <c r="H1753" s="371" t="s">
        <v>2564</v>
      </c>
      <c r="I1753" s="373" t="s">
        <v>2501</v>
      </c>
    </row>
    <row r="1754" spans="1:9" x14ac:dyDescent="0.25">
      <c r="A1754" s="193" t="s">
        <v>2509</v>
      </c>
      <c r="B1754" s="194" t="s">
        <v>1718</v>
      </c>
      <c r="C1754" s="195" t="s">
        <v>2510</v>
      </c>
      <c r="D1754" s="195" t="s">
        <v>807</v>
      </c>
      <c r="E1754" s="196">
        <v>26.14</v>
      </c>
      <c r="F1754" s="197">
        <v>3</v>
      </c>
      <c r="G1754" s="198">
        <f t="shared" si="116"/>
        <v>78.42</v>
      </c>
      <c r="H1754" s="371"/>
      <c r="I1754" s="373"/>
    </row>
    <row r="1755" spans="1:9" x14ac:dyDescent="0.25">
      <c r="A1755" s="193" t="s">
        <v>2560</v>
      </c>
      <c r="B1755" s="194" t="s">
        <v>1718</v>
      </c>
      <c r="C1755" s="195" t="s">
        <v>2561</v>
      </c>
      <c r="D1755" s="195" t="s">
        <v>807</v>
      </c>
      <c r="E1755" s="196">
        <v>19.989999999999998</v>
      </c>
      <c r="F1755" s="197">
        <v>1</v>
      </c>
      <c r="G1755" s="198">
        <f t="shared" si="116"/>
        <v>19.989999999999998</v>
      </c>
      <c r="H1755" s="371"/>
      <c r="I1755" s="373"/>
    </row>
    <row r="1756" spans="1:9" ht="26.25" x14ac:dyDescent="0.25">
      <c r="A1756" s="193" t="s">
        <v>2517</v>
      </c>
      <c r="B1756" s="194" t="s">
        <v>1718</v>
      </c>
      <c r="C1756" s="195" t="s">
        <v>2518</v>
      </c>
      <c r="D1756" s="195" t="s">
        <v>807</v>
      </c>
      <c r="E1756" s="196">
        <v>1.2</v>
      </c>
      <c r="F1756" s="197">
        <v>7</v>
      </c>
      <c r="G1756" s="198">
        <f t="shared" si="116"/>
        <v>8.4</v>
      </c>
      <c r="H1756" s="371"/>
      <c r="I1756" s="373"/>
    </row>
    <row r="1757" spans="1:9" ht="26.25" x14ac:dyDescent="0.25">
      <c r="A1757" s="193" t="s">
        <v>2519</v>
      </c>
      <c r="B1757" s="194" t="s">
        <v>1718</v>
      </c>
      <c r="C1757" s="195" t="s">
        <v>2520</v>
      </c>
      <c r="D1757" s="195" t="s">
        <v>807</v>
      </c>
      <c r="E1757" s="196">
        <v>0.85</v>
      </c>
      <c r="F1757" s="197">
        <v>7</v>
      </c>
      <c r="G1757" s="198">
        <f t="shared" si="116"/>
        <v>5.95</v>
      </c>
      <c r="H1757" s="371"/>
      <c r="I1757" s="373"/>
    </row>
    <row r="1758" spans="1:9" x14ac:dyDescent="0.25">
      <c r="A1758" s="193" t="s">
        <v>2574</v>
      </c>
      <c r="B1758" s="194" t="s">
        <v>1718</v>
      </c>
      <c r="C1758" s="195" t="s">
        <v>2575</v>
      </c>
      <c r="D1758" s="195" t="s">
        <v>808</v>
      </c>
      <c r="E1758" s="196">
        <v>39.25</v>
      </c>
      <c r="F1758" s="197">
        <v>2.5</v>
      </c>
      <c r="G1758" s="198">
        <f t="shared" si="116"/>
        <v>98.125</v>
      </c>
      <c r="H1758" s="371"/>
      <c r="I1758" s="373"/>
    </row>
    <row r="1759" spans="1:9" x14ac:dyDescent="0.25">
      <c r="A1759" s="193"/>
      <c r="B1759" s="194"/>
      <c r="C1759" s="195"/>
      <c r="D1759" s="195"/>
      <c r="E1759" s="196"/>
      <c r="F1759" s="197"/>
      <c r="G1759" s="198" t="str">
        <f t="shared" si="116"/>
        <v/>
      </c>
      <c r="H1759" s="371"/>
      <c r="I1759" s="373"/>
    </row>
    <row r="1760" spans="1:9" x14ac:dyDescent="0.25">
      <c r="A1760" s="193"/>
      <c r="B1760" s="194"/>
      <c r="C1760" s="195"/>
      <c r="D1760" s="195"/>
      <c r="E1760" s="196"/>
      <c r="F1760" s="197"/>
      <c r="G1760" s="198" t="str">
        <f t="shared" si="116"/>
        <v/>
      </c>
      <c r="H1760" s="371"/>
      <c r="I1760" s="373"/>
    </row>
    <row r="1761" spans="1:9" x14ac:dyDescent="0.25">
      <c r="A1761" s="193"/>
      <c r="B1761" s="194"/>
      <c r="C1761" s="195"/>
      <c r="D1761" s="195"/>
      <c r="E1761" s="196"/>
      <c r="F1761" s="199"/>
      <c r="G1761" s="198" t="str">
        <f t="shared" si="116"/>
        <v/>
      </c>
      <c r="H1761" s="371"/>
      <c r="I1761" s="373"/>
    </row>
    <row r="1762" spans="1:9" x14ac:dyDescent="0.25">
      <c r="A1762" s="193"/>
      <c r="B1762" s="194"/>
      <c r="C1762" s="195"/>
      <c r="D1762" s="195"/>
      <c r="E1762" s="196"/>
      <c r="F1762" s="199"/>
      <c r="G1762" s="198" t="str">
        <f t="shared" si="116"/>
        <v/>
      </c>
      <c r="H1762" s="371"/>
      <c r="I1762" s="373"/>
    </row>
    <row r="1763" spans="1:9" ht="15.75" thickBot="1" x14ac:dyDescent="0.3">
      <c r="A1763" s="200"/>
      <c r="B1763" s="201"/>
      <c r="C1763" s="202"/>
      <c r="D1763" s="202"/>
      <c r="E1763" s="203"/>
      <c r="F1763" s="204"/>
      <c r="G1763" s="205" t="str">
        <f t="shared" si="116"/>
        <v/>
      </c>
      <c r="H1763" s="372"/>
      <c r="I1763" s="374"/>
    </row>
    <row r="1764" spans="1:9" ht="15.75" thickBot="1" x14ac:dyDescent="0.3">
      <c r="A1764" s="164"/>
      <c r="B1764" s="206"/>
      <c r="C1764" s="164"/>
      <c r="D1764" s="164"/>
      <c r="E1764" s="207"/>
      <c r="F1764" s="208"/>
      <c r="G1764" s="209" t="str">
        <f t="shared" si="116"/>
        <v/>
      </c>
      <c r="H1764" s="175"/>
      <c r="I1764" s="175"/>
    </row>
    <row r="1765" spans="1:9" x14ac:dyDescent="0.25">
      <c r="A1765" s="176" t="s">
        <v>2252</v>
      </c>
      <c r="B1765" s="177" t="s">
        <v>557</v>
      </c>
      <c r="C1765" s="178"/>
      <c r="D1765" s="179" t="s">
        <v>2</v>
      </c>
      <c r="E1765" s="179" t="s">
        <v>2385</v>
      </c>
      <c r="F1765" s="180">
        <v>1</v>
      </c>
      <c r="G1765" s="181">
        <f>IF(SUM(G1767:G1776)="","",IF(E1765="NOTURNO",(SUM(G1767:G1776))*1.25,SUM(G1767:G1776)))</f>
        <v>383.42500000000001</v>
      </c>
      <c r="H1765" s="182" t="s">
        <v>1771</v>
      </c>
      <c r="I1765" s="183" t="s">
        <v>1772</v>
      </c>
    </row>
    <row r="1766" spans="1:9" x14ac:dyDescent="0.25">
      <c r="A1766" s="184" t="s">
        <v>1774</v>
      </c>
      <c r="B1766" s="185" t="s">
        <v>2386</v>
      </c>
      <c r="C1766" s="186" t="s">
        <v>2387</v>
      </c>
      <c r="D1766" s="187" t="s">
        <v>2</v>
      </c>
      <c r="E1766" s="188" t="s">
        <v>2388</v>
      </c>
      <c r="F1766" s="189" t="s">
        <v>3</v>
      </c>
      <c r="G1766" s="190"/>
      <c r="H1766" s="191"/>
      <c r="I1766" s="192"/>
    </row>
    <row r="1767" spans="1:9" x14ac:dyDescent="0.25">
      <c r="A1767" s="193" t="s">
        <v>2505</v>
      </c>
      <c r="B1767" s="194" t="s">
        <v>1718</v>
      </c>
      <c r="C1767" s="195" t="s">
        <v>2506</v>
      </c>
      <c r="D1767" s="195" t="s">
        <v>807</v>
      </c>
      <c r="E1767" s="196">
        <v>26.14</v>
      </c>
      <c r="F1767" s="197">
        <v>4</v>
      </c>
      <c r="G1767" s="198">
        <f t="shared" ref="G1767:G1778" si="117">IF(E1767="","",F1767*E1767)</f>
        <v>104.56</v>
      </c>
      <c r="H1767" s="371" t="s">
        <v>2564</v>
      </c>
      <c r="I1767" s="389" t="s">
        <v>2501</v>
      </c>
    </row>
    <row r="1768" spans="1:9" x14ac:dyDescent="0.25">
      <c r="A1768" s="193" t="s">
        <v>2509</v>
      </c>
      <c r="B1768" s="194" t="s">
        <v>1718</v>
      </c>
      <c r="C1768" s="195" t="s">
        <v>2510</v>
      </c>
      <c r="D1768" s="195" t="s">
        <v>807</v>
      </c>
      <c r="E1768" s="196">
        <v>26.14</v>
      </c>
      <c r="F1768" s="197">
        <v>4</v>
      </c>
      <c r="G1768" s="198">
        <f t="shared" si="117"/>
        <v>104.56</v>
      </c>
      <c r="H1768" s="371"/>
      <c r="I1768" s="390"/>
    </row>
    <row r="1769" spans="1:9" x14ac:dyDescent="0.25">
      <c r="A1769" s="193" t="s">
        <v>2560</v>
      </c>
      <c r="B1769" s="194" t="s">
        <v>1718</v>
      </c>
      <c r="C1769" s="195" t="s">
        <v>2561</v>
      </c>
      <c r="D1769" s="195" t="s">
        <v>807</v>
      </c>
      <c r="E1769" s="196">
        <v>19.989999999999998</v>
      </c>
      <c r="F1769" s="197">
        <v>2</v>
      </c>
      <c r="G1769" s="198">
        <f t="shared" si="117"/>
        <v>39.979999999999997</v>
      </c>
      <c r="H1769" s="371"/>
      <c r="I1769" s="390"/>
    </row>
    <row r="1770" spans="1:9" ht="26.25" x14ac:dyDescent="0.25">
      <c r="A1770" s="193" t="s">
        <v>2517</v>
      </c>
      <c r="B1770" s="194" t="s">
        <v>1718</v>
      </c>
      <c r="C1770" s="195" t="s">
        <v>2518</v>
      </c>
      <c r="D1770" s="195" t="s">
        <v>807</v>
      </c>
      <c r="E1770" s="196">
        <v>1.2</v>
      </c>
      <c r="F1770" s="197">
        <v>10</v>
      </c>
      <c r="G1770" s="198">
        <f t="shared" si="117"/>
        <v>12</v>
      </c>
      <c r="H1770" s="371"/>
      <c r="I1770" s="390"/>
    </row>
    <row r="1771" spans="1:9" ht="26.25" x14ac:dyDescent="0.25">
      <c r="A1771" s="193" t="s">
        <v>2519</v>
      </c>
      <c r="B1771" s="194" t="s">
        <v>1718</v>
      </c>
      <c r="C1771" s="195" t="s">
        <v>2520</v>
      </c>
      <c r="D1771" s="195" t="s">
        <v>807</v>
      </c>
      <c r="E1771" s="196">
        <v>0.85</v>
      </c>
      <c r="F1771" s="197">
        <v>10</v>
      </c>
      <c r="G1771" s="198">
        <f t="shared" si="117"/>
        <v>8.5</v>
      </c>
      <c r="H1771" s="371"/>
      <c r="I1771" s="390"/>
    </row>
    <row r="1772" spans="1:9" x14ac:dyDescent="0.25">
      <c r="A1772" s="193" t="s">
        <v>2574</v>
      </c>
      <c r="B1772" s="194" t="s">
        <v>1718</v>
      </c>
      <c r="C1772" s="195" t="s">
        <v>2575</v>
      </c>
      <c r="D1772" s="195" t="s">
        <v>808</v>
      </c>
      <c r="E1772" s="196">
        <v>39.25</v>
      </c>
      <c r="F1772" s="197">
        <v>2.9</v>
      </c>
      <c r="G1772" s="198">
        <f t="shared" si="117"/>
        <v>113.825</v>
      </c>
      <c r="H1772" s="371"/>
      <c r="I1772" s="390"/>
    </row>
    <row r="1773" spans="1:9" x14ac:dyDescent="0.25">
      <c r="A1773" s="193"/>
      <c r="B1773" s="194"/>
      <c r="C1773" s="195"/>
      <c r="D1773" s="195"/>
      <c r="E1773" s="196"/>
      <c r="F1773" s="197"/>
      <c r="G1773" s="198" t="str">
        <f t="shared" si="117"/>
        <v/>
      </c>
      <c r="H1773" s="371"/>
      <c r="I1773" s="390"/>
    </row>
    <row r="1774" spans="1:9" x14ac:dyDescent="0.25">
      <c r="A1774" s="193"/>
      <c r="B1774" s="194"/>
      <c r="C1774" s="195"/>
      <c r="D1774" s="195"/>
      <c r="E1774" s="196"/>
      <c r="F1774" s="197"/>
      <c r="G1774" s="198" t="str">
        <f t="shared" si="117"/>
        <v/>
      </c>
      <c r="H1774" s="371"/>
      <c r="I1774" s="390"/>
    </row>
    <row r="1775" spans="1:9" x14ac:dyDescent="0.25">
      <c r="A1775" s="193"/>
      <c r="B1775" s="194"/>
      <c r="C1775" s="195"/>
      <c r="D1775" s="195"/>
      <c r="E1775" s="196"/>
      <c r="F1775" s="199"/>
      <c r="G1775" s="198" t="str">
        <f t="shared" si="117"/>
        <v/>
      </c>
      <c r="H1775" s="371"/>
      <c r="I1775" s="390"/>
    </row>
    <row r="1776" spans="1:9" x14ac:dyDescent="0.25">
      <c r="A1776" s="193"/>
      <c r="B1776" s="194"/>
      <c r="C1776" s="195"/>
      <c r="D1776" s="195"/>
      <c r="E1776" s="196"/>
      <c r="F1776" s="199"/>
      <c r="G1776" s="198" t="str">
        <f t="shared" si="117"/>
        <v/>
      </c>
      <c r="H1776" s="371"/>
      <c r="I1776" s="390"/>
    </row>
    <row r="1777" spans="1:9" ht="15.75" thickBot="1" x14ac:dyDescent="0.3">
      <c r="A1777" s="200"/>
      <c r="B1777" s="201"/>
      <c r="C1777" s="202"/>
      <c r="D1777" s="202"/>
      <c r="E1777" s="203"/>
      <c r="F1777" s="204"/>
      <c r="G1777" s="205" t="str">
        <f t="shared" si="117"/>
        <v/>
      </c>
      <c r="H1777" s="372"/>
      <c r="I1777" s="391"/>
    </row>
    <row r="1778" spans="1:9" ht="15.75" thickBot="1" x14ac:dyDescent="0.3">
      <c r="A1778" s="164"/>
      <c r="B1778" s="206"/>
      <c r="C1778" s="164"/>
      <c r="D1778" s="164"/>
      <c r="E1778" s="207"/>
      <c r="F1778" s="208"/>
      <c r="G1778" s="209" t="str">
        <f t="shared" si="117"/>
        <v/>
      </c>
      <c r="H1778" s="175"/>
      <c r="I1778" s="175"/>
    </row>
    <row r="1779" spans="1:9" x14ac:dyDescent="0.25">
      <c r="A1779" s="176" t="s">
        <v>2253</v>
      </c>
      <c r="B1779" s="177" t="s">
        <v>558</v>
      </c>
      <c r="C1779" s="178"/>
      <c r="D1779" s="179" t="s">
        <v>2</v>
      </c>
      <c r="E1779" s="179" t="s">
        <v>2385</v>
      </c>
      <c r="F1779" s="180">
        <v>1</v>
      </c>
      <c r="G1779" s="181">
        <f>IF(SUM(G1781:G1790)="","",IF(E1779="NOTURNO",(SUM(G1781:G1790))*1.25,SUM(G1781:G1790)))</f>
        <v>716.81000000000006</v>
      </c>
      <c r="H1779" s="182" t="s">
        <v>1771</v>
      </c>
      <c r="I1779" s="183" t="s">
        <v>1772</v>
      </c>
    </row>
    <row r="1780" spans="1:9" x14ac:dyDescent="0.25">
      <c r="A1780" s="184" t="s">
        <v>1774</v>
      </c>
      <c r="B1780" s="185" t="s">
        <v>2386</v>
      </c>
      <c r="C1780" s="186" t="s">
        <v>2387</v>
      </c>
      <c r="D1780" s="187" t="s">
        <v>2</v>
      </c>
      <c r="E1780" s="188" t="s">
        <v>2388</v>
      </c>
      <c r="F1780" s="189" t="s">
        <v>3</v>
      </c>
      <c r="G1780" s="190"/>
      <c r="H1780" s="191"/>
      <c r="I1780" s="192"/>
    </row>
    <row r="1781" spans="1:9" x14ac:dyDescent="0.25">
      <c r="A1781" s="193" t="s">
        <v>2505</v>
      </c>
      <c r="B1781" s="194" t="s">
        <v>1718</v>
      </c>
      <c r="C1781" s="195" t="s">
        <v>2506</v>
      </c>
      <c r="D1781" s="195" t="s">
        <v>807</v>
      </c>
      <c r="E1781" s="196">
        <v>26.14</v>
      </c>
      <c r="F1781" s="197">
        <v>7</v>
      </c>
      <c r="G1781" s="198">
        <f t="shared" ref="G1781:G1792" si="118">IF(E1781="","",F1781*E1781)</f>
        <v>182.98000000000002</v>
      </c>
      <c r="H1781" s="371" t="s">
        <v>2564</v>
      </c>
      <c r="I1781" s="373" t="s">
        <v>2501</v>
      </c>
    </row>
    <row r="1782" spans="1:9" x14ac:dyDescent="0.25">
      <c r="A1782" s="193" t="s">
        <v>2509</v>
      </c>
      <c r="B1782" s="194" t="s">
        <v>1718</v>
      </c>
      <c r="C1782" s="195" t="s">
        <v>2510</v>
      </c>
      <c r="D1782" s="195" t="s">
        <v>807</v>
      </c>
      <c r="E1782" s="196">
        <v>26.14</v>
      </c>
      <c r="F1782" s="197">
        <v>7</v>
      </c>
      <c r="G1782" s="198">
        <f t="shared" si="118"/>
        <v>182.98000000000002</v>
      </c>
      <c r="H1782" s="371"/>
      <c r="I1782" s="373"/>
    </row>
    <row r="1783" spans="1:9" x14ac:dyDescent="0.25">
      <c r="A1783" s="193" t="s">
        <v>2560</v>
      </c>
      <c r="B1783" s="194" t="s">
        <v>1718</v>
      </c>
      <c r="C1783" s="195" t="s">
        <v>2561</v>
      </c>
      <c r="D1783" s="195" t="s">
        <v>807</v>
      </c>
      <c r="E1783" s="196">
        <v>19.989999999999998</v>
      </c>
      <c r="F1783" s="197">
        <v>5</v>
      </c>
      <c r="G1783" s="198">
        <f t="shared" si="118"/>
        <v>99.949999999999989</v>
      </c>
      <c r="H1783" s="371"/>
      <c r="I1783" s="373"/>
    </row>
    <row r="1784" spans="1:9" ht="26.25" x14ac:dyDescent="0.25">
      <c r="A1784" s="193" t="s">
        <v>2517</v>
      </c>
      <c r="B1784" s="194" t="s">
        <v>1718</v>
      </c>
      <c r="C1784" s="195" t="s">
        <v>2518</v>
      </c>
      <c r="D1784" s="195" t="s">
        <v>807</v>
      </c>
      <c r="E1784" s="196">
        <v>1.2</v>
      </c>
      <c r="F1784" s="197">
        <v>19</v>
      </c>
      <c r="G1784" s="198">
        <f t="shared" si="118"/>
        <v>22.8</v>
      </c>
      <c r="H1784" s="371"/>
      <c r="I1784" s="373"/>
    </row>
    <row r="1785" spans="1:9" ht="26.25" x14ac:dyDescent="0.25">
      <c r="A1785" s="193" t="s">
        <v>2519</v>
      </c>
      <c r="B1785" s="194" t="s">
        <v>1718</v>
      </c>
      <c r="C1785" s="195" t="s">
        <v>2520</v>
      </c>
      <c r="D1785" s="195" t="s">
        <v>807</v>
      </c>
      <c r="E1785" s="196">
        <v>0.85</v>
      </c>
      <c r="F1785" s="197">
        <v>19</v>
      </c>
      <c r="G1785" s="198">
        <f t="shared" si="118"/>
        <v>16.149999999999999</v>
      </c>
      <c r="H1785" s="371"/>
      <c r="I1785" s="373"/>
    </row>
    <row r="1786" spans="1:9" x14ac:dyDescent="0.25">
      <c r="A1786" s="193" t="s">
        <v>2574</v>
      </c>
      <c r="B1786" s="194" t="s">
        <v>1718</v>
      </c>
      <c r="C1786" s="195" t="s">
        <v>2575</v>
      </c>
      <c r="D1786" s="195" t="s">
        <v>808</v>
      </c>
      <c r="E1786" s="196">
        <v>39.25</v>
      </c>
      <c r="F1786" s="197">
        <v>5.4</v>
      </c>
      <c r="G1786" s="198">
        <f t="shared" si="118"/>
        <v>211.95000000000002</v>
      </c>
      <c r="H1786" s="371"/>
      <c r="I1786" s="373"/>
    </row>
    <row r="1787" spans="1:9" x14ac:dyDescent="0.25">
      <c r="A1787" s="193"/>
      <c r="B1787" s="194"/>
      <c r="C1787" s="195"/>
      <c r="D1787" s="195"/>
      <c r="E1787" s="196"/>
      <c r="F1787" s="197"/>
      <c r="G1787" s="198" t="str">
        <f t="shared" si="118"/>
        <v/>
      </c>
      <c r="H1787" s="371"/>
      <c r="I1787" s="373"/>
    </row>
    <row r="1788" spans="1:9" x14ac:dyDescent="0.25">
      <c r="A1788" s="193"/>
      <c r="B1788" s="194"/>
      <c r="C1788" s="195"/>
      <c r="D1788" s="195"/>
      <c r="E1788" s="196"/>
      <c r="F1788" s="197"/>
      <c r="G1788" s="198" t="str">
        <f t="shared" si="118"/>
        <v/>
      </c>
      <c r="H1788" s="371"/>
      <c r="I1788" s="373"/>
    </row>
    <row r="1789" spans="1:9" x14ac:dyDescent="0.25">
      <c r="A1789" s="193"/>
      <c r="B1789" s="194"/>
      <c r="C1789" s="195"/>
      <c r="D1789" s="195"/>
      <c r="E1789" s="196"/>
      <c r="F1789" s="199"/>
      <c r="G1789" s="198" t="str">
        <f t="shared" si="118"/>
        <v/>
      </c>
      <c r="H1789" s="371"/>
      <c r="I1789" s="373"/>
    </row>
    <row r="1790" spans="1:9" x14ac:dyDescent="0.25">
      <c r="A1790" s="193"/>
      <c r="B1790" s="194"/>
      <c r="C1790" s="195"/>
      <c r="D1790" s="195"/>
      <c r="E1790" s="196"/>
      <c r="F1790" s="199"/>
      <c r="G1790" s="198" t="str">
        <f t="shared" si="118"/>
        <v/>
      </c>
      <c r="H1790" s="371"/>
      <c r="I1790" s="373"/>
    </row>
    <row r="1791" spans="1:9" ht="15.75" thickBot="1" x14ac:dyDescent="0.3">
      <c r="A1791" s="200"/>
      <c r="B1791" s="201"/>
      <c r="C1791" s="202"/>
      <c r="D1791" s="202"/>
      <c r="E1791" s="203"/>
      <c r="F1791" s="204"/>
      <c r="G1791" s="205" t="str">
        <f t="shared" si="118"/>
        <v/>
      </c>
      <c r="H1791" s="372"/>
      <c r="I1791" s="374"/>
    </row>
    <row r="1792" spans="1:9" ht="15.75" thickBot="1" x14ac:dyDescent="0.3">
      <c r="A1792" s="164"/>
      <c r="B1792" s="206"/>
      <c r="C1792" s="164"/>
      <c r="D1792" s="164"/>
      <c r="E1792" s="207"/>
      <c r="F1792" s="208"/>
      <c r="G1792" s="209" t="str">
        <f t="shared" si="118"/>
        <v/>
      </c>
      <c r="H1792" s="175"/>
      <c r="I1792" s="175"/>
    </row>
    <row r="1793" spans="1:9" x14ac:dyDescent="0.25">
      <c r="A1793" s="176" t="s">
        <v>2254</v>
      </c>
      <c r="B1793" s="177" t="s">
        <v>559</v>
      </c>
      <c r="C1793" s="178"/>
      <c r="D1793" s="179" t="s">
        <v>2</v>
      </c>
      <c r="E1793" s="179" t="s">
        <v>2385</v>
      </c>
      <c r="F1793" s="180">
        <v>1</v>
      </c>
      <c r="G1793" s="181">
        <f>IF(SUM(G1795:G1804)="","",IF(E1793="NOTURNO",(SUM(G1795:G1804))*1.25,SUM(G1795:G1804)))</f>
        <v>883.01</v>
      </c>
      <c r="H1793" s="182" t="s">
        <v>1771</v>
      </c>
      <c r="I1793" s="183" t="s">
        <v>1772</v>
      </c>
    </row>
    <row r="1794" spans="1:9" x14ac:dyDescent="0.25">
      <c r="A1794" s="184" t="s">
        <v>1774</v>
      </c>
      <c r="B1794" s="185" t="s">
        <v>2386</v>
      </c>
      <c r="C1794" s="186" t="s">
        <v>2387</v>
      </c>
      <c r="D1794" s="187" t="s">
        <v>2</v>
      </c>
      <c r="E1794" s="188" t="s">
        <v>2388</v>
      </c>
      <c r="F1794" s="189" t="s">
        <v>3</v>
      </c>
      <c r="G1794" s="190"/>
      <c r="H1794" s="191"/>
      <c r="I1794" s="192"/>
    </row>
    <row r="1795" spans="1:9" x14ac:dyDescent="0.25">
      <c r="A1795" s="193" t="s">
        <v>2505</v>
      </c>
      <c r="B1795" s="194" t="s">
        <v>1718</v>
      </c>
      <c r="C1795" s="195" t="s">
        <v>2506</v>
      </c>
      <c r="D1795" s="195" t="s">
        <v>807</v>
      </c>
      <c r="E1795" s="196">
        <v>26.14</v>
      </c>
      <c r="F1795" s="197">
        <v>9</v>
      </c>
      <c r="G1795" s="198">
        <f t="shared" ref="G1795:G1805" si="119">IF(E1795="","",F1795*E1795)</f>
        <v>235.26</v>
      </c>
      <c r="H1795" s="371" t="s">
        <v>2564</v>
      </c>
      <c r="I1795" s="373" t="s">
        <v>2501</v>
      </c>
    </row>
    <row r="1796" spans="1:9" x14ac:dyDescent="0.25">
      <c r="A1796" s="193" t="s">
        <v>2509</v>
      </c>
      <c r="B1796" s="194" t="s">
        <v>1718</v>
      </c>
      <c r="C1796" s="195" t="s">
        <v>2510</v>
      </c>
      <c r="D1796" s="195" t="s">
        <v>807</v>
      </c>
      <c r="E1796" s="196">
        <v>26.14</v>
      </c>
      <c r="F1796" s="197">
        <v>9</v>
      </c>
      <c r="G1796" s="198">
        <f t="shared" si="119"/>
        <v>235.26</v>
      </c>
      <c r="H1796" s="371"/>
      <c r="I1796" s="373"/>
    </row>
    <row r="1797" spans="1:9" x14ac:dyDescent="0.25">
      <c r="A1797" s="193" t="s">
        <v>2560</v>
      </c>
      <c r="B1797" s="194" t="s">
        <v>1718</v>
      </c>
      <c r="C1797" s="195" t="s">
        <v>2561</v>
      </c>
      <c r="D1797" s="195" t="s">
        <v>807</v>
      </c>
      <c r="E1797" s="196">
        <v>19.989999999999998</v>
      </c>
      <c r="F1797" s="197">
        <v>6</v>
      </c>
      <c r="G1797" s="198">
        <f t="shared" si="119"/>
        <v>119.94</v>
      </c>
      <c r="H1797" s="371"/>
      <c r="I1797" s="373"/>
    </row>
    <row r="1798" spans="1:9" ht="26.25" x14ac:dyDescent="0.25">
      <c r="A1798" s="193" t="s">
        <v>2517</v>
      </c>
      <c r="B1798" s="194" t="s">
        <v>1718</v>
      </c>
      <c r="C1798" s="195" t="s">
        <v>2518</v>
      </c>
      <c r="D1798" s="195" t="s">
        <v>807</v>
      </c>
      <c r="E1798" s="196">
        <v>1.2</v>
      </c>
      <c r="F1798" s="197">
        <v>24</v>
      </c>
      <c r="G1798" s="198">
        <f t="shared" si="119"/>
        <v>28.799999999999997</v>
      </c>
      <c r="H1798" s="371"/>
      <c r="I1798" s="373"/>
    </row>
    <row r="1799" spans="1:9" ht="26.25" x14ac:dyDescent="0.25">
      <c r="A1799" s="193" t="s">
        <v>2519</v>
      </c>
      <c r="B1799" s="194" t="s">
        <v>1718</v>
      </c>
      <c r="C1799" s="195" t="s">
        <v>2520</v>
      </c>
      <c r="D1799" s="195" t="s">
        <v>807</v>
      </c>
      <c r="E1799" s="196">
        <v>0.85</v>
      </c>
      <c r="F1799" s="197">
        <v>24</v>
      </c>
      <c r="G1799" s="198">
        <f t="shared" si="119"/>
        <v>20.399999999999999</v>
      </c>
      <c r="H1799" s="371"/>
      <c r="I1799" s="373"/>
    </row>
    <row r="1800" spans="1:9" x14ac:dyDescent="0.25">
      <c r="A1800" s="193" t="s">
        <v>2574</v>
      </c>
      <c r="B1800" s="194" t="s">
        <v>1718</v>
      </c>
      <c r="C1800" s="195" t="s">
        <v>2575</v>
      </c>
      <c r="D1800" s="195" t="s">
        <v>808</v>
      </c>
      <c r="E1800" s="196">
        <v>39.25</v>
      </c>
      <c r="F1800" s="197">
        <v>6.2</v>
      </c>
      <c r="G1800" s="198">
        <f t="shared" si="119"/>
        <v>243.35</v>
      </c>
      <c r="H1800" s="371"/>
      <c r="I1800" s="373"/>
    </row>
    <row r="1801" spans="1:9" x14ac:dyDescent="0.25">
      <c r="A1801" s="193"/>
      <c r="B1801" s="194"/>
      <c r="C1801" s="195"/>
      <c r="D1801" s="195"/>
      <c r="E1801" s="196"/>
      <c r="F1801" s="197"/>
      <c r="G1801" s="198" t="str">
        <f t="shared" si="119"/>
        <v/>
      </c>
      <c r="H1801" s="371"/>
      <c r="I1801" s="373"/>
    </row>
    <row r="1802" spans="1:9" x14ac:dyDescent="0.25">
      <c r="A1802" s="193"/>
      <c r="B1802" s="194"/>
      <c r="C1802" s="195"/>
      <c r="D1802" s="195"/>
      <c r="E1802" s="196"/>
      <c r="F1802" s="197"/>
      <c r="G1802" s="198" t="str">
        <f t="shared" si="119"/>
        <v/>
      </c>
      <c r="H1802" s="371"/>
      <c r="I1802" s="373"/>
    </row>
    <row r="1803" spans="1:9" x14ac:dyDescent="0.25">
      <c r="A1803" s="193"/>
      <c r="B1803" s="194"/>
      <c r="C1803" s="195"/>
      <c r="D1803" s="195"/>
      <c r="E1803" s="196"/>
      <c r="F1803" s="199"/>
      <c r="G1803" s="198" t="str">
        <f t="shared" si="119"/>
        <v/>
      </c>
      <c r="H1803" s="371"/>
      <c r="I1803" s="373"/>
    </row>
    <row r="1804" spans="1:9" x14ac:dyDescent="0.25">
      <c r="A1804" s="193"/>
      <c r="B1804" s="194"/>
      <c r="C1804" s="195"/>
      <c r="D1804" s="195"/>
      <c r="E1804" s="196"/>
      <c r="F1804" s="199"/>
      <c r="G1804" s="198" t="str">
        <f t="shared" si="119"/>
        <v/>
      </c>
      <c r="H1804" s="371"/>
      <c r="I1804" s="373"/>
    </row>
    <row r="1805" spans="1:9" ht="15.75" thickBot="1" x14ac:dyDescent="0.3">
      <c r="A1805" s="200"/>
      <c r="B1805" s="201"/>
      <c r="C1805" s="202"/>
      <c r="D1805" s="202"/>
      <c r="E1805" s="203"/>
      <c r="F1805" s="204"/>
      <c r="G1805" s="205" t="str">
        <f t="shared" si="119"/>
        <v/>
      </c>
      <c r="H1805" s="372"/>
      <c r="I1805" s="374"/>
    </row>
    <row r="1806" spans="1:9" ht="15.75" thickBot="1" x14ac:dyDescent="0.3">
      <c r="A1806" s="164"/>
      <c r="B1806" s="215"/>
      <c r="C1806" s="216"/>
      <c r="D1806" s="216"/>
      <c r="E1806" s="217"/>
      <c r="F1806" s="218"/>
      <c r="G1806" s="217"/>
      <c r="H1806" s="175"/>
      <c r="I1806" s="175"/>
    </row>
    <row r="1807" spans="1:9" x14ac:dyDescent="0.25">
      <c r="A1807" s="176" t="s">
        <v>2255</v>
      </c>
      <c r="B1807" s="177" t="s">
        <v>560</v>
      </c>
      <c r="C1807" s="178"/>
      <c r="D1807" s="179" t="s">
        <v>2</v>
      </c>
      <c r="E1807" s="179" t="s">
        <v>2385</v>
      </c>
      <c r="F1807" s="180">
        <v>1</v>
      </c>
      <c r="G1807" s="181">
        <f>IF(SUM(G1809:G1818)="","",IF(E1807="NOTURNO",(SUM(G1809:G1818))*1.25,SUM(G1809:G1818)))</f>
        <v>886.93499999999995</v>
      </c>
      <c r="H1807" s="182" t="s">
        <v>1771</v>
      </c>
      <c r="I1807" s="183" t="s">
        <v>1772</v>
      </c>
    </row>
    <row r="1808" spans="1:9" x14ac:dyDescent="0.25">
      <c r="A1808" s="184" t="s">
        <v>1774</v>
      </c>
      <c r="B1808" s="185" t="s">
        <v>2386</v>
      </c>
      <c r="C1808" s="186" t="s">
        <v>2387</v>
      </c>
      <c r="D1808" s="187" t="s">
        <v>2</v>
      </c>
      <c r="E1808" s="188" t="s">
        <v>2388</v>
      </c>
      <c r="F1808" s="189" t="s">
        <v>3</v>
      </c>
      <c r="G1808" s="190"/>
      <c r="H1808" s="191"/>
      <c r="I1808" s="192"/>
    </row>
    <row r="1809" spans="1:9" x14ac:dyDescent="0.25">
      <c r="A1809" s="193" t="s">
        <v>2505</v>
      </c>
      <c r="B1809" s="194" t="s">
        <v>1718</v>
      </c>
      <c r="C1809" s="195" t="s">
        <v>2506</v>
      </c>
      <c r="D1809" s="195" t="s">
        <v>807</v>
      </c>
      <c r="E1809" s="196">
        <v>26.14</v>
      </c>
      <c r="F1809" s="197">
        <v>9</v>
      </c>
      <c r="G1809" s="198">
        <f t="shared" ref="G1809:G1820" si="120">IF(E1809="","",F1809*E1809)</f>
        <v>235.26</v>
      </c>
      <c r="H1809" s="371" t="s">
        <v>2564</v>
      </c>
      <c r="I1809" s="373" t="s">
        <v>2501</v>
      </c>
    </row>
    <row r="1810" spans="1:9" x14ac:dyDescent="0.25">
      <c r="A1810" s="193" t="s">
        <v>2509</v>
      </c>
      <c r="B1810" s="194" t="s">
        <v>1718</v>
      </c>
      <c r="C1810" s="195" t="s">
        <v>2510</v>
      </c>
      <c r="D1810" s="195" t="s">
        <v>807</v>
      </c>
      <c r="E1810" s="196">
        <v>26.14</v>
      </c>
      <c r="F1810" s="197">
        <v>9</v>
      </c>
      <c r="G1810" s="198">
        <f t="shared" si="120"/>
        <v>235.26</v>
      </c>
      <c r="H1810" s="371"/>
      <c r="I1810" s="373"/>
    </row>
    <row r="1811" spans="1:9" x14ac:dyDescent="0.25">
      <c r="A1811" s="193" t="s">
        <v>2560</v>
      </c>
      <c r="B1811" s="194" t="s">
        <v>1718</v>
      </c>
      <c r="C1811" s="195" t="s">
        <v>2561</v>
      </c>
      <c r="D1811" s="195" t="s">
        <v>807</v>
      </c>
      <c r="E1811" s="196">
        <v>19.989999999999998</v>
      </c>
      <c r="F1811" s="197">
        <v>6</v>
      </c>
      <c r="G1811" s="198">
        <f t="shared" si="120"/>
        <v>119.94</v>
      </c>
      <c r="H1811" s="371"/>
      <c r="I1811" s="373"/>
    </row>
    <row r="1812" spans="1:9" ht="26.25" x14ac:dyDescent="0.25">
      <c r="A1812" s="193" t="s">
        <v>2517</v>
      </c>
      <c r="B1812" s="194" t="s">
        <v>1718</v>
      </c>
      <c r="C1812" s="195" t="s">
        <v>2518</v>
      </c>
      <c r="D1812" s="195" t="s">
        <v>807</v>
      </c>
      <c r="E1812" s="196">
        <v>1.2</v>
      </c>
      <c r="F1812" s="197">
        <v>24</v>
      </c>
      <c r="G1812" s="198">
        <f t="shared" si="120"/>
        <v>28.799999999999997</v>
      </c>
      <c r="H1812" s="371"/>
      <c r="I1812" s="373"/>
    </row>
    <row r="1813" spans="1:9" ht="26.25" x14ac:dyDescent="0.25">
      <c r="A1813" s="193" t="s">
        <v>2519</v>
      </c>
      <c r="B1813" s="194" t="s">
        <v>1718</v>
      </c>
      <c r="C1813" s="195" t="s">
        <v>2520</v>
      </c>
      <c r="D1813" s="195" t="s">
        <v>807</v>
      </c>
      <c r="E1813" s="196">
        <v>0.85</v>
      </c>
      <c r="F1813" s="197">
        <v>24</v>
      </c>
      <c r="G1813" s="198">
        <f t="shared" si="120"/>
        <v>20.399999999999999</v>
      </c>
      <c r="H1813" s="371"/>
      <c r="I1813" s="373"/>
    </row>
    <row r="1814" spans="1:9" x14ac:dyDescent="0.25">
      <c r="A1814" s="193" t="s">
        <v>2574</v>
      </c>
      <c r="B1814" s="194" t="s">
        <v>1718</v>
      </c>
      <c r="C1814" s="195" t="s">
        <v>2575</v>
      </c>
      <c r="D1814" s="195" t="s">
        <v>808</v>
      </c>
      <c r="E1814" s="196">
        <v>39.25</v>
      </c>
      <c r="F1814" s="197">
        <v>6.3</v>
      </c>
      <c r="G1814" s="198">
        <f t="shared" si="120"/>
        <v>247.27500000000001</v>
      </c>
      <c r="H1814" s="371"/>
      <c r="I1814" s="373"/>
    </row>
    <row r="1815" spans="1:9" x14ac:dyDescent="0.25">
      <c r="A1815" s="193"/>
      <c r="B1815" s="194"/>
      <c r="C1815" s="195"/>
      <c r="D1815" s="195"/>
      <c r="E1815" s="196"/>
      <c r="F1815" s="197"/>
      <c r="G1815" s="198" t="str">
        <f t="shared" si="120"/>
        <v/>
      </c>
      <c r="H1815" s="371"/>
      <c r="I1815" s="373"/>
    </row>
    <row r="1816" spans="1:9" x14ac:dyDescent="0.25">
      <c r="A1816" s="193"/>
      <c r="B1816" s="194"/>
      <c r="C1816" s="195"/>
      <c r="D1816" s="195"/>
      <c r="E1816" s="196"/>
      <c r="F1816" s="197"/>
      <c r="G1816" s="198" t="str">
        <f t="shared" si="120"/>
        <v/>
      </c>
      <c r="H1816" s="371"/>
      <c r="I1816" s="373"/>
    </row>
    <row r="1817" spans="1:9" x14ac:dyDescent="0.25">
      <c r="A1817" s="193"/>
      <c r="B1817" s="194"/>
      <c r="C1817" s="195"/>
      <c r="D1817" s="195"/>
      <c r="E1817" s="196"/>
      <c r="F1817" s="199"/>
      <c r="G1817" s="198" t="str">
        <f t="shared" si="120"/>
        <v/>
      </c>
      <c r="H1817" s="371"/>
      <c r="I1817" s="373"/>
    </row>
    <row r="1818" spans="1:9" x14ac:dyDescent="0.25">
      <c r="A1818" s="193"/>
      <c r="B1818" s="194"/>
      <c r="C1818" s="195"/>
      <c r="D1818" s="195"/>
      <c r="E1818" s="196"/>
      <c r="F1818" s="199"/>
      <c r="G1818" s="198" t="str">
        <f t="shared" si="120"/>
        <v/>
      </c>
      <c r="H1818" s="371"/>
      <c r="I1818" s="373"/>
    </row>
    <row r="1819" spans="1:9" ht="15.75" thickBot="1" x14ac:dyDescent="0.3">
      <c r="A1819" s="200"/>
      <c r="B1819" s="201"/>
      <c r="C1819" s="202"/>
      <c r="D1819" s="202"/>
      <c r="E1819" s="203"/>
      <c r="F1819" s="204"/>
      <c r="G1819" s="205" t="str">
        <f t="shared" si="120"/>
        <v/>
      </c>
      <c r="H1819" s="372"/>
      <c r="I1819" s="374"/>
    </row>
    <row r="1820" spans="1:9" ht="15.75" thickBot="1" x14ac:dyDescent="0.3">
      <c r="A1820" s="164"/>
      <c r="B1820" s="206"/>
      <c r="C1820" s="164"/>
      <c r="D1820" s="164"/>
      <c r="E1820" s="207"/>
      <c r="F1820" s="208"/>
      <c r="G1820" s="209" t="str">
        <f t="shared" si="120"/>
        <v/>
      </c>
      <c r="H1820" s="175"/>
      <c r="I1820" s="175"/>
    </row>
    <row r="1821" spans="1:9" x14ac:dyDescent="0.25">
      <c r="A1821" s="176" t="s">
        <v>2256</v>
      </c>
      <c r="B1821" s="177" t="s">
        <v>561</v>
      </c>
      <c r="C1821" s="178"/>
      <c r="D1821" s="179" t="s">
        <v>2</v>
      </c>
      <c r="E1821" s="179" t="s">
        <v>2385</v>
      </c>
      <c r="F1821" s="180">
        <v>1</v>
      </c>
      <c r="G1821" s="181">
        <f>IF(SUM(G1823:G1832)="","",IF(E1821="NOTURNO",(SUM(G1823:G1832))*1.25,SUM(G1823:G1832)))</f>
        <v>890.86</v>
      </c>
      <c r="H1821" s="182" t="s">
        <v>1771</v>
      </c>
      <c r="I1821" s="183" t="s">
        <v>1772</v>
      </c>
    </row>
    <row r="1822" spans="1:9" x14ac:dyDescent="0.25">
      <c r="A1822" s="184" t="s">
        <v>1774</v>
      </c>
      <c r="B1822" s="185" t="s">
        <v>2386</v>
      </c>
      <c r="C1822" s="186" t="s">
        <v>2387</v>
      </c>
      <c r="D1822" s="187" t="s">
        <v>2</v>
      </c>
      <c r="E1822" s="188" t="s">
        <v>2388</v>
      </c>
      <c r="F1822" s="189" t="s">
        <v>3</v>
      </c>
      <c r="G1822" s="190"/>
      <c r="H1822" s="191"/>
      <c r="I1822" s="192"/>
    </row>
    <row r="1823" spans="1:9" x14ac:dyDescent="0.25">
      <c r="A1823" s="193" t="s">
        <v>2505</v>
      </c>
      <c r="B1823" s="194" t="s">
        <v>1718</v>
      </c>
      <c r="C1823" s="195" t="s">
        <v>2506</v>
      </c>
      <c r="D1823" s="195" t="s">
        <v>807</v>
      </c>
      <c r="E1823" s="196">
        <v>26.14</v>
      </c>
      <c r="F1823" s="197">
        <v>9</v>
      </c>
      <c r="G1823" s="198">
        <f t="shared" ref="G1823:G1834" si="121">IF(E1823="","",F1823*E1823)</f>
        <v>235.26</v>
      </c>
      <c r="H1823" s="371" t="s">
        <v>2564</v>
      </c>
      <c r="I1823" s="373" t="s">
        <v>2501</v>
      </c>
    </row>
    <row r="1824" spans="1:9" x14ac:dyDescent="0.25">
      <c r="A1824" s="193" t="s">
        <v>2509</v>
      </c>
      <c r="B1824" s="194" t="s">
        <v>1718</v>
      </c>
      <c r="C1824" s="195" t="s">
        <v>2510</v>
      </c>
      <c r="D1824" s="195" t="s">
        <v>807</v>
      </c>
      <c r="E1824" s="196">
        <v>26.14</v>
      </c>
      <c r="F1824" s="197">
        <v>9</v>
      </c>
      <c r="G1824" s="198">
        <f t="shared" si="121"/>
        <v>235.26</v>
      </c>
      <c r="H1824" s="371"/>
      <c r="I1824" s="373"/>
    </row>
    <row r="1825" spans="1:9" x14ac:dyDescent="0.25">
      <c r="A1825" s="193" t="s">
        <v>2560</v>
      </c>
      <c r="B1825" s="194" t="s">
        <v>1718</v>
      </c>
      <c r="C1825" s="195" t="s">
        <v>2561</v>
      </c>
      <c r="D1825" s="195" t="s">
        <v>807</v>
      </c>
      <c r="E1825" s="196">
        <v>19.989999999999998</v>
      </c>
      <c r="F1825" s="197">
        <v>6</v>
      </c>
      <c r="G1825" s="198">
        <f t="shared" si="121"/>
        <v>119.94</v>
      </c>
      <c r="H1825" s="371"/>
      <c r="I1825" s="373"/>
    </row>
    <row r="1826" spans="1:9" ht="26.25" x14ac:dyDescent="0.25">
      <c r="A1826" s="193" t="s">
        <v>2517</v>
      </c>
      <c r="B1826" s="194" t="s">
        <v>1718</v>
      </c>
      <c r="C1826" s="195" t="s">
        <v>2518</v>
      </c>
      <c r="D1826" s="195" t="s">
        <v>807</v>
      </c>
      <c r="E1826" s="196">
        <v>1.2</v>
      </c>
      <c r="F1826" s="197">
        <v>24</v>
      </c>
      <c r="G1826" s="198">
        <f t="shared" si="121"/>
        <v>28.799999999999997</v>
      </c>
      <c r="H1826" s="371"/>
      <c r="I1826" s="373"/>
    </row>
    <row r="1827" spans="1:9" ht="26.25" x14ac:dyDescent="0.25">
      <c r="A1827" s="193" t="s">
        <v>2519</v>
      </c>
      <c r="B1827" s="194" t="s">
        <v>1718</v>
      </c>
      <c r="C1827" s="195" t="s">
        <v>2520</v>
      </c>
      <c r="D1827" s="195" t="s">
        <v>807</v>
      </c>
      <c r="E1827" s="196">
        <v>0.85</v>
      </c>
      <c r="F1827" s="197">
        <v>24</v>
      </c>
      <c r="G1827" s="198">
        <f t="shared" si="121"/>
        <v>20.399999999999999</v>
      </c>
      <c r="H1827" s="371"/>
      <c r="I1827" s="373"/>
    </row>
    <row r="1828" spans="1:9" x14ac:dyDescent="0.25">
      <c r="A1828" s="193" t="s">
        <v>2574</v>
      </c>
      <c r="B1828" s="194" t="s">
        <v>1718</v>
      </c>
      <c r="C1828" s="195" t="s">
        <v>2575</v>
      </c>
      <c r="D1828" s="195" t="s">
        <v>808</v>
      </c>
      <c r="E1828" s="196">
        <v>39.25</v>
      </c>
      <c r="F1828" s="197">
        <v>6.4</v>
      </c>
      <c r="G1828" s="198">
        <f t="shared" si="121"/>
        <v>251.20000000000002</v>
      </c>
      <c r="H1828" s="371"/>
      <c r="I1828" s="373"/>
    </row>
    <row r="1829" spans="1:9" x14ac:dyDescent="0.25">
      <c r="A1829" s="193"/>
      <c r="B1829" s="194"/>
      <c r="C1829" s="195"/>
      <c r="D1829" s="195"/>
      <c r="E1829" s="196"/>
      <c r="F1829" s="197"/>
      <c r="G1829" s="198" t="str">
        <f t="shared" si="121"/>
        <v/>
      </c>
      <c r="H1829" s="371"/>
      <c r="I1829" s="373"/>
    </row>
    <row r="1830" spans="1:9" x14ac:dyDescent="0.25">
      <c r="A1830" s="193"/>
      <c r="B1830" s="194"/>
      <c r="C1830" s="195"/>
      <c r="D1830" s="195"/>
      <c r="E1830" s="196"/>
      <c r="F1830" s="197"/>
      <c r="G1830" s="198" t="str">
        <f t="shared" si="121"/>
        <v/>
      </c>
      <c r="H1830" s="371"/>
      <c r="I1830" s="373"/>
    </row>
    <row r="1831" spans="1:9" x14ac:dyDescent="0.25">
      <c r="A1831" s="193"/>
      <c r="B1831" s="194"/>
      <c r="C1831" s="195"/>
      <c r="D1831" s="195"/>
      <c r="E1831" s="196"/>
      <c r="F1831" s="199"/>
      <c r="G1831" s="198" t="str">
        <f t="shared" si="121"/>
        <v/>
      </c>
      <c r="H1831" s="371"/>
      <c r="I1831" s="373"/>
    </row>
    <row r="1832" spans="1:9" x14ac:dyDescent="0.25">
      <c r="A1832" s="193"/>
      <c r="B1832" s="194"/>
      <c r="C1832" s="195"/>
      <c r="D1832" s="195"/>
      <c r="E1832" s="196"/>
      <c r="F1832" s="199"/>
      <c r="G1832" s="198" t="str">
        <f t="shared" si="121"/>
        <v/>
      </c>
      <c r="H1832" s="371"/>
      <c r="I1832" s="373"/>
    </row>
    <row r="1833" spans="1:9" ht="15.75" thickBot="1" x14ac:dyDescent="0.3">
      <c r="A1833" s="200"/>
      <c r="B1833" s="201"/>
      <c r="C1833" s="202"/>
      <c r="D1833" s="202"/>
      <c r="E1833" s="203"/>
      <c r="F1833" s="204"/>
      <c r="G1833" s="205" t="str">
        <f t="shared" si="121"/>
        <v/>
      </c>
      <c r="H1833" s="372"/>
      <c r="I1833" s="374"/>
    </row>
    <row r="1834" spans="1:9" ht="15.75" thickBot="1" x14ac:dyDescent="0.3">
      <c r="A1834" s="164"/>
      <c r="B1834" s="206"/>
      <c r="C1834" s="164"/>
      <c r="D1834" s="164"/>
      <c r="E1834" s="207"/>
      <c r="F1834" s="208"/>
      <c r="G1834" s="209" t="str">
        <f t="shared" si="121"/>
        <v/>
      </c>
      <c r="H1834" s="175"/>
      <c r="I1834" s="175"/>
    </row>
    <row r="1835" spans="1:9" x14ac:dyDescent="0.25">
      <c r="A1835" s="176" t="s">
        <v>2257</v>
      </c>
      <c r="B1835" s="177" t="s">
        <v>562</v>
      </c>
      <c r="C1835" s="178"/>
      <c r="D1835" s="179" t="s">
        <v>2</v>
      </c>
      <c r="E1835" s="179" t="s">
        <v>2385</v>
      </c>
      <c r="F1835" s="180">
        <v>1</v>
      </c>
      <c r="G1835" s="181">
        <f>IF(SUM(G1837:G1846)="","",IF(E1835="NOTURNO",(SUM(G1837:G1846))*1.25,SUM(G1837:G1846)))</f>
        <v>1686.25</v>
      </c>
      <c r="H1835" s="182" t="s">
        <v>1771</v>
      </c>
      <c r="I1835" s="183" t="s">
        <v>1772</v>
      </c>
    </row>
    <row r="1836" spans="1:9" x14ac:dyDescent="0.25">
      <c r="A1836" s="184" t="s">
        <v>1774</v>
      </c>
      <c r="B1836" s="185" t="s">
        <v>2386</v>
      </c>
      <c r="C1836" s="186" t="s">
        <v>2387</v>
      </c>
      <c r="D1836" s="187" t="s">
        <v>2</v>
      </c>
      <c r="E1836" s="188" t="s">
        <v>2388</v>
      </c>
      <c r="F1836" s="189" t="s">
        <v>3</v>
      </c>
      <c r="G1836" s="190"/>
      <c r="H1836" s="191"/>
      <c r="I1836" s="192"/>
    </row>
    <row r="1837" spans="1:9" x14ac:dyDescent="0.25">
      <c r="A1837" s="193" t="s">
        <v>2505</v>
      </c>
      <c r="B1837" s="194" t="s">
        <v>1718</v>
      </c>
      <c r="C1837" s="195" t="s">
        <v>2506</v>
      </c>
      <c r="D1837" s="195" t="s">
        <v>807</v>
      </c>
      <c r="E1837" s="196">
        <v>26.14</v>
      </c>
      <c r="F1837" s="197">
        <v>15</v>
      </c>
      <c r="G1837" s="198">
        <f t="shared" ref="G1837:G1848" si="122">IF(E1837="","",F1837*E1837)</f>
        <v>392.1</v>
      </c>
      <c r="H1837" s="371" t="s">
        <v>2564</v>
      </c>
      <c r="I1837" s="389" t="s">
        <v>2501</v>
      </c>
    </row>
    <row r="1838" spans="1:9" x14ac:dyDescent="0.25">
      <c r="A1838" s="193" t="s">
        <v>2509</v>
      </c>
      <c r="B1838" s="194" t="s">
        <v>1718</v>
      </c>
      <c r="C1838" s="195" t="s">
        <v>2510</v>
      </c>
      <c r="D1838" s="195" t="s">
        <v>807</v>
      </c>
      <c r="E1838" s="196">
        <v>26.14</v>
      </c>
      <c r="F1838" s="197">
        <v>15</v>
      </c>
      <c r="G1838" s="198">
        <f t="shared" si="122"/>
        <v>392.1</v>
      </c>
      <c r="H1838" s="371"/>
      <c r="I1838" s="390"/>
    </row>
    <row r="1839" spans="1:9" x14ac:dyDescent="0.25">
      <c r="A1839" s="193" t="s">
        <v>2560</v>
      </c>
      <c r="B1839" s="194" t="s">
        <v>1718</v>
      </c>
      <c r="C1839" s="195" t="s">
        <v>2561</v>
      </c>
      <c r="D1839" s="195" t="s">
        <v>807</v>
      </c>
      <c r="E1839" s="196">
        <v>19.989999999999998</v>
      </c>
      <c r="F1839" s="197">
        <v>10</v>
      </c>
      <c r="G1839" s="198">
        <f t="shared" si="122"/>
        <v>199.89999999999998</v>
      </c>
      <c r="H1839" s="371"/>
      <c r="I1839" s="390"/>
    </row>
    <row r="1840" spans="1:9" ht="26.25" x14ac:dyDescent="0.25">
      <c r="A1840" s="193" t="s">
        <v>2517</v>
      </c>
      <c r="B1840" s="194" t="s">
        <v>1718</v>
      </c>
      <c r="C1840" s="195" t="s">
        <v>2518</v>
      </c>
      <c r="D1840" s="195" t="s">
        <v>807</v>
      </c>
      <c r="E1840" s="196">
        <v>1.2</v>
      </c>
      <c r="F1840" s="197">
        <v>40</v>
      </c>
      <c r="G1840" s="198">
        <f t="shared" si="122"/>
        <v>48</v>
      </c>
      <c r="H1840" s="371"/>
      <c r="I1840" s="390"/>
    </row>
    <row r="1841" spans="1:9" ht="26.25" x14ac:dyDescent="0.25">
      <c r="A1841" s="193" t="s">
        <v>2519</v>
      </c>
      <c r="B1841" s="194" t="s">
        <v>1718</v>
      </c>
      <c r="C1841" s="195" t="s">
        <v>2520</v>
      </c>
      <c r="D1841" s="195" t="s">
        <v>807</v>
      </c>
      <c r="E1841" s="196">
        <v>0.85</v>
      </c>
      <c r="F1841" s="197">
        <v>40</v>
      </c>
      <c r="G1841" s="198">
        <f t="shared" si="122"/>
        <v>34</v>
      </c>
      <c r="H1841" s="371"/>
      <c r="I1841" s="390"/>
    </row>
    <row r="1842" spans="1:9" x14ac:dyDescent="0.25">
      <c r="A1842" s="193" t="s">
        <v>2574</v>
      </c>
      <c r="B1842" s="194" t="s">
        <v>1718</v>
      </c>
      <c r="C1842" s="195" t="s">
        <v>2575</v>
      </c>
      <c r="D1842" s="195" t="s">
        <v>808</v>
      </c>
      <c r="E1842" s="196">
        <v>39.25</v>
      </c>
      <c r="F1842" s="197">
        <v>15.8</v>
      </c>
      <c r="G1842" s="198">
        <f t="shared" si="122"/>
        <v>620.15</v>
      </c>
      <c r="H1842" s="371"/>
      <c r="I1842" s="390"/>
    </row>
    <row r="1843" spans="1:9" x14ac:dyDescent="0.25">
      <c r="A1843" s="193"/>
      <c r="B1843" s="194"/>
      <c r="C1843" s="195"/>
      <c r="D1843" s="195"/>
      <c r="E1843" s="196"/>
      <c r="F1843" s="197"/>
      <c r="G1843" s="198" t="str">
        <f t="shared" si="122"/>
        <v/>
      </c>
      <c r="H1843" s="371"/>
      <c r="I1843" s="390"/>
    </row>
    <row r="1844" spans="1:9" x14ac:dyDescent="0.25">
      <c r="A1844" s="193"/>
      <c r="B1844" s="194"/>
      <c r="C1844" s="195"/>
      <c r="D1844" s="195"/>
      <c r="E1844" s="196"/>
      <c r="F1844" s="197"/>
      <c r="G1844" s="198" t="str">
        <f t="shared" si="122"/>
        <v/>
      </c>
      <c r="H1844" s="371"/>
      <c r="I1844" s="390"/>
    </row>
    <row r="1845" spans="1:9" x14ac:dyDescent="0.25">
      <c r="A1845" s="193"/>
      <c r="B1845" s="194"/>
      <c r="C1845" s="195"/>
      <c r="D1845" s="195"/>
      <c r="E1845" s="196"/>
      <c r="F1845" s="199"/>
      <c r="G1845" s="198" t="str">
        <f t="shared" si="122"/>
        <v/>
      </c>
      <c r="H1845" s="371"/>
      <c r="I1845" s="390"/>
    </row>
    <row r="1846" spans="1:9" x14ac:dyDescent="0.25">
      <c r="A1846" s="193"/>
      <c r="B1846" s="194"/>
      <c r="C1846" s="195"/>
      <c r="D1846" s="195"/>
      <c r="E1846" s="196"/>
      <c r="F1846" s="199"/>
      <c r="G1846" s="198" t="str">
        <f t="shared" si="122"/>
        <v/>
      </c>
      <c r="H1846" s="371"/>
      <c r="I1846" s="390"/>
    </row>
    <row r="1847" spans="1:9" ht="15.75" thickBot="1" x14ac:dyDescent="0.3">
      <c r="A1847" s="200"/>
      <c r="B1847" s="201"/>
      <c r="C1847" s="202"/>
      <c r="D1847" s="202"/>
      <c r="E1847" s="203"/>
      <c r="F1847" s="204"/>
      <c r="G1847" s="205" t="str">
        <f t="shared" si="122"/>
        <v/>
      </c>
      <c r="H1847" s="372"/>
      <c r="I1847" s="391"/>
    </row>
    <row r="1848" spans="1:9" ht="15.75" thickBot="1" x14ac:dyDescent="0.3">
      <c r="A1848" s="164"/>
      <c r="B1848" s="206"/>
      <c r="C1848" s="164"/>
      <c r="D1848" s="164"/>
      <c r="E1848" s="207"/>
      <c r="F1848" s="208"/>
      <c r="G1848" s="209" t="str">
        <f t="shared" si="122"/>
        <v/>
      </c>
      <c r="H1848" s="175"/>
      <c r="I1848" s="175"/>
    </row>
    <row r="1849" spans="1:9" x14ac:dyDescent="0.25">
      <c r="A1849" s="176" t="s">
        <v>2258</v>
      </c>
      <c r="B1849" s="177" t="s">
        <v>563</v>
      </c>
      <c r="C1849" s="178"/>
      <c r="D1849" s="179" t="s">
        <v>2</v>
      </c>
      <c r="E1849" s="179" t="s">
        <v>2385</v>
      </c>
      <c r="F1849" s="180">
        <v>1</v>
      </c>
      <c r="G1849" s="181">
        <f>IF(SUM(G1851:G1860)="","",IF(E1849="NOTURNO",(SUM(G1851:G1860))*1.25,SUM(G1851:G1860)))</f>
        <v>261.26299999999998</v>
      </c>
      <c r="H1849" s="182" t="s">
        <v>1771</v>
      </c>
      <c r="I1849" s="183" t="s">
        <v>1772</v>
      </c>
    </row>
    <row r="1850" spans="1:9" x14ac:dyDescent="0.25">
      <c r="A1850" s="184" t="s">
        <v>1774</v>
      </c>
      <c r="B1850" s="185" t="s">
        <v>2386</v>
      </c>
      <c r="C1850" s="186" t="s">
        <v>2387</v>
      </c>
      <c r="D1850" s="187" t="s">
        <v>2</v>
      </c>
      <c r="E1850" s="188" t="s">
        <v>2388</v>
      </c>
      <c r="F1850" s="189" t="s">
        <v>3</v>
      </c>
      <c r="G1850" s="190"/>
      <c r="H1850" s="191"/>
      <c r="I1850" s="192"/>
    </row>
    <row r="1851" spans="1:9" x14ac:dyDescent="0.25">
      <c r="A1851" s="193" t="s">
        <v>2513</v>
      </c>
      <c r="B1851" s="194" t="s">
        <v>1718</v>
      </c>
      <c r="C1851" s="195" t="s">
        <v>2514</v>
      </c>
      <c r="D1851" s="195" t="s">
        <v>807</v>
      </c>
      <c r="E1851" s="196">
        <v>33.159999999999997</v>
      </c>
      <c r="F1851" s="197">
        <v>3.7</v>
      </c>
      <c r="G1851" s="198">
        <f t="shared" ref="G1851:G1862" si="123">IF(E1851="","",F1851*E1851)</f>
        <v>122.69199999999999</v>
      </c>
      <c r="H1851" s="371" t="s">
        <v>2565</v>
      </c>
      <c r="I1851" s="373" t="s">
        <v>2501</v>
      </c>
    </row>
    <row r="1852" spans="1:9" x14ac:dyDescent="0.25">
      <c r="A1852" s="193" t="s">
        <v>2560</v>
      </c>
      <c r="B1852" s="194" t="s">
        <v>1718</v>
      </c>
      <c r="C1852" s="195" t="s">
        <v>2561</v>
      </c>
      <c r="D1852" s="195" t="s">
        <v>807</v>
      </c>
      <c r="E1852" s="196">
        <v>19.989999999999998</v>
      </c>
      <c r="F1852" s="197">
        <v>3.7</v>
      </c>
      <c r="G1852" s="198">
        <f t="shared" si="123"/>
        <v>73.962999999999994</v>
      </c>
      <c r="H1852" s="371"/>
      <c r="I1852" s="373"/>
    </row>
    <row r="1853" spans="1:9" x14ac:dyDescent="0.25">
      <c r="A1853" s="193" t="s">
        <v>2509</v>
      </c>
      <c r="B1853" s="194" t="s">
        <v>1718</v>
      </c>
      <c r="C1853" s="195" t="s">
        <v>2510</v>
      </c>
      <c r="D1853" s="195" t="s">
        <v>807</v>
      </c>
      <c r="E1853" s="196">
        <v>26.14</v>
      </c>
      <c r="F1853" s="197">
        <v>1</v>
      </c>
      <c r="G1853" s="198">
        <f t="shared" si="123"/>
        <v>26.14</v>
      </c>
      <c r="H1853" s="371"/>
      <c r="I1853" s="373"/>
    </row>
    <row r="1854" spans="1:9" x14ac:dyDescent="0.25">
      <c r="A1854" s="193" t="s">
        <v>2550</v>
      </c>
      <c r="B1854" s="194" t="s">
        <v>1718</v>
      </c>
      <c r="C1854" s="195" t="s">
        <v>2551</v>
      </c>
      <c r="D1854" s="195" t="s">
        <v>807</v>
      </c>
      <c r="E1854" s="196">
        <v>106.24</v>
      </c>
      <c r="F1854" s="197">
        <v>0.2</v>
      </c>
      <c r="G1854" s="198">
        <f t="shared" si="123"/>
        <v>21.248000000000001</v>
      </c>
      <c r="H1854" s="371"/>
      <c r="I1854" s="373"/>
    </row>
    <row r="1855" spans="1:9" ht="26.25" x14ac:dyDescent="0.25">
      <c r="A1855" s="193" t="s">
        <v>2517</v>
      </c>
      <c r="B1855" s="194" t="s">
        <v>1718</v>
      </c>
      <c r="C1855" s="195" t="s">
        <v>2518</v>
      </c>
      <c r="D1855" s="195" t="s">
        <v>807</v>
      </c>
      <c r="E1855" s="196">
        <v>1.2</v>
      </c>
      <c r="F1855" s="197">
        <v>8.4</v>
      </c>
      <c r="G1855" s="198">
        <f t="shared" si="123"/>
        <v>10.08</v>
      </c>
      <c r="H1855" s="371"/>
      <c r="I1855" s="373"/>
    </row>
    <row r="1856" spans="1:9" ht="26.25" x14ac:dyDescent="0.25">
      <c r="A1856" s="193" t="s">
        <v>2519</v>
      </c>
      <c r="B1856" s="194" t="s">
        <v>1718</v>
      </c>
      <c r="C1856" s="195" t="s">
        <v>2520</v>
      </c>
      <c r="D1856" s="195" t="s">
        <v>807</v>
      </c>
      <c r="E1856" s="196">
        <v>0.85</v>
      </c>
      <c r="F1856" s="197">
        <v>8.4</v>
      </c>
      <c r="G1856" s="198">
        <f t="shared" si="123"/>
        <v>7.14</v>
      </c>
      <c r="H1856" s="371"/>
      <c r="I1856" s="373"/>
    </row>
    <row r="1857" spans="1:9" x14ac:dyDescent="0.25">
      <c r="A1857" s="193"/>
      <c r="B1857" s="194"/>
      <c r="C1857" s="195"/>
      <c r="D1857" s="195"/>
      <c r="E1857" s="196"/>
      <c r="F1857" s="197"/>
      <c r="G1857" s="198" t="str">
        <f t="shared" si="123"/>
        <v/>
      </c>
      <c r="H1857" s="371"/>
      <c r="I1857" s="373"/>
    </row>
    <row r="1858" spans="1:9" x14ac:dyDescent="0.25">
      <c r="A1858" s="193"/>
      <c r="B1858" s="194"/>
      <c r="C1858" s="195"/>
      <c r="D1858" s="195"/>
      <c r="E1858" s="196"/>
      <c r="F1858" s="197"/>
      <c r="G1858" s="198" t="str">
        <f t="shared" si="123"/>
        <v/>
      </c>
      <c r="H1858" s="371"/>
      <c r="I1858" s="373"/>
    </row>
    <row r="1859" spans="1:9" x14ac:dyDescent="0.25">
      <c r="A1859" s="193"/>
      <c r="B1859" s="194"/>
      <c r="C1859" s="195"/>
      <c r="D1859" s="195"/>
      <c r="E1859" s="196"/>
      <c r="F1859" s="199"/>
      <c r="G1859" s="198" t="str">
        <f t="shared" si="123"/>
        <v/>
      </c>
      <c r="H1859" s="371"/>
      <c r="I1859" s="373"/>
    </row>
    <row r="1860" spans="1:9" x14ac:dyDescent="0.25">
      <c r="A1860" s="193"/>
      <c r="B1860" s="194"/>
      <c r="C1860" s="195"/>
      <c r="D1860" s="195"/>
      <c r="E1860" s="196"/>
      <c r="F1860" s="199"/>
      <c r="G1860" s="198" t="str">
        <f t="shared" si="123"/>
        <v/>
      </c>
      <c r="H1860" s="371"/>
      <c r="I1860" s="373"/>
    </row>
    <row r="1861" spans="1:9" ht="15.75" thickBot="1" x14ac:dyDescent="0.3">
      <c r="A1861" s="200"/>
      <c r="B1861" s="201"/>
      <c r="C1861" s="202"/>
      <c r="D1861" s="202"/>
      <c r="E1861" s="203"/>
      <c r="F1861" s="204"/>
      <c r="G1861" s="205" t="str">
        <f t="shared" si="123"/>
        <v/>
      </c>
      <c r="H1861" s="372"/>
      <c r="I1861" s="374"/>
    </row>
    <row r="1862" spans="1:9" ht="15.75" thickBot="1" x14ac:dyDescent="0.3">
      <c r="A1862" s="164"/>
      <c r="B1862" s="206"/>
      <c r="C1862" s="164"/>
      <c r="D1862" s="164"/>
      <c r="E1862" s="207"/>
      <c r="F1862" s="208"/>
      <c r="G1862" s="209" t="str">
        <f t="shared" si="123"/>
        <v/>
      </c>
      <c r="H1862" s="175"/>
      <c r="I1862" s="175"/>
    </row>
    <row r="1863" spans="1:9" x14ac:dyDescent="0.25">
      <c r="A1863" s="176" t="s">
        <v>2259</v>
      </c>
      <c r="B1863" s="177" t="s">
        <v>564</v>
      </c>
      <c r="C1863" s="178"/>
      <c r="D1863" s="179" t="s">
        <v>2</v>
      </c>
      <c r="E1863" s="179" t="s">
        <v>2385</v>
      </c>
      <c r="F1863" s="180">
        <v>1</v>
      </c>
      <c r="G1863" s="181">
        <f>IF(SUM(G1865:G1874)="","",IF(E1863="NOTURNO",(SUM(G1865:G1874))*1.25,SUM(G1865:G1874)))</f>
        <v>379.01</v>
      </c>
      <c r="H1863" s="182" t="s">
        <v>1771</v>
      </c>
      <c r="I1863" s="183" t="s">
        <v>1772</v>
      </c>
    </row>
    <row r="1864" spans="1:9" x14ac:dyDescent="0.25">
      <c r="A1864" s="184" t="s">
        <v>1774</v>
      </c>
      <c r="B1864" s="185" t="s">
        <v>2386</v>
      </c>
      <c r="C1864" s="186" t="s">
        <v>2387</v>
      </c>
      <c r="D1864" s="187" t="s">
        <v>2</v>
      </c>
      <c r="E1864" s="188" t="s">
        <v>2388</v>
      </c>
      <c r="F1864" s="189" t="s">
        <v>3</v>
      </c>
      <c r="G1864" s="190"/>
      <c r="H1864" s="191"/>
      <c r="I1864" s="192"/>
    </row>
    <row r="1865" spans="1:9" x14ac:dyDescent="0.25">
      <c r="A1865" s="193" t="s">
        <v>2513</v>
      </c>
      <c r="B1865" s="194" t="s">
        <v>1718</v>
      </c>
      <c r="C1865" s="195" t="s">
        <v>2514</v>
      </c>
      <c r="D1865" s="195" t="s">
        <v>807</v>
      </c>
      <c r="E1865" s="196">
        <v>33.159999999999997</v>
      </c>
      <c r="F1865" s="197">
        <v>5.2</v>
      </c>
      <c r="G1865" s="198">
        <f t="shared" ref="G1865:G1876" si="124">IF(E1865="","",F1865*E1865)</f>
        <v>172.43199999999999</v>
      </c>
      <c r="H1865" s="371" t="s">
        <v>2565</v>
      </c>
      <c r="I1865" s="373" t="s">
        <v>2501</v>
      </c>
    </row>
    <row r="1866" spans="1:9" x14ac:dyDescent="0.25">
      <c r="A1866" s="193" t="s">
        <v>2560</v>
      </c>
      <c r="B1866" s="194" t="s">
        <v>1718</v>
      </c>
      <c r="C1866" s="195" t="s">
        <v>2561</v>
      </c>
      <c r="D1866" s="195" t="s">
        <v>807</v>
      </c>
      <c r="E1866" s="196">
        <v>19.989999999999998</v>
      </c>
      <c r="F1866" s="197">
        <v>5.2</v>
      </c>
      <c r="G1866" s="198">
        <f t="shared" si="124"/>
        <v>103.94799999999999</v>
      </c>
      <c r="H1866" s="371"/>
      <c r="I1866" s="373"/>
    </row>
    <row r="1867" spans="1:9" x14ac:dyDescent="0.25">
      <c r="A1867" s="193" t="s">
        <v>2509</v>
      </c>
      <c r="B1867" s="194" t="s">
        <v>1718</v>
      </c>
      <c r="C1867" s="195" t="s">
        <v>2510</v>
      </c>
      <c r="D1867" s="195" t="s">
        <v>807</v>
      </c>
      <c r="E1867" s="196">
        <v>26.14</v>
      </c>
      <c r="F1867" s="197">
        <v>1</v>
      </c>
      <c r="G1867" s="198">
        <f t="shared" si="124"/>
        <v>26.14</v>
      </c>
      <c r="H1867" s="371"/>
      <c r="I1867" s="373"/>
    </row>
    <row r="1868" spans="1:9" x14ac:dyDescent="0.25">
      <c r="A1868" s="193" t="s">
        <v>2550</v>
      </c>
      <c r="B1868" s="194" t="s">
        <v>1718</v>
      </c>
      <c r="C1868" s="195" t="s">
        <v>2551</v>
      </c>
      <c r="D1868" s="195" t="s">
        <v>807</v>
      </c>
      <c r="E1868" s="196">
        <v>106.24</v>
      </c>
      <c r="F1868" s="197">
        <v>0.5</v>
      </c>
      <c r="G1868" s="198">
        <f t="shared" si="124"/>
        <v>53.12</v>
      </c>
      <c r="H1868" s="371"/>
      <c r="I1868" s="373"/>
    </row>
    <row r="1869" spans="1:9" ht="26.25" x14ac:dyDescent="0.25">
      <c r="A1869" s="193" t="s">
        <v>2517</v>
      </c>
      <c r="B1869" s="194" t="s">
        <v>1718</v>
      </c>
      <c r="C1869" s="195" t="s">
        <v>2518</v>
      </c>
      <c r="D1869" s="195" t="s">
        <v>807</v>
      </c>
      <c r="E1869" s="196">
        <v>1.2</v>
      </c>
      <c r="F1869" s="197">
        <v>11.4</v>
      </c>
      <c r="G1869" s="198">
        <f t="shared" si="124"/>
        <v>13.68</v>
      </c>
      <c r="H1869" s="371"/>
      <c r="I1869" s="373"/>
    </row>
    <row r="1870" spans="1:9" ht="26.25" x14ac:dyDescent="0.25">
      <c r="A1870" s="193" t="s">
        <v>2519</v>
      </c>
      <c r="B1870" s="194" t="s">
        <v>1718</v>
      </c>
      <c r="C1870" s="195" t="s">
        <v>2520</v>
      </c>
      <c r="D1870" s="195" t="s">
        <v>807</v>
      </c>
      <c r="E1870" s="196">
        <v>0.85</v>
      </c>
      <c r="F1870" s="197">
        <v>11.4</v>
      </c>
      <c r="G1870" s="198">
        <f t="shared" si="124"/>
        <v>9.69</v>
      </c>
      <c r="H1870" s="371"/>
      <c r="I1870" s="373"/>
    </row>
    <row r="1871" spans="1:9" x14ac:dyDescent="0.25">
      <c r="A1871" s="193"/>
      <c r="B1871" s="194"/>
      <c r="C1871" s="195"/>
      <c r="D1871" s="195"/>
      <c r="E1871" s="196"/>
      <c r="F1871" s="197"/>
      <c r="G1871" s="198" t="str">
        <f t="shared" si="124"/>
        <v/>
      </c>
      <c r="H1871" s="371"/>
      <c r="I1871" s="373"/>
    </row>
    <row r="1872" spans="1:9" x14ac:dyDescent="0.25">
      <c r="A1872" s="193"/>
      <c r="B1872" s="194"/>
      <c r="C1872" s="195"/>
      <c r="D1872" s="195"/>
      <c r="E1872" s="196"/>
      <c r="F1872" s="197"/>
      <c r="G1872" s="198" t="str">
        <f t="shared" si="124"/>
        <v/>
      </c>
      <c r="H1872" s="371"/>
      <c r="I1872" s="373"/>
    </row>
    <row r="1873" spans="1:9" x14ac:dyDescent="0.25">
      <c r="A1873" s="193"/>
      <c r="B1873" s="194"/>
      <c r="C1873" s="195"/>
      <c r="D1873" s="195"/>
      <c r="E1873" s="196"/>
      <c r="F1873" s="199"/>
      <c r="G1873" s="198" t="str">
        <f t="shared" si="124"/>
        <v/>
      </c>
      <c r="H1873" s="371"/>
      <c r="I1873" s="373"/>
    </row>
    <row r="1874" spans="1:9" x14ac:dyDescent="0.25">
      <c r="A1874" s="193"/>
      <c r="B1874" s="194"/>
      <c r="C1874" s="195"/>
      <c r="D1874" s="195"/>
      <c r="E1874" s="196"/>
      <c r="F1874" s="199"/>
      <c r="G1874" s="198" t="str">
        <f t="shared" si="124"/>
        <v/>
      </c>
      <c r="H1874" s="371"/>
      <c r="I1874" s="373"/>
    </row>
    <row r="1875" spans="1:9" ht="15.75" thickBot="1" x14ac:dyDescent="0.3">
      <c r="A1875" s="200"/>
      <c r="B1875" s="201"/>
      <c r="C1875" s="202"/>
      <c r="D1875" s="202"/>
      <c r="E1875" s="203"/>
      <c r="F1875" s="204"/>
      <c r="G1875" s="205" t="str">
        <f t="shared" si="124"/>
        <v/>
      </c>
      <c r="H1875" s="372"/>
      <c r="I1875" s="374"/>
    </row>
    <row r="1876" spans="1:9" ht="15.75" thickBot="1" x14ac:dyDescent="0.3">
      <c r="A1876" s="164"/>
      <c r="B1876" s="206"/>
      <c r="C1876" s="164"/>
      <c r="D1876" s="164"/>
      <c r="E1876" s="207"/>
      <c r="F1876" s="208"/>
      <c r="G1876" s="209" t="str">
        <f t="shared" si="124"/>
        <v/>
      </c>
      <c r="H1876" s="175"/>
      <c r="I1876" s="175"/>
    </row>
    <row r="1877" spans="1:9" x14ac:dyDescent="0.25">
      <c r="A1877" s="176" t="s">
        <v>2260</v>
      </c>
      <c r="B1877" s="177" t="s">
        <v>565</v>
      </c>
      <c r="C1877" s="178"/>
      <c r="D1877" s="179" t="s">
        <v>2</v>
      </c>
      <c r="E1877" s="179" t="s">
        <v>2385</v>
      </c>
      <c r="F1877" s="180">
        <v>1</v>
      </c>
      <c r="G1877" s="181">
        <f>IF(SUM(G1879:G1888)="","",IF(E1877="NOTURNO",(SUM(G1879:G1888))*1.25,SUM(G1879:G1888)))</f>
        <v>396.18499999999995</v>
      </c>
      <c r="H1877" s="182" t="s">
        <v>1771</v>
      </c>
      <c r="I1877" s="183" t="s">
        <v>1772</v>
      </c>
    </row>
    <row r="1878" spans="1:9" x14ac:dyDescent="0.25">
      <c r="A1878" s="184" t="s">
        <v>1774</v>
      </c>
      <c r="B1878" s="185" t="s">
        <v>2386</v>
      </c>
      <c r="C1878" s="186" t="s">
        <v>2387</v>
      </c>
      <c r="D1878" s="187" t="s">
        <v>2</v>
      </c>
      <c r="E1878" s="188" t="s">
        <v>2388</v>
      </c>
      <c r="F1878" s="189" t="s">
        <v>3</v>
      </c>
      <c r="G1878" s="190"/>
      <c r="H1878" s="191"/>
      <c r="I1878" s="192"/>
    </row>
    <row r="1879" spans="1:9" x14ac:dyDescent="0.25">
      <c r="A1879" s="193" t="s">
        <v>2513</v>
      </c>
      <c r="B1879" s="194" t="s">
        <v>1718</v>
      </c>
      <c r="C1879" s="195" t="s">
        <v>2514</v>
      </c>
      <c r="D1879" s="195" t="s">
        <v>807</v>
      </c>
      <c r="E1879" s="196">
        <v>33.159999999999997</v>
      </c>
      <c r="F1879" s="197">
        <v>5.5</v>
      </c>
      <c r="G1879" s="198">
        <f t="shared" ref="G1879:G1889" si="125">IF(E1879="","",F1879*E1879)</f>
        <v>182.38</v>
      </c>
      <c r="H1879" s="371" t="s">
        <v>2565</v>
      </c>
      <c r="I1879" s="373" t="s">
        <v>2501</v>
      </c>
    </row>
    <row r="1880" spans="1:9" x14ac:dyDescent="0.25">
      <c r="A1880" s="193" t="s">
        <v>2560</v>
      </c>
      <c r="B1880" s="194" t="s">
        <v>1718</v>
      </c>
      <c r="C1880" s="195" t="s">
        <v>2561</v>
      </c>
      <c r="D1880" s="195" t="s">
        <v>807</v>
      </c>
      <c r="E1880" s="196">
        <v>19.989999999999998</v>
      </c>
      <c r="F1880" s="197">
        <v>5.5</v>
      </c>
      <c r="G1880" s="198">
        <f t="shared" si="125"/>
        <v>109.94499999999999</v>
      </c>
      <c r="H1880" s="371"/>
      <c r="I1880" s="373"/>
    </row>
    <row r="1881" spans="1:9" x14ac:dyDescent="0.25">
      <c r="A1881" s="193" t="s">
        <v>2509</v>
      </c>
      <c r="B1881" s="194" t="s">
        <v>1718</v>
      </c>
      <c r="C1881" s="195" t="s">
        <v>2510</v>
      </c>
      <c r="D1881" s="195" t="s">
        <v>807</v>
      </c>
      <c r="E1881" s="196">
        <v>26.14</v>
      </c>
      <c r="F1881" s="197">
        <v>1</v>
      </c>
      <c r="G1881" s="198">
        <f t="shared" si="125"/>
        <v>26.14</v>
      </c>
      <c r="H1881" s="371"/>
      <c r="I1881" s="373"/>
    </row>
    <row r="1882" spans="1:9" x14ac:dyDescent="0.25">
      <c r="A1882" s="193" t="s">
        <v>2550</v>
      </c>
      <c r="B1882" s="194" t="s">
        <v>1718</v>
      </c>
      <c r="C1882" s="195" t="s">
        <v>2551</v>
      </c>
      <c r="D1882" s="195" t="s">
        <v>807</v>
      </c>
      <c r="E1882" s="196">
        <v>106.24</v>
      </c>
      <c r="F1882" s="197">
        <v>0.5</v>
      </c>
      <c r="G1882" s="198">
        <f t="shared" si="125"/>
        <v>53.12</v>
      </c>
      <c r="H1882" s="371"/>
      <c r="I1882" s="373"/>
    </row>
    <row r="1883" spans="1:9" ht="26.25" x14ac:dyDescent="0.25">
      <c r="A1883" s="193" t="s">
        <v>2517</v>
      </c>
      <c r="B1883" s="194" t="s">
        <v>1718</v>
      </c>
      <c r="C1883" s="195" t="s">
        <v>2518</v>
      </c>
      <c r="D1883" s="195" t="s">
        <v>807</v>
      </c>
      <c r="E1883" s="196">
        <v>1.2</v>
      </c>
      <c r="F1883" s="197">
        <v>12</v>
      </c>
      <c r="G1883" s="198">
        <f t="shared" si="125"/>
        <v>14.399999999999999</v>
      </c>
      <c r="H1883" s="371"/>
      <c r="I1883" s="373"/>
    </row>
    <row r="1884" spans="1:9" ht="26.25" x14ac:dyDescent="0.25">
      <c r="A1884" s="193" t="s">
        <v>2519</v>
      </c>
      <c r="B1884" s="194" t="s">
        <v>1718</v>
      </c>
      <c r="C1884" s="195" t="s">
        <v>2520</v>
      </c>
      <c r="D1884" s="195" t="s">
        <v>807</v>
      </c>
      <c r="E1884" s="196">
        <v>0.85</v>
      </c>
      <c r="F1884" s="197">
        <v>12</v>
      </c>
      <c r="G1884" s="198">
        <f t="shared" si="125"/>
        <v>10.199999999999999</v>
      </c>
      <c r="H1884" s="371"/>
      <c r="I1884" s="373"/>
    </row>
    <row r="1885" spans="1:9" x14ac:dyDescent="0.25">
      <c r="A1885" s="193"/>
      <c r="B1885" s="194"/>
      <c r="C1885" s="195"/>
      <c r="D1885" s="195"/>
      <c r="E1885" s="196"/>
      <c r="F1885" s="197"/>
      <c r="G1885" s="198" t="str">
        <f t="shared" si="125"/>
        <v/>
      </c>
      <c r="H1885" s="371"/>
      <c r="I1885" s="373"/>
    </row>
    <row r="1886" spans="1:9" x14ac:dyDescent="0.25">
      <c r="A1886" s="193"/>
      <c r="B1886" s="194"/>
      <c r="C1886" s="195"/>
      <c r="D1886" s="195"/>
      <c r="E1886" s="196"/>
      <c r="F1886" s="197"/>
      <c r="G1886" s="198" t="str">
        <f t="shared" si="125"/>
        <v/>
      </c>
      <c r="H1886" s="371"/>
      <c r="I1886" s="373"/>
    </row>
    <row r="1887" spans="1:9" x14ac:dyDescent="0.25">
      <c r="A1887" s="193"/>
      <c r="B1887" s="194"/>
      <c r="C1887" s="195"/>
      <c r="D1887" s="195"/>
      <c r="E1887" s="196"/>
      <c r="F1887" s="199"/>
      <c r="G1887" s="198" t="str">
        <f t="shared" si="125"/>
        <v/>
      </c>
      <c r="H1887" s="371"/>
      <c r="I1887" s="373"/>
    </row>
    <row r="1888" spans="1:9" x14ac:dyDescent="0.25">
      <c r="A1888" s="193"/>
      <c r="B1888" s="194"/>
      <c r="C1888" s="195"/>
      <c r="D1888" s="195"/>
      <c r="E1888" s="196"/>
      <c r="F1888" s="199"/>
      <c r="G1888" s="198" t="str">
        <f t="shared" si="125"/>
        <v/>
      </c>
      <c r="H1888" s="371"/>
      <c r="I1888" s="373"/>
    </row>
    <row r="1889" spans="1:9" ht="15.75" thickBot="1" x14ac:dyDescent="0.3">
      <c r="A1889" s="200"/>
      <c r="B1889" s="201"/>
      <c r="C1889" s="202"/>
      <c r="D1889" s="202"/>
      <c r="E1889" s="203"/>
      <c r="F1889" s="204"/>
      <c r="G1889" s="205" t="str">
        <f t="shared" si="125"/>
        <v/>
      </c>
      <c r="H1889" s="372"/>
      <c r="I1889" s="374"/>
    </row>
    <row r="1890" spans="1:9" ht="15.75" thickBot="1" x14ac:dyDescent="0.3">
      <c r="H1890" s="175"/>
      <c r="I1890" s="175"/>
    </row>
    <row r="1891" spans="1:9" x14ac:dyDescent="0.25">
      <c r="A1891" s="176" t="s">
        <v>2261</v>
      </c>
      <c r="B1891" s="177" t="s">
        <v>566</v>
      </c>
      <c r="C1891" s="178"/>
      <c r="D1891" s="179" t="s">
        <v>2</v>
      </c>
      <c r="E1891" s="179" t="s">
        <v>2385</v>
      </c>
      <c r="F1891" s="180">
        <v>1</v>
      </c>
      <c r="G1891" s="181">
        <f>IF(SUM(G1893:G1902)="","",IF(E1891="NOTURNO",(SUM(G1893:G1902))*1.25,SUM(G1893:G1902)))</f>
        <v>599.83699999999999</v>
      </c>
      <c r="H1891" s="182" t="s">
        <v>1771</v>
      </c>
      <c r="I1891" s="183" t="s">
        <v>1772</v>
      </c>
    </row>
    <row r="1892" spans="1:9" x14ac:dyDescent="0.25">
      <c r="A1892" s="184" t="s">
        <v>1774</v>
      </c>
      <c r="B1892" s="185" t="s">
        <v>2386</v>
      </c>
      <c r="C1892" s="186" t="s">
        <v>2387</v>
      </c>
      <c r="D1892" s="187" t="s">
        <v>2</v>
      </c>
      <c r="E1892" s="188" t="s">
        <v>2388</v>
      </c>
      <c r="F1892" s="189" t="s">
        <v>3</v>
      </c>
      <c r="G1892" s="190"/>
      <c r="H1892" s="191"/>
      <c r="I1892" s="192"/>
    </row>
    <row r="1893" spans="1:9" x14ac:dyDescent="0.25">
      <c r="A1893" s="193" t="s">
        <v>2513</v>
      </c>
      <c r="B1893" s="194" t="s">
        <v>1718</v>
      </c>
      <c r="C1893" s="195" t="s">
        <v>2514</v>
      </c>
      <c r="D1893" s="195" t="s">
        <v>807</v>
      </c>
      <c r="E1893" s="196">
        <v>33.159999999999997</v>
      </c>
      <c r="F1893" s="197">
        <v>7.5</v>
      </c>
      <c r="G1893" s="198">
        <f t="shared" ref="G1893:G1904" si="126">IF(E1893="","",F1893*E1893)</f>
        <v>248.7</v>
      </c>
      <c r="H1893" s="371" t="s">
        <v>2565</v>
      </c>
      <c r="I1893" s="373" t="s">
        <v>2501</v>
      </c>
    </row>
    <row r="1894" spans="1:9" x14ac:dyDescent="0.25">
      <c r="A1894" s="193" t="s">
        <v>2560</v>
      </c>
      <c r="B1894" s="194" t="s">
        <v>1718</v>
      </c>
      <c r="C1894" s="195" t="s">
        <v>2561</v>
      </c>
      <c r="D1894" s="195" t="s">
        <v>807</v>
      </c>
      <c r="E1894" s="196">
        <v>19.989999999999998</v>
      </c>
      <c r="F1894" s="197">
        <v>7.5</v>
      </c>
      <c r="G1894" s="198">
        <f t="shared" si="126"/>
        <v>149.92499999999998</v>
      </c>
      <c r="H1894" s="371"/>
      <c r="I1894" s="373"/>
    </row>
    <row r="1895" spans="1:9" x14ac:dyDescent="0.25">
      <c r="A1895" s="193" t="s">
        <v>2509</v>
      </c>
      <c r="B1895" s="194" t="s">
        <v>1718</v>
      </c>
      <c r="C1895" s="195" t="s">
        <v>2510</v>
      </c>
      <c r="D1895" s="195" t="s">
        <v>807</v>
      </c>
      <c r="E1895" s="196">
        <v>26.14</v>
      </c>
      <c r="F1895" s="197">
        <v>2.2999999999999998</v>
      </c>
      <c r="G1895" s="198">
        <f t="shared" si="126"/>
        <v>60.122</v>
      </c>
      <c r="H1895" s="371"/>
      <c r="I1895" s="373"/>
    </row>
    <row r="1896" spans="1:9" x14ac:dyDescent="0.25">
      <c r="A1896" s="193" t="s">
        <v>2550</v>
      </c>
      <c r="B1896" s="194" t="s">
        <v>1718</v>
      </c>
      <c r="C1896" s="195" t="s">
        <v>2551</v>
      </c>
      <c r="D1896" s="195" t="s">
        <v>807</v>
      </c>
      <c r="E1896" s="196">
        <v>106.24</v>
      </c>
      <c r="F1896" s="197">
        <v>1</v>
      </c>
      <c r="G1896" s="198">
        <f t="shared" si="126"/>
        <v>106.24</v>
      </c>
      <c r="H1896" s="371"/>
      <c r="I1896" s="373"/>
    </row>
    <row r="1897" spans="1:9" ht="26.25" x14ac:dyDescent="0.25">
      <c r="A1897" s="193" t="s">
        <v>2517</v>
      </c>
      <c r="B1897" s="194" t="s">
        <v>1718</v>
      </c>
      <c r="C1897" s="195" t="s">
        <v>2518</v>
      </c>
      <c r="D1897" s="195" t="s">
        <v>807</v>
      </c>
      <c r="E1897" s="196">
        <v>1.2</v>
      </c>
      <c r="F1897" s="197">
        <v>17</v>
      </c>
      <c r="G1897" s="198">
        <f t="shared" si="126"/>
        <v>20.399999999999999</v>
      </c>
      <c r="H1897" s="371"/>
      <c r="I1897" s="373"/>
    </row>
    <row r="1898" spans="1:9" ht="26.25" x14ac:dyDescent="0.25">
      <c r="A1898" s="193" t="s">
        <v>2519</v>
      </c>
      <c r="B1898" s="194" t="s">
        <v>1718</v>
      </c>
      <c r="C1898" s="195" t="s">
        <v>2520</v>
      </c>
      <c r="D1898" s="195" t="s">
        <v>807</v>
      </c>
      <c r="E1898" s="196">
        <v>0.85</v>
      </c>
      <c r="F1898" s="197">
        <v>17</v>
      </c>
      <c r="G1898" s="198">
        <f t="shared" si="126"/>
        <v>14.45</v>
      </c>
      <c r="H1898" s="371"/>
      <c r="I1898" s="373"/>
    </row>
    <row r="1899" spans="1:9" x14ac:dyDescent="0.25">
      <c r="A1899" s="193"/>
      <c r="B1899" s="194"/>
      <c r="C1899" s="195"/>
      <c r="D1899" s="195"/>
      <c r="E1899" s="196"/>
      <c r="F1899" s="197"/>
      <c r="G1899" s="198" t="str">
        <f t="shared" si="126"/>
        <v/>
      </c>
      <c r="H1899" s="371"/>
      <c r="I1899" s="373"/>
    </row>
    <row r="1900" spans="1:9" x14ac:dyDescent="0.25">
      <c r="A1900" s="193"/>
      <c r="B1900" s="194"/>
      <c r="C1900" s="195"/>
      <c r="D1900" s="195"/>
      <c r="E1900" s="196"/>
      <c r="F1900" s="197"/>
      <c r="G1900" s="198" t="str">
        <f t="shared" si="126"/>
        <v/>
      </c>
      <c r="H1900" s="371"/>
      <c r="I1900" s="373"/>
    </row>
    <row r="1901" spans="1:9" x14ac:dyDescent="0.25">
      <c r="A1901" s="193"/>
      <c r="B1901" s="194"/>
      <c r="C1901" s="195"/>
      <c r="D1901" s="195"/>
      <c r="E1901" s="196"/>
      <c r="F1901" s="199"/>
      <c r="G1901" s="198" t="str">
        <f t="shared" si="126"/>
        <v/>
      </c>
      <c r="H1901" s="371"/>
      <c r="I1901" s="373"/>
    </row>
    <row r="1902" spans="1:9" x14ac:dyDescent="0.25">
      <c r="A1902" s="193"/>
      <c r="B1902" s="194"/>
      <c r="C1902" s="195"/>
      <c r="D1902" s="195"/>
      <c r="E1902" s="196"/>
      <c r="F1902" s="199"/>
      <c r="G1902" s="198" t="str">
        <f t="shared" si="126"/>
        <v/>
      </c>
      <c r="H1902" s="371"/>
      <c r="I1902" s="373"/>
    </row>
    <row r="1903" spans="1:9" ht="15.75" thickBot="1" x14ac:dyDescent="0.3">
      <c r="A1903" s="200"/>
      <c r="B1903" s="201"/>
      <c r="C1903" s="202"/>
      <c r="D1903" s="202"/>
      <c r="E1903" s="203"/>
      <c r="F1903" s="204"/>
      <c r="G1903" s="205" t="str">
        <f t="shared" si="126"/>
        <v/>
      </c>
      <c r="H1903" s="372"/>
      <c r="I1903" s="374"/>
    </row>
    <row r="1904" spans="1:9" ht="15.75" thickBot="1" x14ac:dyDescent="0.3">
      <c r="A1904" s="164"/>
      <c r="B1904" s="206"/>
      <c r="C1904" s="164"/>
      <c r="D1904" s="164"/>
      <c r="E1904" s="207"/>
      <c r="F1904" s="208"/>
      <c r="G1904" s="209" t="str">
        <f t="shared" si="126"/>
        <v/>
      </c>
      <c r="H1904" s="175"/>
      <c r="I1904" s="175"/>
    </row>
    <row r="1905" spans="1:9" x14ac:dyDescent="0.25">
      <c r="A1905" s="176" t="s">
        <v>2262</v>
      </c>
      <c r="B1905" s="177" t="s">
        <v>567</v>
      </c>
      <c r="C1905" s="178"/>
      <c r="D1905" s="179" t="s">
        <v>2</v>
      </c>
      <c r="E1905" s="179" t="s">
        <v>2385</v>
      </c>
      <c r="F1905" s="180">
        <v>1</v>
      </c>
      <c r="G1905" s="181">
        <f>IF(SUM(G1907:G1916)="","",IF(E1905="NOTURNO",(SUM(G1907:G1916))*1.25,SUM(G1907:G1916)))</f>
        <v>610.46100000000001</v>
      </c>
      <c r="H1905" s="182" t="s">
        <v>1771</v>
      </c>
      <c r="I1905" s="183" t="s">
        <v>1772</v>
      </c>
    </row>
    <row r="1906" spans="1:9" x14ac:dyDescent="0.25">
      <c r="A1906" s="184" t="s">
        <v>1774</v>
      </c>
      <c r="B1906" s="185" t="s">
        <v>2386</v>
      </c>
      <c r="C1906" s="186" t="s">
        <v>2387</v>
      </c>
      <c r="D1906" s="187" t="s">
        <v>2</v>
      </c>
      <c r="E1906" s="188" t="s">
        <v>2388</v>
      </c>
      <c r="F1906" s="189" t="s">
        <v>3</v>
      </c>
      <c r="G1906" s="190"/>
      <c r="H1906" s="191"/>
      <c r="I1906" s="192"/>
    </row>
    <row r="1907" spans="1:9" x14ac:dyDescent="0.25">
      <c r="A1907" s="193" t="s">
        <v>2513</v>
      </c>
      <c r="B1907" s="194" t="s">
        <v>1718</v>
      </c>
      <c r="C1907" s="195" t="s">
        <v>2514</v>
      </c>
      <c r="D1907" s="195" t="s">
        <v>807</v>
      </c>
      <c r="E1907" s="196">
        <v>33.159999999999997</v>
      </c>
      <c r="F1907" s="197">
        <v>7.5</v>
      </c>
      <c r="G1907" s="198">
        <f t="shared" ref="G1907:G1917" si="127">IF(E1907="","",F1907*E1907)</f>
        <v>248.7</v>
      </c>
      <c r="H1907" s="371" t="s">
        <v>2565</v>
      </c>
      <c r="I1907" s="373" t="s">
        <v>2501</v>
      </c>
    </row>
    <row r="1908" spans="1:9" x14ac:dyDescent="0.25">
      <c r="A1908" s="193" t="s">
        <v>2560</v>
      </c>
      <c r="B1908" s="194" t="s">
        <v>1718</v>
      </c>
      <c r="C1908" s="195" t="s">
        <v>2561</v>
      </c>
      <c r="D1908" s="195" t="s">
        <v>807</v>
      </c>
      <c r="E1908" s="196">
        <v>19.989999999999998</v>
      </c>
      <c r="F1908" s="197">
        <v>7.5</v>
      </c>
      <c r="G1908" s="198">
        <f t="shared" si="127"/>
        <v>149.92499999999998</v>
      </c>
      <c r="H1908" s="371"/>
      <c r="I1908" s="373"/>
    </row>
    <row r="1909" spans="1:9" x14ac:dyDescent="0.25">
      <c r="A1909" s="193" t="s">
        <v>2509</v>
      </c>
      <c r="B1909" s="194" t="s">
        <v>1718</v>
      </c>
      <c r="C1909" s="195" t="s">
        <v>2510</v>
      </c>
      <c r="D1909" s="195" t="s">
        <v>807</v>
      </c>
      <c r="E1909" s="196">
        <v>26.14</v>
      </c>
      <c r="F1909" s="197">
        <v>2.2999999999999998</v>
      </c>
      <c r="G1909" s="198">
        <f t="shared" si="127"/>
        <v>60.122</v>
      </c>
      <c r="H1909" s="371"/>
      <c r="I1909" s="373"/>
    </row>
    <row r="1910" spans="1:9" x14ac:dyDescent="0.25">
      <c r="A1910" s="193" t="s">
        <v>2550</v>
      </c>
      <c r="B1910" s="194" t="s">
        <v>1718</v>
      </c>
      <c r="C1910" s="195" t="s">
        <v>2551</v>
      </c>
      <c r="D1910" s="195" t="s">
        <v>807</v>
      </c>
      <c r="E1910" s="196">
        <v>106.24</v>
      </c>
      <c r="F1910" s="197">
        <v>1.1000000000000001</v>
      </c>
      <c r="G1910" s="198">
        <f t="shared" si="127"/>
        <v>116.864</v>
      </c>
      <c r="H1910" s="371"/>
      <c r="I1910" s="373"/>
    </row>
    <row r="1911" spans="1:9" ht="26.25" x14ac:dyDescent="0.25">
      <c r="A1911" s="193" t="s">
        <v>2517</v>
      </c>
      <c r="B1911" s="194" t="s">
        <v>1718</v>
      </c>
      <c r="C1911" s="195" t="s">
        <v>2518</v>
      </c>
      <c r="D1911" s="195" t="s">
        <v>807</v>
      </c>
      <c r="E1911" s="196">
        <v>1.2</v>
      </c>
      <c r="F1911" s="197">
        <v>17</v>
      </c>
      <c r="G1911" s="198">
        <f t="shared" si="127"/>
        <v>20.399999999999999</v>
      </c>
      <c r="H1911" s="371"/>
      <c r="I1911" s="373"/>
    </row>
    <row r="1912" spans="1:9" ht="26.25" x14ac:dyDescent="0.25">
      <c r="A1912" s="193" t="s">
        <v>2519</v>
      </c>
      <c r="B1912" s="194" t="s">
        <v>1718</v>
      </c>
      <c r="C1912" s="195" t="s">
        <v>2520</v>
      </c>
      <c r="D1912" s="195" t="s">
        <v>807</v>
      </c>
      <c r="E1912" s="196">
        <v>0.85</v>
      </c>
      <c r="F1912" s="197">
        <v>17</v>
      </c>
      <c r="G1912" s="198">
        <f t="shared" si="127"/>
        <v>14.45</v>
      </c>
      <c r="H1912" s="371"/>
      <c r="I1912" s="373"/>
    </row>
    <row r="1913" spans="1:9" x14ac:dyDescent="0.25">
      <c r="A1913" s="193"/>
      <c r="B1913" s="194"/>
      <c r="C1913" s="195"/>
      <c r="D1913" s="195"/>
      <c r="E1913" s="196"/>
      <c r="F1913" s="197"/>
      <c r="G1913" s="198" t="str">
        <f t="shared" si="127"/>
        <v/>
      </c>
      <c r="H1913" s="371"/>
      <c r="I1913" s="373"/>
    </row>
    <row r="1914" spans="1:9" x14ac:dyDescent="0.25">
      <c r="A1914" s="193"/>
      <c r="B1914" s="194"/>
      <c r="C1914" s="195"/>
      <c r="D1914" s="195"/>
      <c r="E1914" s="196"/>
      <c r="F1914" s="197"/>
      <c r="G1914" s="198" t="str">
        <f t="shared" si="127"/>
        <v/>
      </c>
      <c r="H1914" s="371"/>
      <c r="I1914" s="373"/>
    </row>
    <row r="1915" spans="1:9" x14ac:dyDescent="0.25">
      <c r="A1915" s="193"/>
      <c r="B1915" s="194"/>
      <c r="C1915" s="195"/>
      <c r="D1915" s="195"/>
      <c r="E1915" s="196"/>
      <c r="F1915" s="199"/>
      <c r="G1915" s="198" t="str">
        <f t="shared" si="127"/>
        <v/>
      </c>
      <c r="H1915" s="371"/>
      <c r="I1915" s="373"/>
    </row>
    <row r="1916" spans="1:9" x14ac:dyDescent="0.25">
      <c r="A1916" s="193"/>
      <c r="B1916" s="194"/>
      <c r="C1916" s="195"/>
      <c r="D1916" s="195"/>
      <c r="E1916" s="196"/>
      <c r="F1916" s="199"/>
      <c r="G1916" s="198" t="str">
        <f t="shared" si="127"/>
        <v/>
      </c>
      <c r="H1916" s="371"/>
      <c r="I1916" s="373"/>
    </row>
    <row r="1917" spans="1:9" ht="15.75" thickBot="1" x14ac:dyDescent="0.3">
      <c r="A1917" s="200"/>
      <c r="B1917" s="201"/>
      <c r="C1917" s="202"/>
      <c r="D1917" s="202"/>
      <c r="E1917" s="203"/>
      <c r="F1917" s="204"/>
      <c r="G1917" s="205" t="str">
        <f t="shared" si="127"/>
        <v/>
      </c>
      <c r="H1917" s="372"/>
      <c r="I1917" s="374"/>
    </row>
    <row r="1918" spans="1:9" ht="15.75" thickBot="1" x14ac:dyDescent="0.3">
      <c r="A1918" s="164"/>
      <c r="B1918" s="215"/>
      <c r="C1918" s="216"/>
      <c r="D1918" s="216"/>
      <c r="E1918" s="217"/>
      <c r="F1918" s="218"/>
      <c r="G1918" s="217"/>
      <c r="H1918" s="175"/>
      <c r="I1918" s="175"/>
    </row>
    <row r="1919" spans="1:9" x14ac:dyDescent="0.25">
      <c r="A1919" s="176" t="s">
        <v>2263</v>
      </c>
      <c r="B1919" s="177" t="s">
        <v>568</v>
      </c>
      <c r="C1919" s="178"/>
      <c r="D1919" s="179" t="s">
        <v>2</v>
      </c>
      <c r="E1919" s="179" t="s">
        <v>2385</v>
      </c>
      <c r="F1919" s="180">
        <v>1</v>
      </c>
      <c r="G1919" s="181">
        <f>IF(SUM(G1921:G1930)="","",IF(E1919="NOTURNO",(SUM(G1921:G1930))*1.25,SUM(G1921:G1930)))</f>
        <v>621.08500000000004</v>
      </c>
      <c r="H1919" s="182" t="s">
        <v>1771</v>
      </c>
      <c r="I1919" s="183" t="s">
        <v>1772</v>
      </c>
    </row>
    <row r="1920" spans="1:9" x14ac:dyDescent="0.25">
      <c r="A1920" s="184" t="s">
        <v>1774</v>
      </c>
      <c r="B1920" s="185" t="s">
        <v>2386</v>
      </c>
      <c r="C1920" s="186" t="s">
        <v>2387</v>
      </c>
      <c r="D1920" s="187" t="s">
        <v>2</v>
      </c>
      <c r="E1920" s="188" t="s">
        <v>2388</v>
      </c>
      <c r="F1920" s="189" t="s">
        <v>3</v>
      </c>
      <c r="G1920" s="190"/>
      <c r="H1920" s="191"/>
      <c r="I1920" s="192"/>
    </row>
    <row r="1921" spans="1:9" x14ac:dyDescent="0.25">
      <c r="A1921" s="193" t="s">
        <v>2513</v>
      </c>
      <c r="B1921" s="194" t="s">
        <v>1718</v>
      </c>
      <c r="C1921" s="195" t="s">
        <v>2514</v>
      </c>
      <c r="D1921" s="195" t="s">
        <v>807</v>
      </c>
      <c r="E1921" s="196">
        <v>33.159999999999997</v>
      </c>
      <c r="F1921" s="197">
        <v>7.5</v>
      </c>
      <c r="G1921" s="198">
        <f t="shared" ref="G1921:G1932" si="128">IF(E1921="","",F1921*E1921)</f>
        <v>248.7</v>
      </c>
      <c r="H1921" s="386" t="s">
        <v>2565</v>
      </c>
      <c r="I1921" s="389" t="s">
        <v>2501</v>
      </c>
    </row>
    <row r="1922" spans="1:9" x14ac:dyDescent="0.25">
      <c r="A1922" s="193" t="s">
        <v>2560</v>
      </c>
      <c r="B1922" s="194" t="s">
        <v>1718</v>
      </c>
      <c r="C1922" s="195" t="s">
        <v>2561</v>
      </c>
      <c r="D1922" s="195" t="s">
        <v>807</v>
      </c>
      <c r="E1922" s="196">
        <v>19.989999999999998</v>
      </c>
      <c r="F1922" s="197">
        <v>7.5</v>
      </c>
      <c r="G1922" s="198">
        <f t="shared" si="128"/>
        <v>149.92499999999998</v>
      </c>
      <c r="H1922" s="387"/>
      <c r="I1922" s="390"/>
    </row>
    <row r="1923" spans="1:9" x14ac:dyDescent="0.25">
      <c r="A1923" s="193" t="s">
        <v>2509</v>
      </c>
      <c r="B1923" s="194" t="s">
        <v>1718</v>
      </c>
      <c r="C1923" s="195" t="s">
        <v>2510</v>
      </c>
      <c r="D1923" s="195" t="s">
        <v>807</v>
      </c>
      <c r="E1923" s="196">
        <v>26.14</v>
      </c>
      <c r="F1923" s="197">
        <v>2.2999999999999998</v>
      </c>
      <c r="G1923" s="198">
        <f t="shared" si="128"/>
        <v>60.122</v>
      </c>
      <c r="H1923" s="387"/>
      <c r="I1923" s="390"/>
    </row>
    <row r="1924" spans="1:9" x14ac:dyDescent="0.25">
      <c r="A1924" s="193" t="s">
        <v>2550</v>
      </c>
      <c r="B1924" s="194" t="s">
        <v>1718</v>
      </c>
      <c r="C1924" s="195" t="s">
        <v>2551</v>
      </c>
      <c r="D1924" s="195" t="s">
        <v>807</v>
      </c>
      <c r="E1924" s="196">
        <v>106.24</v>
      </c>
      <c r="F1924" s="197">
        <v>1.2</v>
      </c>
      <c r="G1924" s="198">
        <f t="shared" si="128"/>
        <v>127.48799999999999</v>
      </c>
      <c r="H1924" s="387"/>
      <c r="I1924" s="390"/>
    </row>
    <row r="1925" spans="1:9" ht="26.25" x14ac:dyDescent="0.25">
      <c r="A1925" s="193" t="s">
        <v>2517</v>
      </c>
      <c r="B1925" s="194" t="s">
        <v>1718</v>
      </c>
      <c r="C1925" s="195" t="s">
        <v>2518</v>
      </c>
      <c r="D1925" s="195" t="s">
        <v>807</v>
      </c>
      <c r="E1925" s="196">
        <v>1.2</v>
      </c>
      <c r="F1925" s="197">
        <v>17</v>
      </c>
      <c r="G1925" s="198">
        <f t="shared" si="128"/>
        <v>20.399999999999999</v>
      </c>
      <c r="H1925" s="387"/>
      <c r="I1925" s="390"/>
    </row>
    <row r="1926" spans="1:9" ht="26.25" x14ac:dyDescent="0.25">
      <c r="A1926" s="193" t="s">
        <v>2519</v>
      </c>
      <c r="B1926" s="194" t="s">
        <v>1718</v>
      </c>
      <c r="C1926" s="195" t="s">
        <v>2520</v>
      </c>
      <c r="D1926" s="195" t="s">
        <v>807</v>
      </c>
      <c r="E1926" s="196">
        <v>0.85</v>
      </c>
      <c r="F1926" s="197">
        <v>17</v>
      </c>
      <c r="G1926" s="198">
        <f t="shared" si="128"/>
        <v>14.45</v>
      </c>
      <c r="H1926" s="387"/>
      <c r="I1926" s="390"/>
    </row>
    <row r="1927" spans="1:9" x14ac:dyDescent="0.25">
      <c r="A1927" s="193"/>
      <c r="B1927" s="194"/>
      <c r="C1927" s="195"/>
      <c r="D1927" s="195"/>
      <c r="E1927" s="196"/>
      <c r="F1927" s="197"/>
      <c r="G1927" s="198" t="str">
        <f t="shared" si="128"/>
        <v/>
      </c>
      <c r="H1927" s="387"/>
      <c r="I1927" s="390"/>
    </row>
    <row r="1928" spans="1:9" x14ac:dyDescent="0.25">
      <c r="A1928" s="193"/>
      <c r="B1928" s="194"/>
      <c r="C1928" s="195"/>
      <c r="D1928" s="195"/>
      <c r="E1928" s="196"/>
      <c r="F1928" s="197"/>
      <c r="G1928" s="198" t="str">
        <f t="shared" si="128"/>
        <v/>
      </c>
      <c r="H1928" s="387"/>
      <c r="I1928" s="390"/>
    </row>
    <row r="1929" spans="1:9" x14ac:dyDescent="0.25">
      <c r="A1929" s="193"/>
      <c r="B1929" s="194"/>
      <c r="C1929" s="195"/>
      <c r="D1929" s="195"/>
      <c r="E1929" s="196"/>
      <c r="F1929" s="199"/>
      <c r="G1929" s="198" t="str">
        <f t="shared" si="128"/>
        <v/>
      </c>
      <c r="H1929" s="387"/>
      <c r="I1929" s="390"/>
    </row>
    <row r="1930" spans="1:9" x14ac:dyDescent="0.25">
      <c r="A1930" s="193"/>
      <c r="B1930" s="194"/>
      <c r="C1930" s="195"/>
      <c r="D1930" s="195"/>
      <c r="E1930" s="196"/>
      <c r="F1930" s="199"/>
      <c r="G1930" s="198" t="str">
        <f t="shared" si="128"/>
        <v/>
      </c>
      <c r="H1930" s="387"/>
      <c r="I1930" s="390"/>
    </row>
    <row r="1931" spans="1:9" ht="15.75" thickBot="1" x14ac:dyDescent="0.3">
      <c r="A1931" s="200"/>
      <c r="B1931" s="201"/>
      <c r="C1931" s="202"/>
      <c r="D1931" s="202"/>
      <c r="E1931" s="203"/>
      <c r="F1931" s="204"/>
      <c r="G1931" s="205" t="str">
        <f t="shared" si="128"/>
        <v/>
      </c>
      <c r="H1931" s="388"/>
      <c r="I1931" s="391"/>
    </row>
    <row r="1932" spans="1:9" ht="15.75" thickBot="1" x14ac:dyDescent="0.3">
      <c r="A1932" s="164"/>
      <c r="B1932" s="206"/>
      <c r="C1932" s="164"/>
      <c r="D1932" s="164"/>
      <c r="E1932" s="207"/>
      <c r="F1932" s="208"/>
      <c r="G1932" s="209" t="str">
        <f t="shared" si="128"/>
        <v/>
      </c>
      <c r="H1932" s="175"/>
      <c r="I1932" s="175"/>
    </row>
    <row r="1933" spans="1:9" x14ac:dyDescent="0.25">
      <c r="A1933" s="176" t="s">
        <v>2264</v>
      </c>
      <c r="B1933" s="177" t="s">
        <v>569</v>
      </c>
      <c r="C1933" s="178"/>
      <c r="D1933" s="179" t="s">
        <v>2</v>
      </c>
      <c r="E1933" s="179" t="s">
        <v>2385</v>
      </c>
      <c r="F1933" s="180">
        <v>1</v>
      </c>
      <c r="G1933" s="181">
        <f>IF(SUM(G1935:G1944)="","",IF(E1933="NOTURNO",(SUM(G1935:G1944))*1.25,SUM(G1935:G1944)))</f>
        <v>805.37099999999987</v>
      </c>
      <c r="H1933" s="182" t="s">
        <v>1771</v>
      </c>
      <c r="I1933" s="183" t="s">
        <v>1772</v>
      </c>
    </row>
    <row r="1934" spans="1:9" x14ac:dyDescent="0.25">
      <c r="A1934" s="184" t="s">
        <v>1774</v>
      </c>
      <c r="B1934" s="185" t="s">
        <v>2386</v>
      </c>
      <c r="C1934" s="186" t="s">
        <v>2387</v>
      </c>
      <c r="D1934" s="187" t="s">
        <v>2</v>
      </c>
      <c r="E1934" s="188" t="s">
        <v>2388</v>
      </c>
      <c r="F1934" s="189" t="s">
        <v>3</v>
      </c>
      <c r="G1934" s="190"/>
      <c r="H1934" s="191"/>
      <c r="I1934" s="192"/>
    </row>
    <row r="1935" spans="1:9" x14ac:dyDescent="0.25">
      <c r="A1935" s="193" t="s">
        <v>2513</v>
      </c>
      <c r="B1935" s="194" t="s">
        <v>1718</v>
      </c>
      <c r="C1935" s="195" t="s">
        <v>2514</v>
      </c>
      <c r="D1935" s="195" t="s">
        <v>807</v>
      </c>
      <c r="E1935" s="196">
        <v>33.159999999999997</v>
      </c>
      <c r="F1935" s="197">
        <v>9.5</v>
      </c>
      <c r="G1935" s="198">
        <f t="shared" ref="G1935:G1946" si="129">IF(E1935="","",F1935*E1935)</f>
        <v>315.02</v>
      </c>
      <c r="H1935" s="371" t="s">
        <v>2565</v>
      </c>
      <c r="I1935" s="373" t="s">
        <v>2501</v>
      </c>
    </row>
    <row r="1936" spans="1:9" x14ac:dyDescent="0.25">
      <c r="A1936" s="193" t="s">
        <v>2560</v>
      </c>
      <c r="B1936" s="194" t="s">
        <v>1718</v>
      </c>
      <c r="C1936" s="195" t="s">
        <v>2561</v>
      </c>
      <c r="D1936" s="195" t="s">
        <v>807</v>
      </c>
      <c r="E1936" s="196">
        <v>19.989999999999998</v>
      </c>
      <c r="F1936" s="197">
        <v>9.5</v>
      </c>
      <c r="G1936" s="198">
        <f t="shared" si="129"/>
        <v>189.90499999999997</v>
      </c>
      <c r="H1936" s="371"/>
      <c r="I1936" s="373"/>
    </row>
    <row r="1937" spans="1:9" x14ac:dyDescent="0.25">
      <c r="A1937" s="193" t="s">
        <v>2509</v>
      </c>
      <c r="B1937" s="194" t="s">
        <v>1718</v>
      </c>
      <c r="C1937" s="195" t="s">
        <v>2510</v>
      </c>
      <c r="D1937" s="195" t="s">
        <v>807</v>
      </c>
      <c r="E1937" s="196">
        <v>26.14</v>
      </c>
      <c r="F1937" s="197">
        <v>4</v>
      </c>
      <c r="G1937" s="198">
        <f t="shared" si="129"/>
        <v>104.56</v>
      </c>
      <c r="H1937" s="371"/>
      <c r="I1937" s="373"/>
    </row>
    <row r="1938" spans="1:9" x14ac:dyDescent="0.25">
      <c r="A1938" s="193" t="s">
        <v>2550</v>
      </c>
      <c r="B1938" s="194" t="s">
        <v>1718</v>
      </c>
      <c r="C1938" s="195" t="s">
        <v>2551</v>
      </c>
      <c r="D1938" s="195" t="s">
        <v>807</v>
      </c>
      <c r="E1938" s="196">
        <v>106.24</v>
      </c>
      <c r="F1938" s="197">
        <v>1.4</v>
      </c>
      <c r="G1938" s="198">
        <f t="shared" si="129"/>
        <v>148.73599999999999</v>
      </c>
      <c r="H1938" s="371"/>
      <c r="I1938" s="373"/>
    </row>
    <row r="1939" spans="1:9" ht="26.25" x14ac:dyDescent="0.25">
      <c r="A1939" s="193" t="s">
        <v>2517</v>
      </c>
      <c r="B1939" s="194" t="s">
        <v>1718</v>
      </c>
      <c r="C1939" s="195" t="s">
        <v>2518</v>
      </c>
      <c r="D1939" s="195" t="s">
        <v>807</v>
      </c>
      <c r="E1939" s="196">
        <v>1.2</v>
      </c>
      <c r="F1939" s="197">
        <v>23</v>
      </c>
      <c r="G1939" s="198">
        <f t="shared" si="129"/>
        <v>27.599999999999998</v>
      </c>
      <c r="H1939" s="371"/>
      <c r="I1939" s="373"/>
    </row>
    <row r="1940" spans="1:9" ht="26.25" x14ac:dyDescent="0.25">
      <c r="A1940" s="193" t="s">
        <v>2519</v>
      </c>
      <c r="B1940" s="194" t="s">
        <v>1718</v>
      </c>
      <c r="C1940" s="195" t="s">
        <v>2520</v>
      </c>
      <c r="D1940" s="195" t="s">
        <v>807</v>
      </c>
      <c r="E1940" s="196">
        <v>0.85</v>
      </c>
      <c r="F1940" s="197">
        <v>23</v>
      </c>
      <c r="G1940" s="198">
        <f t="shared" si="129"/>
        <v>19.55</v>
      </c>
      <c r="H1940" s="371"/>
      <c r="I1940" s="373"/>
    </row>
    <row r="1941" spans="1:9" x14ac:dyDescent="0.25">
      <c r="A1941" s="193"/>
      <c r="B1941" s="194"/>
      <c r="C1941" s="195"/>
      <c r="D1941" s="195"/>
      <c r="E1941" s="196"/>
      <c r="F1941" s="197"/>
      <c r="G1941" s="198" t="str">
        <f t="shared" si="129"/>
        <v/>
      </c>
      <c r="H1941" s="371"/>
      <c r="I1941" s="373"/>
    </row>
    <row r="1942" spans="1:9" x14ac:dyDescent="0.25">
      <c r="A1942" s="193"/>
      <c r="B1942" s="194"/>
      <c r="C1942" s="195"/>
      <c r="D1942" s="195"/>
      <c r="E1942" s="196"/>
      <c r="F1942" s="197"/>
      <c r="G1942" s="198" t="str">
        <f t="shared" si="129"/>
        <v/>
      </c>
      <c r="H1942" s="371"/>
      <c r="I1942" s="373"/>
    </row>
    <row r="1943" spans="1:9" x14ac:dyDescent="0.25">
      <c r="A1943" s="193"/>
      <c r="B1943" s="194"/>
      <c r="C1943" s="195"/>
      <c r="D1943" s="195"/>
      <c r="E1943" s="196"/>
      <c r="F1943" s="199"/>
      <c r="G1943" s="198" t="str">
        <f t="shared" si="129"/>
        <v/>
      </c>
      <c r="H1943" s="371"/>
      <c r="I1943" s="373"/>
    </row>
    <row r="1944" spans="1:9" x14ac:dyDescent="0.25">
      <c r="A1944" s="193"/>
      <c r="B1944" s="194"/>
      <c r="C1944" s="195"/>
      <c r="D1944" s="195"/>
      <c r="E1944" s="196"/>
      <c r="F1944" s="199"/>
      <c r="G1944" s="198" t="str">
        <f t="shared" si="129"/>
        <v/>
      </c>
      <c r="H1944" s="371"/>
      <c r="I1944" s="373"/>
    </row>
    <row r="1945" spans="1:9" ht="15.75" thickBot="1" x14ac:dyDescent="0.3">
      <c r="A1945" s="200"/>
      <c r="B1945" s="201"/>
      <c r="C1945" s="202"/>
      <c r="D1945" s="202"/>
      <c r="E1945" s="203"/>
      <c r="F1945" s="204"/>
      <c r="G1945" s="205" t="str">
        <f t="shared" si="129"/>
        <v/>
      </c>
      <c r="H1945" s="372"/>
      <c r="I1945" s="374"/>
    </row>
    <row r="1946" spans="1:9" ht="15.75" thickBot="1" x14ac:dyDescent="0.3">
      <c r="A1946" s="164"/>
      <c r="B1946" s="206"/>
      <c r="C1946" s="164"/>
      <c r="D1946" s="164"/>
      <c r="E1946" s="207"/>
      <c r="F1946" s="208"/>
      <c r="G1946" s="209" t="str">
        <f t="shared" si="129"/>
        <v/>
      </c>
      <c r="H1946" s="175"/>
      <c r="I1946" s="175"/>
    </row>
    <row r="1947" spans="1:9" x14ac:dyDescent="0.25">
      <c r="A1947" s="176" t="s">
        <v>2265</v>
      </c>
      <c r="B1947" s="177" t="s">
        <v>570</v>
      </c>
      <c r="C1947" s="178"/>
      <c r="D1947" s="179" t="s">
        <v>2</v>
      </c>
      <c r="E1947" s="179" t="s">
        <v>2385</v>
      </c>
      <c r="F1947" s="180">
        <v>1</v>
      </c>
      <c r="G1947" s="181">
        <f>IF(SUM(G1949:G1958)="","",IF(E1947="NOTURNO",(SUM(G1949:G1958))*1.25,SUM(G1949:G1958)))</f>
        <v>184.76100000000002</v>
      </c>
      <c r="H1947" s="182" t="s">
        <v>1771</v>
      </c>
      <c r="I1947" s="183" t="s">
        <v>1772</v>
      </c>
    </row>
    <row r="1948" spans="1:9" x14ac:dyDescent="0.25">
      <c r="A1948" s="184" t="s">
        <v>1774</v>
      </c>
      <c r="B1948" s="185" t="s">
        <v>2386</v>
      </c>
      <c r="C1948" s="186" t="s">
        <v>2387</v>
      </c>
      <c r="D1948" s="187" t="s">
        <v>2</v>
      </c>
      <c r="E1948" s="188" t="s">
        <v>2388</v>
      </c>
      <c r="F1948" s="189" t="s">
        <v>3</v>
      </c>
      <c r="G1948" s="190"/>
      <c r="H1948" s="191"/>
      <c r="I1948" s="192"/>
    </row>
    <row r="1949" spans="1:9" x14ac:dyDescent="0.25">
      <c r="A1949" s="193" t="s">
        <v>2196</v>
      </c>
      <c r="B1949" s="194" t="s">
        <v>2198</v>
      </c>
      <c r="C1949" s="195" t="s">
        <v>2556</v>
      </c>
      <c r="D1949" s="195" t="s">
        <v>807</v>
      </c>
      <c r="E1949" s="196">
        <v>44.34</v>
      </c>
      <c r="F1949" s="197">
        <v>2.7</v>
      </c>
      <c r="G1949" s="198">
        <f t="shared" ref="G1949:G1959" si="130">IF(E1949="","",F1949*E1949)</f>
        <v>119.71800000000002</v>
      </c>
      <c r="H1949" s="371" t="s">
        <v>2566</v>
      </c>
      <c r="I1949" s="373" t="s">
        <v>2501</v>
      </c>
    </row>
    <row r="1950" spans="1:9" x14ac:dyDescent="0.25">
      <c r="A1950" s="193" t="s">
        <v>2576</v>
      </c>
      <c r="B1950" s="194" t="s">
        <v>1718</v>
      </c>
      <c r="C1950" s="195" t="s">
        <v>2577</v>
      </c>
      <c r="D1950" s="195" t="s">
        <v>807</v>
      </c>
      <c r="E1950" s="196">
        <v>19.989999999999998</v>
      </c>
      <c r="F1950" s="197">
        <v>2.7</v>
      </c>
      <c r="G1950" s="198">
        <f t="shared" si="130"/>
        <v>53.972999999999999</v>
      </c>
      <c r="H1950" s="371"/>
      <c r="I1950" s="373"/>
    </row>
    <row r="1951" spans="1:9" ht="26.25" x14ac:dyDescent="0.25">
      <c r="A1951" s="193" t="s">
        <v>2517</v>
      </c>
      <c r="B1951" s="194" t="s">
        <v>1718</v>
      </c>
      <c r="C1951" s="195" t="s">
        <v>2518</v>
      </c>
      <c r="D1951" s="195" t="s">
        <v>807</v>
      </c>
      <c r="E1951" s="196">
        <v>1.2</v>
      </c>
      <c r="F1951" s="197">
        <v>5.4</v>
      </c>
      <c r="G1951" s="198">
        <f t="shared" si="130"/>
        <v>6.48</v>
      </c>
      <c r="H1951" s="371"/>
      <c r="I1951" s="373"/>
    </row>
    <row r="1952" spans="1:9" ht="26.25" x14ac:dyDescent="0.25">
      <c r="A1952" s="193" t="s">
        <v>2519</v>
      </c>
      <c r="B1952" s="194" t="s">
        <v>1718</v>
      </c>
      <c r="C1952" s="195" t="s">
        <v>2520</v>
      </c>
      <c r="D1952" s="195" t="s">
        <v>807</v>
      </c>
      <c r="E1952" s="196">
        <v>0.85</v>
      </c>
      <c r="F1952" s="197">
        <v>5.4</v>
      </c>
      <c r="G1952" s="198">
        <f t="shared" si="130"/>
        <v>4.59</v>
      </c>
      <c r="H1952" s="371"/>
      <c r="I1952" s="373"/>
    </row>
    <row r="1953" spans="1:9" x14ac:dyDescent="0.25">
      <c r="A1953" s="193"/>
      <c r="B1953" s="194"/>
      <c r="C1953" s="195"/>
      <c r="D1953" s="195"/>
      <c r="E1953" s="196"/>
      <c r="F1953" s="197"/>
      <c r="G1953" s="198" t="str">
        <f t="shared" si="130"/>
        <v/>
      </c>
      <c r="H1953" s="371"/>
      <c r="I1953" s="373"/>
    </row>
    <row r="1954" spans="1:9" x14ac:dyDescent="0.25">
      <c r="A1954" s="193"/>
      <c r="B1954" s="194"/>
      <c r="C1954" s="195"/>
      <c r="D1954" s="195"/>
      <c r="E1954" s="196"/>
      <c r="F1954" s="197"/>
      <c r="G1954" s="198" t="str">
        <f t="shared" si="130"/>
        <v/>
      </c>
      <c r="H1954" s="371"/>
      <c r="I1954" s="373"/>
    </row>
    <row r="1955" spans="1:9" x14ac:dyDescent="0.25">
      <c r="A1955" s="193"/>
      <c r="B1955" s="194"/>
      <c r="C1955" s="195"/>
      <c r="D1955" s="195"/>
      <c r="E1955" s="196"/>
      <c r="F1955" s="197"/>
      <c r="G1955" s="198" t="str">
        <f t="shared" si="130"/>
        <v/>
      </c>
      <c r="H1955" s="371"/>
      <c r="I1955" s="373"/>
    </row>
    <row r="1956" spans="1:9" x14ac:dyDescent="0.25">
      <c r="A1956" s="193"/>
      <c r="B1956" s="194"/>
      <c r="C1956" s="195"/>
      <c r="D1956" s="195"/>
      <c r="E1956" s="196"/>
      <c r="F1956" s="197"/>
      <c r="G1956" s="198" t="str">
        <f t="shared" si="130"/>
        <v/>
      </c>
      <c r="H1956" s="371"/>
      <c r="I1956" s="373"/>
    </row>
    <row r="1957" spans="1:9" x14ac:dyDescent="0.25">
      <c r="A1957" s="193"/>
      <c r="B1957" s="194"/>
      <c r="C1957" s="195"/>
      <c r="D1957" s="195"/>
      <c r="E1957" s="196"/>
      <c r="F1957" s="199"/>
      <c r="G1957" s="198" t="str">
        <f t="shared" si="130"/>
        <v/>
      </c>
      <c r="H1957" s="371"/>
      <c r="I1957" s="373"/>
    </row>
    <row r="1958" spans="1:9" x14ac:dyDescent="0.25">
      <c r="A1958" s="193"/>
      <c r="B1958" s="194"/>
      <c r="C1958" s="195"/>
      <c r="D1958" s="195"/>
      <c r="E1958" s="196"/>
      <c r="F1958" s="199"/>
      <c r="G1958" s="198" t="str">
        <f t="shared" si="130"/>
        <v/>
      </c>
      <c r="H1958" s="371"/>
      <c r="I1958" s="373"/>
    </row>
    <row r="1959" spans="1:9" ht="15.75" thickBot="1" x14ac:dyDescent="0.3">
      <c r="A1959" s="200"/>
      <c r="B1959" s="201"/>
      <c r="C1959" s="202"/>
      <c r="D1959" s="202"/>
      <c r="E1959" s="203"/>
      <c r="F1959" s="204"/>
      <c r="G1959" s="205" t="str">
        <f t="shared" si="130"/>
        <v/>
      </c>
      <c r="H1959" s="372"/>
      <c r="I1959" s="374"/>
    </row>
    <row r="1960" spans="1:9" ht="15.75" thickBot="1" x14ac:dyDescent="0.3">
      <c r="A1960" s="164"/>
      <c r="B1960" s="215"/>
      <c r="C1960" s="216"/>
      <c r="D1960" s="216"/>
      <c r="E1960" s="217"/>
      <c r="F1960" s="218"/>
      <c r="G1960" s="217"/>
      <c r="H1960" s="175"/>
      <c r="I1960" s="175"/>
    </row>
    <row r="1961" spans="1:9" x14ac:dyDescent="0.25">
      <c r="A1961" s="176" t="s">
        <v>2266</v>
      </c>
      <c r="B1961" s="177" t="s">
        <v>571</v>
      </c>
      <c r="C1961" s="178"/>
      <c r="D1961" s="179" t="s">
        <v>2</v>
      </c>
      <c r="E1961" s="179" t="s">
        <v>2385</v>
      </c>
      <c r="F1961" s="180">
        <v>1</v>
      </c>
      <c r="G1961" s="181">
        <f>IF(SUM(G1963:G1972)="","",IF(E1961="NOTURNO",(SUM(G1963:G1972))*1.25,SUM(G1963:G1972)))</f>
        <v>232.66199999999998</v>
      </c>
      <c r="H1961" s="182" t="s">
        <v>1771</v>
      </c>
      <c r="I1961" s="183" t="s">
        <v>1772</v>
      </c>
    </row>
    <row r="1962" spans="1:9" x14ac:dyDescent="0.25">
      <c r="A1962" s="184" t="s">
        <v>1774</v>
      </c>
      <c r="B1962" s="185" t="s">
        <v>2386</v>
      </c>
      <c r="C1962" s="186" t="s">
        <v>2387</v>
      </c>
      <c r="D1962" s="187" t="s">
        <v>2</v>
      </c>
      <c r="E1962" s="188" t="s">
        <v>2388</v>
      </c>
      <c r="F1962" s="189" t="s">
        <v>3</v>
      </c>
      <c r="G1962" s="190"/>
      <c r="H1962" s="191"/>
      <c r="I1962" s="192"/>
    </row>
    <row r="1963" spans="1:9" x14ac:dyDescent="0.25">
      <c r="A1963" s="193" t="s">
        <v>2196</v>
      </c>
      <c r="B1963" s="194" t="s">
        <v>2198</v>
      </c>
      <c r="C1963" s="195" t="s">
        <v>2556</v>
      </c>
      <c r="D1963" s="195" t="s">
        <v>807</v>
      </c>
      <c r="E1963" s="196">
        <v>44.34</v>
      </c>
      <c r="F1963" s="197">
        <v>3.4</v>
      </c>
      <c r="G1963" s="198">
        <f t="shared" ref="G1963:G1974" si="131">IF(E1963="","",F1963*E1963)</f>
        <v>150.756</v>
      </c>
      <c r="H1963" s="371" t="s">
        <v>2566</v>
      </c>
      <c r="I1963" s="373" t="s">
        <v>2501</v>
      </c>
    </row>
    <row r="1964" spans="1:9" x14ac:dyDescent="0.25">
      <c r="A1964" s="193" t="s">
        <v>2576</v>
      </c>
      <c r="B1964" s="194" t="s">
        <v>1718</v>
      </c>
      <c r="C1964" s="195" t="s">
        <v>2577</v>
      </c>
      <c r="D1964" s="195" t="s">
        <v>807</v>
      </c>
      <c r="E1964" s="196">
        <v>19.989999999999998</v>
      </c>
      <c r="F1964" s="197">
        <v>3.4</v>
      </c>
      <c r="G1964" s="198">
        <f t="shared" si="131"/>
        <v>67.965999999999994</v>
      </c>
      <c r="H1964" s="371"/>
      <c r="I1964" s="373"/>
    </row>
    <row r="1965" spans="1:9" ht="26.25" x14ac:dyDescent="0.25">
      <c r="A1965" s="193" t="s">
        <v>2517</v>
      </c>
      <c r="B1965" s="194" t="s">
        <v>1718</v>
      </c>
      <c r="C1965" s="195" t="s">
        <v>2518</v>
      </c>
      <c r="D1965" s="195" t="s">
        <v>807</v>
      </c>
      <c r="E1965" s="196">
        <v>1.2</v>
      </c>
      <c r="F1965" s="197">
        <v>6.8</v>
      </c>
      <c r="G1965" s="198">
        <f t="shared" si="131"/>
        <v>8.16</v>
      </c>
      <c r="H1965" s="371"/>
      <c r="I1965" s="373"/>
    </row>
    <row r="1966" spans="1:9" ht="26.25" x14ac:dyDescent="0.25">
      <c r="A1966" s="193" t="s">
        <v>2519</v>
      </c>
      <c r="B1966" s="194" t="s">
        <v>1718</v>
      </c>
      <c r="C1966" s="195" t="s">
        <v>2520</v>
      </c>
      <c r="D1966" s="195" t="s">
        <v>807</v>
      </c>
      <c r="E1966" s="196">
        <v>0.85</v>
      </c>
      <c r="F1966" s="197">
        <v>6.8</v>
      </c>
      <c r="G1966" s="198">
        <f t="shared" si="131"/>
        <v>5.7799999999999994</v>
      </c>
      <c r="H1966" s="371"/>
      <c r="I1966" s="373"/>
    </row>
    <row r="1967" spans="1:9" x14ac:dyDescent="0.25">
      <c r="A1967" s="193"/>
      <c r="B1967" s="194"/>
      <c r="C1967" s="195"/>
      <c r="D1967" s="195"/>
      <c r="E1967" s="196"/>
      <c r="F1967" s="197"/>
      <c r="G1967" s="198" t="str">
        <f t="shared" si="131"/>
        <v/>
      </c>
      <c r="H1967" s="371"/>
      <c r="I1967" s="373"/>
    </row>
    <row r="1968" spans="1:9" x14ac:dyDescent="0.25">
      <c r="A1968" s="193"/>
      <c r="B1968" s="194"/>
      <c r="C1968" s="195"/>
      <c r="D1968" s="195"/>
      <c r="E1968" s="196"/>
      <c r="F1968" s="197"/>
      <c r="G1968" s="198" t="str">
        <f t="shared" si="131"/>
        <v/>
      </c>
      <c r="H1968" s="371"/>
      <c r="I1968" s="373"/>
    </row>
    <row r="1969" spans="1:9" x14ac:dyDescent="0.25">
      <c r="A1969" s="193"/>
      <c r="B1969" s="194"/>
      <c r="C1969" s="195"/>
      <c r="D1969" s="195"/>
      <c r="E1969" s="196"/>
      <c r="F1969" s="197"/>
      <c r="G1969" s="198" t="str">
        <f t="shared" si="131"/>
        <v/>
      </c>
      <c r="H1969" s="371"/>
      <c r="I1969" s="373"/>
    </row>
    <row r="1970" spans="1:9" x14ac:dyDescent="0.25">
      <c r="A1970" s="193"/>
      <c r="B1970" s="194"/>
      <c r="C1970" s="195"/>
      <c r="D1970" s="195"/>
      <c r="E1970" s="196"/>
      <c r="F1970" s="197"/>
      <c r="G1970" s="198" t="str">
        <f t="shared" si="131"/>
        <v/>
      </c>
      <c r="H1970" s="371"/>
      <c r="I1970" s="373"/>
    </row>
    <row r="1971" spans="1:9" x14ac:dyDescent="0.25">
      <c r="A1971" s="193"/>
      <c r="B1971" s="194"/>
      <c r="C1971" s="195"/>
      <c r="D1971" s="195"/>
      <c r="E1971" s="196"/>
      <c r="F1971" s="199"/>
      <c r="G1971" s="198" t="str">
        <f t="shared" si="131"/>
        <v/>
      </c>
      <c r="H1971" s="371"/>
      <c r="I1971" s="373"/>
    </row>
    <row r="1972" spans="1:9" x14ac:dyDescent="0.25">
      <c r="A1972" s="193"/>
      <c r="B1972" s="194"/>
      <c r="C1972" s="195"/>
      <c r="D1972" s="195"/>
      <c r="E1972" s="196"/>
      <c r="F1972" s="199"/>
      <c r="G1972" s="198" t="str">
        <f t="shared" si="131"/>
        <v/>
      </c>
      <c r="H1972" s="371"/>
      <c r="I1972" s="373"/>
    </row>
    <row r="1973" spans="1:9" ht="15.75" thickBot="1" x14ac:dyDescent="0.3">
      <c r="A1973" s="200"/>
      <c r="B1973" s="201"/>
      <c r="C1973" s="202"/>
      <c r="D1973" s="202"/>
      <c r="E1973" s="203"/>
      <c r="F1973" s="204"/>
      <c r="G1973" s="205" t="str">
        <f t="shared" si="131"/>
        <v/>
      </c>
      <c r="H1973" s="372"/>
      <c r="I1973" s="374"/>
    </row>
    <row r="1974" spans="1:9" ht="15.75" thickBot="1" x14ac:dyDescent="0.3">
      <c r="A1974" s="164"/>
      <c r="B1974" s="206"/>
      <c r="C1974" s="164"/>
      <c r="D1974" s="164"/>
      <c r="E1974" s="207"/>
      <c r="F1974" s="208"/>
      <c r="G1974" s="209" t="str">
        <f t="shared" si="131"/>
        <v/>
      </c>
      <c r="H1974" s="175"/>
      <c r="I1974" s="175"/>
    </row>
    <row r="1975" spans="1:9" x14ac:dyDescent="0.25">
      <c r="A1975" s="176" t="s">
        <v>2267</v>
      </c>
      <c r="B1975" s="177" t="s">
        <v>572</v>
      </c>
      <c r="C1975" s="178"/>
      <c r="D1975" s="179" t="s">
        <v>2</v>
      </c>
      <c r="E1975" s="179" t="s">
        <v>2385</v>
      </c>
      <c r="F1975" s="180">
        <v>1</v>
      </c>
      <c r="G1975" s="181">
        <f>IF(SUM(G1977:G1986)="","",IF(E1975="NOTURNO",(SUM(G1977:G1986))*1.25,SUM(G1977:G1986)))</f>
        <v>301.09200000000004</v>
      </c>
      <c r="H1975" s="182" t="s">
        <v>1771</v>
      </c>
      <c r="I1975" s="183" t="s">
        <v>1772</v>
      </c>
    </row>
    <row r="1976" spans="1:9" x14ac:dyDescent="0.25">
      <c r="A1976" s="184" t="s">
        <v>1774</v>
      </c>
      <c r="B1976" s="185" t="s">
        <v>2386</v>
      </c>
      <c r="C1976" s="186" t="s">
        <v>2387</v>
      </c>
      <c r="D1976" s="187" t="s">
        <v>2</v>
      </c>
      <c r="E1976" s="188" t="s">
        <v>2388</v>
      </c>
      <c r="F1976" s="189" t="s">
        <v>3</v>
      </c>
      <c r="G1976" s="190"/>
      <c r="H1976" s="191"/>
      <c r="I1976" s="192"/>
    </row>
    <row r="1977" spans="1:9" x14ac:dyDescent="0.25">
      <c r="A1977" s="193" t="s">
        <v>2196</v>
      </c>
      <c r="B1977" s="194" t="s">
        <v>2198</v>
      </c>
      <c r="C1977" s="195" t="s">
        <v>2556</v>
      </c>
      <c r="D1977" s="195" t="s">
        <v>807</v>
      </c>
      <c r="E1977" s="196">
        <v>44.34</v>
      </c>
      <c r="F1977" s="197">
        <v>4.4000000000000004</v>
      </c>
      <c r="G1977" s="198">
        <f t="shared" ref="G1977:G1988" si="132">IF(E1977="","",F1977*E1977)</f>
        <v>195.09600000000003</v>
      </c>
      <c r="H1977" s="371" t="s">
        <v>2566</v>
      </c>
      <c r="I1977" s="373" t="s">
        <v>2501</v>
      </c>
    </row>
    <row r="1978" spans="1:9" x14ac:dyDescent="0.25">
      <c r="A1978" s="193" t="s">
        <v>2576</v>
      </c>
      <c r="B1978" s="194" t="s">
        <v>1718</v>
      </c>
      <c r="C1978" s="195" t="s">
        <v>2577</v>
      </c>
      <c r="D1978" s="195" t="s">
        <v>807</v>
      </c>
      <c r="E1978" s="196">
        <v>19.989999999999998</v>
      </c>
      <c r="F1978" s="197">
        <v>4.4000000000000004</v>
      </c>
      <c r="G1978" s="198">
        <f t="shared" si="132"/>
        <v>87.956000000000003</v>
      </c>
      <c r="H1978" s="371"/>
      <c r="I1978" s="373"/>
    </row>
    <row r="1979" spans="1:9" ht="26.25" x14ac:dyDescent="0.25">
      <c r="A1979" s="193" t="s">
        <v>2517</v>
      </c>
      <c r="B1979" s="194" t="s">
        <v>1718</v>
      </c>
      <c r="C1979" s="195" t="s">
        <v>2518</v>
      </c>
      <c r="D1979" s="195" t="s">
        <v>807</v>
      </c>
      <c r="E1979" s="196">
        <v>1.2</v>
      </c>
      <c r="F1979" s="197">
        <v>8.8000000000000007</v>
      </c>
      <c r="G1979" s="198">
        <f t="shared" si="132"/>
        <v>10.56</v>
      </c>
      <c r="H1979" s="371"/>
      <c r="I1979" s="373"/>
    </row>
    <row r="1980" spans="1:9" ht="26.25" x14ac:dyDescent="0.25">
      <c r="A1980" s="193" t="s">
        <v>2519</v>
      </c>
      <c r="B1980" s="194" t="s">
        <v>1718</v>
      </c>
      <c r="C1980" s="195" t="s">
        <v>2520</v>
      </c>
      <c r="D1980" s="195" t="s">
        <v>807</v>
      </c>
      <c r="E1980" s="196">
        <v>0.85</v>
      </c>
      <c r="F1980" s="197">
        <v>8.8000000000000007</v>
      </c>
      <c r="G1980" s="198">
        <f t="shared" si="132"/>
        <v>7.48</v>
      </c>
      <c r="H1980" s="371"/>
      <c r="I1980" s="373"/>
    </row>
    <row r="1981" spans="1:9" x14ac:dyDescent="0.25">
      <c r="A1981" s="193"/>
      <c r="B1981" s="194"/>
      <c r="C1981" s="195"/>
      <c r="D1981" s="195"/>
      <c r="E1981" s="196"/>
      <c r="F1981" s="197"/>
      <c r="G1981" s="198" t="str">
        <f t="shared" si="132"/>
        <v/>
      </c>
      <c r="H1981" s="371"/>
      <c r="I1981" s="373"/>
    </row>
    <row r="1982" spans="1:9" x14ac:dyDescent="0.25">
      <c r="A1982" s="193"/>
      <c r="B1982" s="194"/>
      <c r="C1982" s="195"/>
      <c r="D1982" s="195"/>
      <c r="E1982" s="196"/>
      <c r="F1982" s="197"/>
      <c r="G1982" s="198" t="str">
        <f t="shared" si="132"/>
        <v/>
      </c>
      <c r="H1982" s="371"/>
      <c r="I1982" s="373"/>
    </row>
    <row r="1983" spans="1:9" x14ac:dyDescent="0.25">
      <c r="A1983" s="193"/>
      <c r="B1983" s="194"/>
      <c r="C1983" s="195"/>
      <c r="D1983" s="195"/>
      <c r="E1983" s="196"/>
      <c r="F1983" s="197"/>
      <c r="G1983" s="198" t="str">
        <f t="shared" si="132"/>
        <v/>
      </c>
      <c r="H1983" s="371"/>
      <c r="I1983" s="373"/>
    </row>
    <row r="1984" spans="1:9" x14ac:dyDescent="0.25">
      <c r="A1984" s="193"/>
      <c r="B1984" s="194"/>
      <c r="C1984" s="195"/>
      <c r="D1984" s="195"/>
      <c r="E1984" s="196"/>
      <c r="F1984" s="197"/>
      <c r="G1984" s="198" t="str">
        <f t="shared" si="132"/>
        <v/>
      </c>
      <c r="H1984" s="371"/>
      <c r="I1984" s="373"/>
    </row>
    <row r="1985" spans="1:9" x14ac:dyDescent="0.25">
      <c r="A1985" s="193"/>
      <c r="B1985" s="194"/>
      <c r="C1985" s="195"/>
      <c r="D1985" s="195"/>
      <c r="E1985" s="196"/>
      <c r="F1985" s="199"/>
      <c r="G1985" s="198" t="str">
        <f t="shared" si="132"/>
        <v/>
      </c>
      <c r="H1985" s="371"/>
      <c r="I1985" s="373"/>
    </row>
    <row r="1986" spans="1:9" x14ac:dyDescent="0.25">
      <c r="A1986" s="193"/>
      <c r="B1986" s="194"/>
      <c r="C1986" s="195"/>
      <c r="D1986" s="195"/>
      <c r="E1986" s="196"/>
      <c r="F1986" s="199"/>
      <c r="G1986" s="198" t="str">
        <f t="shared" si="132"/>
        <v/>
      </c>
      <c r="H1986" s="371"/>
      <c r="I1986" s="373"/>
    </row>
    <row r="1987" spans="1:9" ht="15.75" thickBot="1" x14ac:dyDescent="0.3">
      <c r="A1987" s="200"/>
      <c r="B1987" s="201"/>
      <c r="C1987" s="202"/>
      <c r="D1987" s="202"/>
      <c r="E1987" s="203"/>
      <c r="F1987" s="204"/>
      <c r="G1987" s="205" t="str">
        <f t="shared" si="132"/>
        <v/>
      </c>
      <c r="H1987" s="372"/>
      <c r="I1987" s="374"/>
    </row>
    <row r="1988" spans="1:9" ht="15.75" thickBot="1" x14ac:dyDescent="0.3">
      <c r="A1988" s="164"/>
      <c r="B1988" s="206"/>
      <c r="C1988" s="164"/>
      <c r="D1988" s="164"/>
      <c r="E1988" s="207"/>
      <c r="F1988" s="208"/>
      <c r="G1988" s="209" t="str">
        <f t="shared" si="132"/>
        <v/>
      </c>
      <c r="H1988" s="175"/>
      <c r="I1988" s="175"/>
    </row>
    <row r="1989" spans="1:9" x14ac:dyDescent="0.25">
      <c r="A1989" s="176" t="s">
        <v>2268</v>
      </c>
      <c r="B1989" s="177" t="s">
        <v>573</v>
      </c>
      <c r="C1989" s="178"/>
      <c r="D1989" s="179" t="s">
        <v>2</v>
      </c>
      <c r="E1989" s="179" t="s">
        <v>2385</v>
      </c>
      <c r="F1989" s="180">
        <v>1</v>
      </c>
      <c r="G1989" s="181">
        <f>IF(SUM(G1991:G2000)="","",IF(E1989="NOTURNO",(SUM(G1991:G2000))*1.25,SUM(G1991:G2000)))</f>
        <v>301.09200000000004</v>
      </c>
      <c r="H1989" s="182" t="s">
        <v>1771</v>
      </c>
      <c r="I1989" s="183" t="s">
        <v>1772</v>
      </c>
    </row>
    <row r="1990" spans="1:9" x14ac:dyDescent="0.25">
      <c r="A1990" s="184" t="s">
        <v>1774</v>
      </c>
      <c r="B1990" s="185" t="s">
        <v>2386</v>
      </c>
      <c r="C1990" s="186" t="s">
        <v>2387</v>
      </c>
      <c r="D1990" s="187" t="s">
        <v>2</v>
      </c>
      <c r="E1990" s="188" t="s">
        <v>2388</v>
      </c>
      <c r="F1990" s="189" t="s">
        <v>3</v>
      </c>
      <c r="G1990" s="190"/>
      <c r="H1990" s="191"/>
      <c r="I1990" s="192"/>
    </row>
    <row r="1991" spans="1:9" x14ac:dyDescent="0.25">
      <c r="A1991" s="193" t="s">
        <v>2196</v>
      </c>
      <c r="B1991" s="194" t="s">
        <v>2198</v>
      </c>
      <c r="C1991" s="195" t="s">
        <v>2556</v>
      </c>
      <c r="D1991" s="195" t="s">
        <v>807</v>
      </c>
      <c r="E1991" s="196">
        <v>44.34</v>
      </c>
      <c r="F1991" s="197">
        <v>4.4000000000000004</v>
      </c>
      <c r="G1991" s="198">
        <f t="shared" ref="G1991:G2002" si="133">IF(E1991="","",F1991*E1991)</f>
        <v>195.09600000000003</v>
      </c>
      <c r="H1991" s="371" t="s">
        <v>2566</v>
      </c>
      <c r="I1991" s="373" t="s">
        <v>2501</v>
      </c>
    </row>
    <row r="1992" spans="1:9" x14ac:dyDescent="0.25">
      <c r="A1992" s="193" t="s">
        <v>2576</v>
      </c>
      <c r="B1992" s="194" t="s">
        <v>1718</v>
      </c>
      <c r="C1992" s="195" t="s">
        <v>2577</v>
      </c>
      <c r="D1992" s="195" t="s">
        <v>807</v>
      </c>
      <c r="E1992" s="196">
        <v>19.989999999999998</v>
      </c>
      <c r="F1992" s="197">
        <v>4.4000000000000004</v>
      </c>
      <c r="G1992" s="198">
        <f t="shared" si="133"/>
        <v>87.956000000000003</v>
      </c>
      <c r="H1992" s="371"/>
      <c r="I1992" s="373"/>
    </row>
    <row r="1993" spans="1:9" ht="26.25" x14ac:dyDescent="0.25">
      <c r="A1993" s="193" t="s">
        <v>2517</v>
      </c>
      <c r="B1993" s="194" t="s">
        <v>1718</v>
      </c>
      <c r="C1993" s="195" t="s">
        <v>2518</v>
      </c>
      <c r="D1993" s="195" t="s">
        <v>807</v>
      </c>
      <c r="E1993" s="196">
        <v>1.2</v>
      </c>
      <c r="F1993" s="197">
        <v>8.8000000000000007</v>
      </c>
      <c r="G1993" s="198">
        <f t="shared" si="133"/>
        <v>10.56</v>
      </c>
      <c r="H1993" s="371"/>
      <c r="I1993" s="373"/>
    </row>
    <row r="1994" spans="1:9" ht="26.25" x14ac:dyDescent="0.25">
      <c r="A1994" s="193" t="s">
        <v>2519</v>
      </c>
      <c r="B1994" s="194" t="s">
        <v>1718</v>
      </c>
      <c r="C1994" s="195" t="s">
        <v>2520</v>
      </c>
      <c r="D1994" s="195" t="s">
        <v>807</v>
      </c>
      <c r="E1994" s="196">
        <v>0.85</v>
      </c>
      <c r="F1994" s="197">
        <v>8.8000000000000007</v>
      </c>
      <c r="G1994" s="198">
        <f t="shared" si="133"/>
        <v>7.48</v>
      </c>
      <c r="H1994" s="371"/>
      <c r="I1994" s="373"/>
    </row>
    <row r="1995" spans="1:9" x14ac:dyDescent="0.25">
      <c r="A1995" s="193"/>
      <c r="B1995" s="194"/>
      <c r="C1995" s="195"/>
      <c r="D1995" s="195"/>
      <c r="E1995" s="196"/>
      <c r="F1995" s="197"/>
      <c r="G1995" s="198" t="str">
        <f t="shared" si="133"/>
        <v/>
      </c>
      <c r="H1995" s="371"/>
      <c r="I1995" s="373"/>
    </row>
    <row r="1996" spans="1:9" x14ac:dyDescent="0.25">
      <c r="A1996" s="193"/>
      <c r="B1996" s="194"/>
      <c r="C1996" s="195"/>
      <c r="D1996" s="195"/>
      <c r="E1996" s="196"/>
      <c r="F1996" s="197"/>
      <c r="G1996" s="198" t="str">
        <f t="shared" si="133"/>
        <v/>
      </c>
      <c r="H1996" s="371"/>
      <c r="I1996" s="373"/>
    </row>
    <row r="1997" spans="1:9" x14ac:dyDescent="0.25">
      <c r="A1997" s="193"/>
      <c r="B1997" s="194"/>
      <c r="C1997" s="195"/>
      <c r="D1997" s="195"/>
      <c r="E1997" s="196"/>
      <c r="F1997" s="197"/>
      <c r="G1997" s="198" t="str">
        <f t="shared" si="133"/>
        <v/>
      </c>
      <c r="H1997" s="371"/>
      <c r="I1997" s="373"/>
    </row>
    <row r="1998" spans="1:9" x14ac:dyDescent="0.25">
      <c r="A1998" s="193"/>
      <c r="B1998" s="194"/>
      <c r="C1998" s="195"/>
      <c r="D1998" s="195"/>
      <c r="E1998" s="196"/>
      <c r="F1998" s="197"/>
      <c r="G1998" s="198" t="str">
        <f t="shared" si="133"/>
        <v/>
      </c>
      <c r="H1998" s="371"/>
      <c r="I1998" s="373"/>
    </row>
    <row r="1999" spans="1:9" x14ac:dyDescent="0.25">
      <c r="A1999" s="193"/>
      <c r="B1999" s="194"/>
      <c r="C1999" s="195"/>
      <c r="D1999" s="195"/>
      <c r="E1999" s="196"/>
      <c r="F1999" s="199"/>
      <c r="G1999" s="198" t="str">
        <f t="shared" si="133"/>
        <v/>
      </c>
      <c r="H1999" s="371"/>
      <c r="I1999" s="373"/>
    </row>
    <row r="2000" spans="1:9" x14ac:dyDescent="0.25">
      <c r="A2000" s="193"/>
      <c r="B2000" s="194"/>
      <c r="C2000" s="195"/>
      <c r="D2000" s="195"/>
      <c r="E2000" s="196"/>
      <c r="F2000" s="199"/>
      <c r="G2000" s="198" t="str">
        <f t="shared" si="133"/>
        <v/>
      </c>
      <c r="H2000" s="371"/>
      <c r="I2000" s="373"/>
    </row>
    <row r="2001" spans="1:9" ht="15.75" thickBot="1" x14ac:dyDescent="0.3">
      <c r="A2001" s="200"/>
      <c r="B2001" s="201"/>
      <c r="C2001" s="202"/>
      <c r="D2001" s="202"/>
      <c r="E2001" s="203"/>
      <c r="F2001" s="204"/>
      <c r="G2001" s="205" t="str">
        <f t="shared" si="133"/>
        <v/>
      </c>
      <c r="H2001" s="372"/>
      <c r="I2001" s="374"/>
    </row>
    <row r="2002" spans="1:9" ht="15.75" thickBot="1" x14ac:dyDescent="0.3">
      <c r="A2002" s="164"/>
      <c r="B2002" s="206"/>
      <c r="C2002" s="164"/>
      <c r="D2002" s="164"/>
      <c r="E2002" s="207"/>
      <c r="F2002" s="208"/>
      <c r="G2002" s="209" t="str">
        <f t="shared" si="133"/>
        <v/>
      </c>
      <c r="H2002" s="175"/>
      <c r="I2002" s="175"/>
    </row>
    <row r="2003" spans="1:9" x14ac:dyDescent="0.25">
      <c r="A2003" s="176" t="s">
        <v>2269</v>
      </c>
      <c r="B2003" s="177" t="s">
        <v>574</v>
      </c>
      <c r="C2003" s="178"/>
      <c r="D2003" s="179" t="s">
        <v>2</v>
      </c>
      <c r="E2003" s="179" t="s">
        <v>2385</v>
      </c>
      <c r="F2003" s="180">
        <v>1</v>
      </c>
      <c r="G2003" s="181">
        <f>IF(SUM(G2005:G2014)="","",IF(E2003="NOTURNO",(SUM(G2005:G2014))*1.25,SUM(G2005:G2014)))</f>
        <v>561.12599999999998</v>
      </c>
      <c r="H2003" s="182" t="s">
        <v>1771</v>
      </c>
      <c r="I2003" s="183" t="s">
        <v>1772</v>
      </c>
    </row>
    <row r="2004" spans="1:9" x14ac:dyDescent="0.25">
      <c r="A2004" s="184" t="s">
        <v>1774</v>
      </c>
      <c r="B2004" s="185" t="s">
        <v>2386</v>
      </c>
      <c r="C2004" s="186" t="s">
        <v>2387</v>
      </c>
      <c r="D2004" s="187" t="s">
        <v>2</v>
      </c>
      <c r="E2004" s="188" t="s">
        <v>2388</v>
      </c>
      <c r="F2004" s="189" t="s">
        <v>3</v>
      </c>
      <c r="G2004" s="190"/>
      <c r="H2004" s="191"/>
      <c r="I2004" s="192"/>
    </row>
    <row r="2005" spans="1:9" x14ac:dyDescent="0.25">
      <c r="A2005" s="193" t="s">
        <v>2196</v>
      </c>
      <c r="B2005" s="194" t="s">
        <v>2198</v>
      </c>
      <c r="C2005" s="195" t="s">
        <v>2556</v>
      </c>
      <c r="D2005" s="195" t="s">
        <v>807</v>
      </c>
      <c r="E2005" s="196">
        <v>44.34</v>
      </c>
      <c r="F2005" s="197">
        <v>8.1999999999999993</v>
      </c>
      <c r="G2005" s="198">
        <f t="shared" ref="G2005:G2016" si="134">IF(E2005="","",F2005*E2005)</f>
        <v>363.58800000000002</v>
      </c>
      <c r="H2005" s="371" t="s">
        <v>2566</v>
      </c>
      <c r="I2005" s="373" t="s">
        <v>2501</v>
      </c>
    </row>
    <row r="2006" spans="1:9" x14ac:dyDescent="0.25">
      <c r="A2006" s="193" t="s">
        <v>2576</v>
      </c>
      <c r="B2006" s="194" t="s">
        <v>1718</v>
      </c>
      <c r="C2006" s="195" t="s">
        <v>2577</v>
      </c>
      <c r="D2006" s="195" t="s">
        <v>807</v>
      </c>
      <c r="E2006" s="196">
        <v>19.989999999999998</v>
      </c>
      <c r="F2006" s="197">
        <v>8.1999999999999993</v>
      </c>
      <c r="G2006" s="198">
        <f t="shared" si="134"/>
        <v>163.91799999999998</v>
      </c>
      <c r="H2006" s="371"/>
      <c r="I2006" s="373"/>
    </row>
    <row r="2007" spans="1:9" ht="26.25" x14ac:dyDescent="0.25">
      <c r="A2007" s="193" t="s">
        <v>2517</v>
      </c>
      <c r="B2007" s="194" t="s">
        <v>1718</v>
      </c>
      <c r="C2007" s="195" t="s">
        <v>2518</v>
      </c>
      <c r="D2007" s="195" t="s">
        <v>807</v>
      </c>
      <c r="E2007" s="196">
        <v>1.2</v>
      </c>
      <c r="F2007" s="197">
        <v>16.399999999999999</v>
      </c>
      <c r="G2007" s="198">
        <f t="shared" si="134"/>
        <v>19.679999999999996</v>
      </c>
      <c r="H2007" s="371"/>
      <c r="I2007" s="373"/>
    </row>
    <row r="2008" spans="1:9" ht="26.25" x14ac:dyDescent="0.25">
      <c r="A2008" s="193" t="s">
        <v>2519</v>
      </c>
      <c r="B2008" s="194" t="s">
        <v>1718</v>
      </c>
      <c r="C2008" s="195" t="s">
        <v>2520</v>
      </c>
      <c r="D2008" s="195" t="s">
        <v>807</v>
      </c>
      <c r="E2008" s="196">
        <v>0.85</v>
      </c>
      <c r="F2008" s="197">
        <v>16.399999999999999</v>
      </c>
      <c r="G2008" s="198">
        <f t="shared" si="134"/>
        <v>13.939999999999998</v>
      </c>
      <c r="H2008" s="371"/>
      <c r="I2008" s="373"/>
    </row>
    <row r="2009" spans="1:9" x14ac:dyDescent="0.25">
      <c r="A2009" s="193"/>
      <c r="B2009" s="194"/>
      <c r="C2009" s="195"/>
      <c r="D2009" s="195"/>
      <c r="E2009" s="196"/>
      <c r="F2009" s="197"/>
      <c r="G2009" s="198" t="str">
        <f t="shared" si="134"/>
        <v/>
      </c>
      <c r="H2009" s="371"/>
      <c r="I2009" s="373"/>
    </row>
    <row r="2010" spans="1:9" x14ac:dyDescent="0.25">
      <c r="A2010" s="193"/>
      <c r="B2010" s="194"/>
      <c r="C2010" s="195"/>
      <c r="D2010" s="195"/>
      <c r="E2010" s="196"/>
      <c r="F2010" s="197"/>
      <c r="G2010" s="198" t="str">
        <f t="shared" si="134"/>
        <v/>
      </c>
      <c r="H2010" s="371"/>
      <c r="I2010" s="373"/>
    </row>
    <row r="2011" spans="1:9" x14ac:dyDescent="0.25">
      <c r="A2011" s="193"/>
      <c r="B2011" s="194"/>
      <c r="C2011" s="195"/>
      <c r="D2011" s="195"/>
      <c r="E2011" s="196"/>
      <c r="F2011" s="197"/>
      <c r="G2011" s="198" t="str">
        <f t="shared" si="134"/>
        <v/>
      </c>
      <c r="H2011" s="371"/>
      <c r="I2011" s="373"/>
    </row>
    <row r="2012" spans="1:9" x14ac:dyDescent="0.25">
      <c r="A2012" s="193"/>
      <c r="B2012" s="194"/>
      <c r="C2012" s="195"/>
      <c r="D2012" s="195"/>
      <c r="E2012" s="196"/>
      <c r="F2012" s="197"/>
      <c r="G2012" s="198" t="str">
        <f t="shared" si="134"/>
        <v/>
      </c>
      <c r="H2012" s="371"/>
      <c r="I2012" s="373"/>
    </row>
    <row r="2013" spans="1:9" x14ac:dyDescent="0.25">
      <c r="A2013" s="193"/>
      <c r="B2013" s="194"/>
      <c r="C2013" s="195"/>
      <c r="D2013" s="195"/>
      <c r="E2013" s="196"/>
      <c r="F2013" s="199"/>
      <c r="G2013" s="198" t="str">
        <f t="shared" si="134"/>
        <v/>
      </c>
      <c r="H2013" s="371"/>
      <c r="I2013" s="373"/>
    </row>
    <row r="2014" spans="1:9" x14ac:dyDescent="0.25">
      <c r="A2014" s="193"/>
      <c r="B2014" s="194"/>
      <c r="C2014" s="195"/>
      <c r="D2014" s="195"/>
      <c r="E2014" s="196"/>
      <c r="F2014" s="199"/>
      <c r="G2014" s="198" t="str">
        <f t="shared" si="134"/>
        <v/>
      </c>
      <c r="H2014" s="371"/>
      <c r="I2014" s="373"/>
    </row>
    <row r="2015" spans="1:9" ht="15.75" thickBot="1" x14ac:dyDescent="0.3">
      <c r="A2015" s="200"/>
      <c r="B2015" s="201"/>
      <c r="C2015" s="202"/>
      <c r="D2015" s="202"/>
      <c r="E2015" s="203"/>
      <c r="F2015" s="204"/>
      <c r="G2015" s="205" t="str">
        <f t="shared" si="134"/>
        <v/>
      </c>
      <c r="H2015" s="372"/>
      <c r="I2015" s="374"/>
    </row>
    <row r="2016" spans="1:9" ht="15.75" thickBot="1" x14ac:dyDescent="0.3">
      <c r="A2016" s="164"/>
      <c r="B2016" s="206"/>
      <c r="C2016" s="164"/>
      <c r="D2016" s="164"/>
      <c r="E2016" s="207"/>
      <c r="F2016" s="208"/>
      <c r="G2016" s="209" t="str">
        <f t="shared" si="134"/>
        <v/>
      </c>
      <c r="H2016" s="175"/>
      <c r="I2016" s="175"/>
    </row>
    <row r="2017" spans="1:9" x14ac:dyDescent="0.25">
      <c r="A2017" s="176" t="s">
        <v>2270</v>
      </c>
      <c r="B2017" s="177" t="s">
        <v>575</v>
      </c>
      <c r="C2017" s="178"/>
      <c r="D2017" s="179" t="s">
        <v>2</v>
      </c>
      <c r="E2017" s="179" t="s">
        <v>2385</v>
      </c>
      <c r="F2017" s="180">
        <v>1</v>
      </c>
      <c r="G2017" s="181">
        <f>IF(SUM(G2019:G2028)="","",IF(E2017="NOTURNO",(SUM(G2019:G2028))*1.25,SUM(G2019:G2028)))</f>
        <v>725.35799999999995</v>
      </c>
      <c r="H2017" s="182" t="s">
        <v>1771</v>
      </c>
      <c r="I2017" s="183" t="s">
        <v>1772</v>
      </c>
    </row>
    <row r="2018" spans="1:9" x14ac:dyDescent="0.25">
      <c r="A2018" s="184" t="s">
        <v>1774</v>
      </c>
      <c r="B2018" s="185" t="s">
        <v>2386</v>
      </c>
      <c r="C2018" s="186" t="s">
        <v>2387</v>
      </c>
      <c r="D2018" s="187" t="s">
        <v>2</v>
      </c>
      <c r="E2018" s="188" t="s">
        <v>2388</v>
      </c>
      <c r="F2018" s="189" t="s">
        <v>3</v>
      </c>
      <c r="G2018" s="190"/>
      <c r="H2018" s="191"/>
      <c r="I2018" s="192"/>
    </row>
    <row r="2019" spans="1:9" x14ac:dyDescent="0.25">
      <c r="A2019" s="193" t="s">
        <v>2196</v>
      </c>
      <c r="B2019" s="194" t="s">
        <v>2198</v>
      </c>
      <c r="C2019" s="195" t="s">
        <v>2556</v>
      </c>
      <c r="D2019" s="195" t="s">
        <v>807</v>
      </c>
      <c r="E2019" s="196">
        <v>44.34</v>
      </c>
      <c r="F2019" s="197">
        <v>10.6</v>
      </c>
      <c r="G2019" s="198">
        <f t="shared" ref="G2019:G2030" si="135">IF(E2019="","",F2019*E2019)</f>
        <v>470.00400000000002</v>
      </c>
      <c r="H2019" s="371" t="s">
        <v>2566</v>
      </c>
      <c r="I2019" s="373" t="s">
        <v>2501</v>
      </c>
    </row>
    <row r="2020" spans="1:9" x14ac:dyDescent="0.25">
      <c r="A2020" s="193" t="s">
        <v>2576</v>
      </c>
      <c r="B2020" s="194" t="s">
        <v>1718</v>
      </c>
      <c r="C2020" s="195" t="s">
        <v>2577</v>
      </c>
      <c r="D2020" s="195" t="s">
        <v>807</v>
      </c>
      <c r="E2020" s="196">
        <v>19.989999999999998</v>
      </c>
      <c r="F2020" s="197">
        <v>10.6</v>
      </c>
      <c r="G2020" s="198">
        <f t="shared" si="135"/>
        <v>211.89399999999998</v>
      </c>
      <c r="H2020" s="371"/>
      <c r="I2020" s="373"/>
    </row>
    <row r="2021" spans="1:9" ht="26.25" x14ac:dyDescent="0.25">
      <c r="A2021" s="193" t="s">
        <v>2517</v>
      </c>
      <c r="B2021" s="194" t="s">
        <v>1718</v>
      </c>
      <c r="C2021" s="195" t="s">
        <v>2518</v>
      </c>
      <c r="D2021" s="195" t="s">
        <v>807</v>
      </c>
      <c r="E2021" s="196">
        <v>1.2</v>
      </c>
      <c r="F2021" s="197">
        <v>21.2</v>
      </c>
      <c r="G2021" s="198">
        <f t="shared" si="135"/>
        <v>25.439999999999998</v>
      </c>
      <c r="H2021" s="371"/>
      <c r="I2021" s="373"/>
    </row>
    <row r="2022" spans="1:9" ht="26.25" x14ac:dyDescent="0.25">
      <c r="A2022" s="193" t="s">
        <v>2519</v>
      </c>
      <c r="B2022" s="194" t="s">
        <v>1718</v>
      </c>
      <c r="C2022" s="195" t="s">
        <v>2520</v>
      </c>
      <c r="D2022" s="195" t="s">
        <v>807</v>
      </c>
      <c r="E2022" s="196">
        <v>0.85</v>
      </c>
      <c r="F2022" s="197">
        <v>21.2</v>
      </c>
      <c r="G2022" s="198">
        <f t="shared" si="135"/>
        <v>18.02</v>
      </c>
      <c r="H2022" s="371"/>
      <c r="I2022" s="373"/>
    </row>
    <row r="2023" spans="1:9" x14ac:dyDescent="0.25">
      <c r="A2023" s="193"/>
      <c r="B2023" s="194"/>
      <c r="C2023" s="195"/>
      <c r="D2023" s="195"/>
      <c r="E2023" s="196"/>
      <c r="F2023" s="197"/>
      <c r="G2023" s="198" t="str">
        <f t="shared" si="135"/>
        <v/>
      </c>
      <c r="H2023" s="371"/>
      <c r="I2023" s="373"/>
    </row>
    <row r="2024" spans="1:9" x14ac:dyDescent="0.25">
      <c r="A2024" s="193"/>
      <c r="B2024" s="194"/>
      <c r="C2024" s="195"/>
      <c r="D2024" s="195"/>
      <c r="E2024" s="196"/>
      <c r="F2024" s="197"/>
      <c r="G2024" s="198" t="str">
        <f t="shared" si="135"/>
        <v/>
      </c>
      <c r="H2024" s="371"/>
      <c r="I2024" s="373"/>
    </row>
    <row r="2025" spans="1:9" x14ac:dyDescent="0.25">
      <c r="A2025" s="193"/>
      <c r="B2025" s="194"/>
      <c r="C2025" s="195"/>
      <c r="D2025" s="195"/>
      <c r="E2025" s="196"/>
      <c r="F2025" s="197"/>
      <c r="G2025" s="198" t="str">
        <f t="shared" si="135"/>
        <v/>
      </c>
      <c r="H2025" s="371"/>
      <c r="I2025" s="373"/>
    </row>
    <row r="2026" spans="1:9" x14ac:dyDescent="0.25">
      <c r="A2026" s="193"/>
      <c r="B2026" s="194"/>
      <c r="C2026" s="195"/>
      <c r="D2026" s="195"/>
      <c r="E2026" s="196"/>
      <c r="F2026" s="197"/>
      <c r="G2026" s="198" t="str">
        <f t="shared" si="135"/>
        <v/>
      </c>
      <c r="H2026" s="371"/>
      <c r="I2026" s="373"/>
    </row>
    <row r="2027" spans="1:9" x14ac:dyDescent="0.25">
      <c r="A2027" s="193"/>
      <c r="B2027" s="194"/>
      <c r="C2027" s="195"/>
      <c r="D2027" s="195"/>
      <c r="E2027" s="196"/>
      <c r="F2027" s="199"/>
      <c r="G2027" s="198" t="str">
        <f t="shared" si="135"/>
        <v/>
      </c>
      <c r="H2027" s="371"/>
      <c r="I2027" s="373"/>
    </row>
    <row r="2028" spans="1:9" x14ac:dyDescent="0.25">
      <c r="A2028" s="193"/>
      <c r="B2028" s="194"/>
      <c r="C2028" s="195"/>
      <c r="D2028" s="195"/>
      <c r="E2028" s="196"/>
      <c r="F2028" s="199"/>
      <c r="G2028" s="198" t="str">
        <f t="shared" si="135"/>
        <v/>
      </c>
      <c r="H2028" s="371"/>
      <c r="I2028" s="373"/>
    </row>
    <row r="2029" spans="1:9" ht="15.75" thickBot="1" x14ac:dyDescent="0.3">
      <c r="A2029" s="200"/>
      <c r="B2029" s="201"/>
      <c r="C2029" s="202"/>
      <c r="D2029" s="202"/>
      <c r="E2029" s="203"/>
      <c r="F2029" s="204"/>
      <c r="G2029" s="205" t="str">
        <f t="shared" si="135"/>
        <v/>
      </c>
      <c r="H2029" s="372"/>
      <c r="I2029" s="374"/>
    </row>
    <row r="2030" spans="1:9" ht="15.75" thickBot="1" x14ac:dyDescent="0.3">
      <c r="A2030" s="164"/>
      <c r="B2030" s="206"/>
      <c r="C2030" s="164"/>
      <c r="D2030" s="164"/>
      <c r="E2030" s="207"/>
      <c r="F2030" s="208"/>
      <c r="G2030" s="209" t="str">
        <f t="shared" si="135"/>
        <v/>
      </c>
      <c r="H2030" s="175"/>
      <c r="I2030" s="175"/>
    </row>
    <row r="2031" spans="1:9" x14ac:dyDescent="0.25">
      <c r="A2031" s="176" t="s">
        <v>2271</v>
      </c>
      <c r="B2031" s="177" t="s">
        <v>576</v>
      </c>
      <c r="C2031" s="178"/>
      <c r="D2031" s="179" t="s">
        <v>2</v>
      </c>
      <c r="E2031" s="179" t="s">
        <v>2385</v>
      </c>
      <c r="F2031" s="180">
        <v>1</v>
      </c>
      <c r="G2031" s="181">
        <f>IF(SUM(G2033:G2042)="","",IF(E2031="NOTURNO",(SUM(G2033:G2042))*1.25,SUM(G2033:G2042)))</f>
        <v>1970.7840000000001</v>
      </c>
      <c r="H2031" s="182" t="s">
        <v>1771</v>
      </c>
      <c r="I2031" s="183" t="s">
        <v>1772</v>
      </c>
    </row>
    <row r="2032" spans="1:9" x14ac:dyDescent="0.25">
      <c r="A2032" s="184" t="s">
        <v>1774</v>
      </c>
      <c r="B2032" s="185" t="s">
        <v>2386</v>
      </c>
      <c r="C2032" s="186" t="s">
        <v>2387</v>
      </c>
      <c r="D2032" s="187" t="s">
        <v>2</v>
      </c>
      <c r="E2032" s="188" t="s">
        <v>2388</v>
      </c>
      <c r="F2032" s="189" t="s">
        <v>3</v>
      </c>
      <c r="G2032" s="190"/>
      <c r="H2032" s="191"/>
      <c r="I2032" s="192"/>
    </row>
    <row r="2033" spans="1:9" x14ac:dyDescent="0.25">
      <c r="A2033" s="193" t="s">
        <v>2196</v>
      </c>
      <c r="B2033" s="194" t="s">
        <v>2198</v>
      </c>
      <c r="C2033" s="195" t="s">
        <v>2556</v>
      </c>
      <c r="D2033" s="195" t="s">
        <v>807</v>
      </c>
      <c r="E2033" s="196">
        <v>44.34</v>
      </c>
      <c r="F2033" s="197">
        <v>28.8</v>
      </c>
      <c r="G2033" s="198">
        <f t="shared" ref="G2033:G2044" si="136">IF(E2033="","",F2033*E2033)</f>
        <v>1276.9920000000002</v>
      </c>
      <c r="H2033" s="371" t="s">
        <v>2566</v>
      </c>
      <c r="I2033" s="373" t="s">
        <v>2501</v>
      </c>
    </row>
    <row r="2034" spans="1:9" x14ac:dyDescent="0.25">
      <c r="A2034" s="193" t="s">
        <v>2576</v>
      </c>
      <c r="B2034" s="194" t="s">
        <v>1718</v>
      </c>
      <c r="C2034" s="195" t="s">
        <v>2577</v>
      </c>
      <c r="D2034" s="195" t="s">
        <v>807</v>
      </c>
      <c r="E2034" s="196">
        <v>19.989999999999998</v>
      </c>
      <c r="F2034" s="197">
        <v>28.8</v>
      </c>
      <c r="G2034" s="198">
        <f t="shared" si="136"/>
        <v>575.71199999999999</v>
      </c>
      <c r="H2034" s="371"/>
      <c r="I2034" s="373"/>
    </row>
    <row r="2035" spans="1:9" ht="26.25" x14ac:dyDescent="0.25">
      <c r="A2035" s="193" t="s">
        <v>2517</v>
      </c>
      <c r="B2035" s="194" t="s">
        <v>1718</v>
      </c>
      <c r="C2035" s="195" t="s">
        <v>2518</v>
      </c>
      <c r="D2035" s="195" t="s">
        <v>807</v>
      </c>
      <c r="E2035" s="196">
        <v>1.2</v>
      </c>
      <c r="F2035" s="197">
        <v>57.6</v>
      </c>
      <c r="G2035" s="198">
        <f t="shared" si="136"/>
        <v>69.12</v>
      </c>
      <c r="H2035" s="371"/>
      <c r="I2035" s="373"/>
    </row>
    <row r="2036" spans="1:9" ht="26.25" x14ac:dyDescent="0.25">
      <c r="A2036" s="193" t="s">
        <v>2519</v>
      </c>
      <c r="B2036" s="194" t="s">
        <v>1718</v>
      </c>
      <c r="C2036" s="195" t="s">
        <v>2520</v>
      </c>
      <c r="D2036" s="195" t="s">
        <v>807</v>
      </c>
      <c r="E2036" s="196">
        <v>0.85</v>
      </c>
      <c r="F2036" s="197">
        <v>57.6</v>
      </c>
      <c r="G2036" s="198">
        <f t="shared" si="136"/>
        <v>48.96</v>
      </c>
      <c r="H2036" s="371"/>
      <c r="I2036" s="373"/>
    </row>
    <row r="2037" spans="1:9" x14ac:dyDescent="0.25">
      <c r="A2037" s="193"/>
      <c r="B2037" s="194"/>
      <c r="C2037" s="195"/>
      <c r="D2037" s="195"/>
      <c r="E2037" s="196"/>
      <c r="F2037" s="197"/>
      <c r="G2037" s="198" t="str">
        <f t="shared" si="136"/>
        <v/>
      </c>
      <c r="H2037" s="371"/>
      <c r="I2037" s="373"/>
    </row>
    <row r="2038" spans="1:9" x14ac:dyDescent="0.25">
      <c r="A2038" s="193"/>
      <c r="B2038" s="194"/>
      <c r="C2038" s="195"/>
      <c r="D2038" s="195"/>
      <c r="E2038" s="196"/>
      <c r="F2038" s="197"/>
      <c r="G2038" s="198" t="str">
        <f t="shared" si="136"/>
        <v/>
      </c>
      <c r="H2038" s="371"/>
      <c r="I2038" s="373"/>
    </row>
    <row r="2039" spans="1:9" x14ac:dyDescent="0.25">
      <c r="A2039" s="193"/>
      <c r="B2039" s="194"/>
      <c r="C2039" s="195"/>
      <c r="D2039" s="195"/>
      <c r="E2039" s="196"/>
      <c r="F2039" s="197"/>
      <c r="G2039" s="198" t="str">
        <f t="shared" si="136"/>
        <v/>
      </c>
      <c r="H2039" s="371"/>
      <c r="I2039" s="373"/>
    </row>
    <row r="2040" spans="1:9" x14ac:dyDescent="0.25">
      <c r="A2040" s="193"/>
      <c r="B2040" s="194"/>
      <c r="C2040" s="195"/>
      <c r="D2040" s="195"/>
      <c r="E2040" s="196"/>
      <c r="F2040" s="197"/>
      <c r="G2040" s="198" t="str">
        <f t="shared" si="136"/>
        <v/>
      </c>
      <c r="H2040" s="371"/>
      <c r="I2040" s="373"/>
    </row>
    <row r="2041" spans="1:9" x14ac:dyDescent="0.25">
      <c r="A2041" s="193"/>
      <c r="B2041" s="194"/>
      <c r="C2041" s="195"/>
      <c r="D2041" s="195"/>
      <c r="E2041" s="196"/>
      <c r="F2041" s="199"/>
      <c r="G2041" s="198" t="str">
        <f t="shared" si="136"/>
        <v/>
      </c>
      <c r="H2041" s="371"/>
      <c r="I2041" s="373"/>
    </row>
    <row r="2042" spans="1:9" x14ac:dyDescent="0.25">
      <c r="A2042" s="193"/>
      <c r="B2042" s="194"/>
      <c r="C2042" s="195"/>
      <c r="D2042" s="195"/>
      <c r="E2042" s="196"/>
      <c r="F2042" s="199"/>
      <c r="G2042" s="198" t="str">
        <f t="shared" si="136"/>
        <v/>
      </c>
      <c r="H2042" s="371"/>
      <c r="I2042" s="373"/>
    </row>
    <row r="2043" spans="1:9" ht="15.75" thickBot="1" x14ac:dyDescent="0.3">
      <c r="A2043" s="200"/>
      <c r="B2043" s="201"/>
      <c r="C2043" s="202"/>
      <c r="D2043" s="202"/>
      <c r="E2043" s="203"/>
      <c r="F2043" s="204"/>
      <c r="G2043" s="205" t="str">
        <f t="shared" si="136"/>
        <v/>
      </c>
      <c r="H2043" s="372"/>
      <c r="I2043" s="374"/>
    </row>
    <row r="2044" spans="1:9" ht="15.75" thickBot="1" x14ac:dyDescent="0.3">
      <c r="A2044" s="164"/>
      <c r="B2044" s="206"/>
      <c r="C2044" s="164"/>
      <c r="D2044" s="164"/>
      <c r="E2044" s="207"/>
      <c r="F2044" s="208"/>
      <c r="G2044" s="209" t="str">
        <f t="shared" si="136"/>
        <v/>
      </c>
      <c r="H2044" s="175"/>
      <c r="I2044" s="175"/>
    </row>
    <row r="2045" spans="1:9" x14ac:dyDescent="0.25">
      <c r="A2045" s="176" t="s">
        <v>2272</v>
      </c>
      <c r="B2045" s="177" t="s">
        <v>577</v>
      </c>
      <c r="C2045" s="178"/>
      <c r="D2045" s="179" t="s">
        <v>2</v>
      </c>
      <c r="E2045" s="179" t="s">
        <v>2385</v>
      </c>
      <c r="F2045" s="180">
        <v>1</v>
      </c>
      <c r="G2045" s="181">
        <f>IF(SUM(G2047:G2056)="","",IF(E2045="NOTURNO",(SUM(G2047:G2056))*1.25,SUM(G2047:G2056)))</f>
        <v>851.17799999999988</v>
      </c>
      <c r="H2045" s="182" t="s">
        <v>1771</v>
      </c>
      <c r="I2045" s="183" t="s">
        <v>1772</v>
      </c>
    </row>
    <row r="2046" spans="1:9" x14ac:dyDescent="0.25">
      <c r="A2046" s="184" t="s">
        <v>1774</v>
      </c>
      <c r="B2046" s="185" t="s">
        <v>2386</v>
      </c>
      <c r="C2046" s="186" t="s">
        <v>2387</v>
      </c>
      <c r="D2046" s="187" t="s">
        <v>2</v>
      </c>
      <c r="E2046" s="188" t="s">
        <v>2388</v>
      </c>
      <c r="F2046" s="189" t="s">
        <v>3</v>
      </c>
      <c r="G2046" s="190"/>
      <c r="H2046" s="191"/>
      <c r="I2046" s="192"/>
    </row>
    <row r="2047" spans="1:9" x14ac:dyDescent="0.25">
      <c r="A2047" s="193" t="s">
        <v>2196</v>
      </c>
      <c r="B2047" s="194" t="s">
        <v>2198</v>
      </c>
      <c r="C2047" s="195" t="s">
        <v>2556</v>
      </c>
      <c r="D2047" s="195" t="s">
        <v>807</v>
      </c>
      <c r="E2047" s="196">
        <v>44.34</v>
      </c>
      <c r="F2047" s="197">
        <v>5</v>
      </c>
      <c r="G2047" s="198">
        <f t="shared" ref="G2047:G2058" si="137">IF(E2047="","",F2047*E2047)</f>
        <v>221.70000000000002</v>
      </c>
      <c r="H2047" s="371" t="s">
        <v>2568</v>
      </c>
      <c r="I2047" s="373" t="s">
        <v>2501</v>
      </c>
    </row>
    <row r="2048" spans="1:9" x14ac:dyDescent="0.25">
      <c r="A2048" s="193" t="s">
        <v>2560</v>
      </c>
      <c r="B2048" s="194" t="s">
        <v>1718</v>
      </c>
      <c r="C2048" s="195" t="s">
        <v>2561</v>
      </c>
      <c r="D2048" s="195" t="s">
        <v>807</v>
      </c>
      <c r="E2048" s="196">
        <v>19.989999999999998</v>
      </c>
      <c r="F2048" s="197">
        <v>5</v>
      </c>
      <c r="G2048" s="198">
        <f t="shared" si="137"/>
        <v>99.949999999999989</v>
      </c>
      <c r="H2048" s="371"/>
      <c r="I2048" s="373"/>
    </row>
    <row r="2049" spans="1:9" x14ac:dyDescent="0.25">
      <c r="A2049" s="193" t="s">
        <v>2550</v>
      </c>
      <c r="B2049" s="194" t="s">
        <v>1718</v>
      </c>
      <c r="C2049" s="195" t="s">
        <v>2551</v>
      </c>
      <c r="D2049" s="195" t="s">
        <v>807</v>
      </c>
      <c r="E2049" s="196">
        <v>106.24</v>
      </c>
      <c r="F2049" s="197">
        <v>0.6</v>
      </c>
      <c r="G2049" s="198">
        <f t="shared" si="137"/>
        <v>63.743999999999993</v>
      </c>
      <c r="H2049" s="371"/>
      <c r="I2049" s="373"/>
    </row>
    <row r="2050" spans="1:9" ht="26.25" x14ac:dyDescent="0.25">
      <c r="A2050" s="193" t="s">
        <v>2517</v>
      </c>
      <c r="B2050" s="194" t="s">
        <v>1718</v>
      </c>
      <c r="C2050" s="195" t="s">
        <v>2518</v>
      </c>
      <c r="D2050" s="195" t="s">
        <v>807</v>
      </c>
      <c r="E2050" s="196">
        <v>1.2</v>
      </c>
      <c r="F2050" s="197">
        <v>10</v>
      </c>
      <c r="G2050" s="198">
        <f t="shared" si="137"/>
        <v>12</v>
      </c>
      <c r="H2050" s="371"/>
      <c r="I2050" s="373"/>
    </row>
    <row r="2051" spans="1:9" ht="26.25" x14ac:dyDescent="0.25">
      <c r="A2051" s="193" t="s">
        <v>2519</v>
      </c>
      <c r="B2051" s="194" t="s">
        <v>1718</v>
      </c>
      <c r="C2051" s="195" t="s">
        <v>2520</v>
      </c>
      <c r="D2051" s="195" t="s">
        <v>807</v>
      </c>
      <c r="E2051" s="196">
        <v>0.85</v>
      </c>
      <c r="F2051" s="197">
        <v>10</v>
      </c>
      <c r="G2051" s="198">
        <f t="shared" si="137"/>
        <v>8.5</v>
      </c>
      <c r="H2051" s="371"/>
      <c r="I2051" s="373"/>
    </row>
    <row r="2052" spans="1:9" x14ac:dyDescent="0.25">
      <c r="A2052" s="193" t="s">
        <v>2569</v>
      </c>
      <c r="B2052" s="194" t="s">
        <v>2080</v>
      </c>
      <c r="C2052" s="195" t="s">
        <v>2578</v>
      </c>
      <c r="D2052" s="195" t="s">
        <v>139</v>
      </c>
      <c r="E2052" s="196">
        <v>122.4</v>
      </c>
      <c r="F2052" s="197">
        <v>2</v>
      </c>
      <c r="G2052" s="198">
        <f t="shared" si="137"/>
        <v>244.8</v>
      </c>
      <c r="H2052" s="371"/>
      <c r="I2052" s="373"/>
    </row>
    <row r="2053" spans="1:9" x14ac:dyDescent="0.25">
      <c r="A2053" s="193" t="s">
        <v>2569</v>
      </c>
      <c r="B2053" s="194" t="s">
        <v>2080</v>
      </c>
      <c r="C2053" s="195" t="s">
        <v>2579</v>
      </c>
      <c r="D2053" s="195" t="s">
        <v>140</v>
      </c>
      <c r="E2053" s="196">
        <v>26</v>
      </c>
      <c r="F2053" s="197">
        <v>0.5</v>
      </c>
      <c r="G2053" s="198">
        <f t="shared" si="137"/>
        <v>13</v>
      </c>
      <c r="H2053" s="371"/>
      <c r="I2053" s="373"/>
    </row>
    <row r="2054" spans="1:9" x14ac:dyDescent="0.25">
      <c r="A2054" s="193" t="s">
        <v>2569</v>
      </c>
      <c r="B2054" s="194" t="s">
        <v>2080</v>
      </c>
      <c r="C2054" s="195" t="s">
        <v>2580</v>
      </c>
      <c r="D2054" s="195" t="s">
        <v>815</v>
      </c>
      <c r="E2054" s="196">
        <v>48.88</v>
      </c>
      <c r="F2054" s="197">
        <v>0.9</v>
      </c>
      <c r="G2054" s="198">
        <f t="shared" si="137"/>
        <v>43.992000000000004</v>
      </c>
      <c r="H2054" s="371"/>
      <c r="I2054" s="373"/>
    </row>
    <row r="2055" spans="1:9" x14ac:dyDescent="0.25">
      <c r="A2055" s="193" t="s">
        <v>2569</v>
      </c>
      <c r="B2055" s="194" t="s">
        <v>2080</v>
      </c>
      <c r="C2055" s="195" t="s">
        <v>2581</v>
      </c>
      <c r="D2055" s="195" t="s">
        <v>815</v>
      </c>
      <c r="E2055" s="196">
        <v>48.88</v>
      </c>
      <c r="F2055" s="197">
        <v>0.9</v>
      </c>
      <c r="G2055" s="198">
        <f t="shared" si="137"/>
        <v>43.992000000000004</v>
      </c>
      <c r="H2055" s="371"/>
      <c r="I2055" s="373"/>
    </row>
    <row r="2056" spans="1:9" x14ac:dyDescent="0.25">
      <c r="A2056" s="193" t="s">
        <v>2569</v>
      </c>
      <c r="B2056" s="194" t="s">
        <v>2080</v>
      </c>
      <c r="C2056" s="195" t="s">
        <v>2582</v>
      </c>
      <c r="D2056" s="195" t="s">
        <v>139</v>
      </c>
      <c r="E2056" s="196">
        <v>331.66666666666669</v>
      </c>
      <c r="F2056" s="197">
        <v>0.3</v>
      </c>
      <c r="G2056" s="198">
        <f t="shared" si="137"/>
        <v>99.5</v>
      </c>
      <c r="H2056" s="371"/>
      <c r="I2056" s="373"/>
    </row>
    <row r="2057" spans="1:9" ht="15.75" thickBot="1" x14ac:dyDescent="0.3">
      <c r="A2057" s="200"/>
      <c r="B2057" s="201"/>
      <c r="C2057" s="202"/>
      <c r="D2057" s="202"/>
      <c r="E2057" s="203"/>
      <c r="F2057" s="204"/>
      <c r="G2057" s="205" t="str">
        <f t="shared" si="137"/>
        <v/>
      </c>
      <c r="H2057" s="372"/>
      <c r="I2057" s="374"/>
    </row>
    <row r="2058" spans="1:9" ht="15.75" thickBot="1" x14ac:dyDescent="0.3">
      <c r="A2058" s="164"/>
      <c r="B2058" s="206"/>
      <c r="C2058" s="164"/>
      <c r="D2058" s="164"/>
      <c r="E2058" s="207"/>
      <c r="F2058" s="208"/>
      <c r="G2058" s="209" t="str">
        <f t="shared" si="137"/>
        <v/>
      </c>
      <c r="H2058" s="175"/>
      <c r="I2058" s="175"/>
    </row>
    <row r="2059" spans="1:9" x14ac:dyDescent="0.25">
      <c r="A2059" s="176" t="s">
        <v>2273</v>
      </c>
      <c r="B2059" s="177" t="s">
        <v>578</v>
      </c>
      <c r="C2059" s="178"/>
      <c r="D2059" s="179" t="s">
        <v>2</v>
      </c>
      <c r="E2059" s="179" t="s">
        <v>2385</v>
      </c>
      <c r="F2059" s="180">
        <v>1</v>
      </c>
      <c r="G2059" s="181">
        <f>IF(SUM(G2061:G2070)="","",IF(E2059="NOTURNO",(SUM(G2061:G2070))*1.25,SUM(G2061:G2070)))</f>
        <v>1432.5919999999999</v>
      </c>
      <c r="H2059" s="182" t="s">
        <v>1771</v>
      </c>
      <c r="I2059" s="183" t="s">
        <v>1772</v>
      </c>
    </row>
    <row r="2060" spans="1:9" x14ac:dyDescent="0.25">
      <c r="A2060" s="184" t="s">
        <v>1774</v>
      </c>
      <c r="B2060" s="185" t="s">
        <v>2386</v>
      </c>
      <c r="C2060" s="186" t="s">
        <v>2387</v>
      </c>
      <c r="D2060" s="187" t="s">
        <v>2</v>
      </c>
      <c r="E2060" s="188" t="s">
        <v>2388</v>
      </c>
      <c r="F2060" s="189" t="s">
        <v>3</v>
      </c>
      <c r="G2060" s="190"/>
      <c r="H2060" s="191"/>
      <c r="I2060" s="192"/>
    </row>
    <row r="2061" spans="1:9" x14ac:dyDescent="0.25">
      <c r="A2061" s="193" t="s">
        <v>2196</v>
      </c>
      <c r="B2061" s="194" t="s">
        <v>2198</v>
      </c>
      <c r="C2061" s="195" t="s">
        <v>2556</v>
      </c>
      <c r="D2061" s="195" t="s">
        <v>807</v>
      </c>
      <c r="E2061" s="196">
        <v>44.34</v>
      </c>
      <c r="F2061" s="197">
        <v>10</v>
      </c>
      <c r="G2061" s="198">
        <f t="shared" ref="G2061:G2072" si="138">IF(E2061="","",F2061*E2061)</f>
        <v>443.40000000000003</v>
      </c>
      <c r="H2061" s="371" t="s">
        <v>2568</v>
      </c>
      <c r="I2061" s="373" t="s">
        <v>2501</v>
      </c>
    </row>
    <row r="2062" spans="1:9" x14ac:dyDescent="0.25">
      <c r="A2062" s="193" t="s">
        <v>2560</v>
      </c>
      <c r="B2062" s="194" t="s">
        <v>1718</v>
      </c>
      <c r="C2062" s="195" t="s">
        <v>2561</v>
      </c>
      <c r="D2062" s="195" t="s">
        <v>807</v>
      </c>
      <c r="E2062" s="196">
        <v>19.989999999999998</v>
      </c>
      <c r="F2062" s="197">
        <v>10</v>
      </c>
      <c r="G2062" s="198">
        <f t="shared" si="138"/>
        <v>199.89999999999998</v>
      </c>
      <c r="H2062" s="371"/>
      <c r="I2062" s="373"/>
    </row>
    <row r="2063" spans="1:9" x14ac:dyDescent="0.25">
      <c r="A2063" s="193" t="s">
        <v>2550</v>
      </c>
      <c r="B2063" s="194" t="s">
        <v>1718</v>
      </c>
      <c r="C2063" s="195" t="s">
        <v>2551</v>
      </c>
      <c r="D2063" s="195" t="s">
        <v>807</v>
      </c>
      <c r="E2063" s="196">
        <v>106.24</v>
      </c>
      <c r="F2063" s="197">
        <v>1.7</v>
      </c>
      <c r="G2063" s="198">
        <f t="shared" si="138"/>
        <v>180.60799999999998</v>
      </c>
      <c r="H2063" s="371"/>
      <c r="I2063" s="373"/>
    </row>
    <row r="2064" spans="1:9" ht="26.25" x14ac:dyDescent="0.25">
      <c r="A2064" s="193" t="s">
        <v>2517</v>
      </c>
      <c r="B2064" s="194" t="s">
        <v>1718</v>
      </c>
      <c r="C2064" s="195" t="s">
        <v>2518</v>
      </c>
      <c r="D2064" s="195" t="s">
        <v>807</v>
      </c>
      <c r="E2064" s="196">
        <v>1.2</v>
      </c>
      <c r="F2064" s="197">
        <v>20</v>
      </c>
      <c r="G2064" s="198">
        <f t="shared" si="138"/>
        <v>24</v>
      </c>
      <c r="H2064" s="371"/>
      <c r="I2064" s="373"/>
    </row>
    <row r="2065" spans="1:9" ht="26.25" x14ac:dyDescent="0.25">
      <c r="A2065" s="193" t="s">
        <v>2519</v>
      </c>
      <c r="B2065" s="194" t="s">
        <v>1718</v>
      </c>
      <c r="C2065" s="195" t="s">
        <v>2520</v>
      </c>
      <c r="D2065" s="195" t="s">
        <v>807</v>
      </c>
      <c r="E2065" s="196">
        <v>0.85</v>
      </c>
      <c r="F2065" s="197">
        <v>20</v>
      </c>
      <c r="G2065" s="198">
        <f t="shared" si="138"/>
        <v>17</v>
      </c>
      <c r="H2065" s="371"/>
      <c r="I2065" s="373"/>
    </row>
    <row r="2066" spans="1:9" x14ac:dyDescent="0.25">
      <c r="A2066" s="193" t="s">
        <v>2569</v>
      </c>
      <c r="B2066" s="194" t="s">
        <v>2080</v>
      </c>
      <c r="C2066" s="195" t="s">
        <v>2578</v>
      </c>
      <c r="D2066" s="195" t="s">
        <v>139</v>
      </c>
      <c r="E2066" s="196">
        <v>122.4</v>
      </c>
      <c r="F2066" s="197">
        <v>3</v>
      </c>
      <c r="G2066" s="198">
        <f t="shared" si="138"/>
        <v>367.20000000000005</v>
      </c>
      <c r="H2066" s="371"/>
      <c r="I2066" s="373"/>
    </row>
    <row r="2067" spans="1:9" x14ac:dyDescent="0.25">
      <c r="A2067" s="193" t="s">
        <v>2569</v>
      </c>
      <c r="B2067" s="194" t="s">
        <v>2080</v>
      </c>
      <c r="C2067" s="195" t="s">
        <v>2579</v>
      </c>
      <c r="D2067" s="195" t="s">
        <v>140</v>
      </c>
      <c r="E2067" s="196">
        <v>26</v>
      </c>
      <c r="F2067" s="197">
        <v>0.5</v>
      </c>
      <c r="G2067" s="198">
        <f t="shared" si="138"/>
        <v>13</v>
      </c>
      <c r="H2067" s="371"/>
      <c r="I2067" s="373"/>
    </row>
    <row r="2068" spans="1:9" x14ac:dyDescent="0.25">
      <c r="A2068" s="193" t="s">
        <v>2569</v>
      </c>
      <c r="B2068" s="194" t="s">
        <v>2080</v>
      </c>
      <c r="C2068" s="195" t="s">
        <v>2580</v>
      </c>
      <c r="D2068" s="195" t="s">
        <v>815</v>
      </c>
      <c r="E2068" s="196">
        <v>48.88</v>
      </c>
      <c r="F2068" s="197">
        <v>0.9</v>
      </c>
      <c r="G2068" s="198">
        <f t="shared" si="138"/>
        <v>43.992000000000004</v>
      </c>
      <c r="H2068" s="371"/>
      <c r="I2068" s="373"/>
    </row>
    <row r="2069" spans="1:9" x14ac:dyDescent="0.25">
      <c r="A2069" s="193" t="s">
        <v>2569</v>
      </c>
      <c r="B2069" s="194" t="s">
        <v>2080</v>
      </c>
      <c r="C2069" s="195" t="s">
        <v>2581</v>
      </c>
      <c r="D2069" s="195" t="s">
        <v>815</v>
      </c>
      <c r="E2069" s="196">
        <v>48.88</v>
      </c>
      <c r="F2069" s="197">
        <v>0.9</v>
      </c>
      <c r="G2069" s="198">
        <f t="shared" si="138"/>
        <v>43.992000000000004</v>
      </c>
      <c r="H2069" s="371"/>
      <c r="I2069" s="373"/>
    </row>
    <row r="2070" spans="1:9" x14ac:dyDescent="0.25">
      <c r="A2070" s="193" t="s">
        <v>2569</v>
      </c>
      <c r="B2070" s="194" t="s">
        <v>2080</v>
      </c>
      <c r="C2070" s="195" t="s">
        <v>2582</v>
      </c>
      <c r="D2070" s="195" t="s">
        <v>139</v>
      </c>
      <c r="E2070" s="196">
        <v>331.66666666666669</v>
      </c>
      <c r="F2070" s="197">
        <v>0.3</v>
      </c>
      <c r="G2070" s="198">
        <f t="shared" si="138"/>
        <v>99.5</v>
      </c>
      <c r="H2070" s="371"/>
      <c r="I2070" s="373"/>
    </row>
    <row r="2071" spans="1:9" ht="15.75" thickBot="1" x14ac:dyDescent="0.3">
      <c r="A2071" s="200"/>
      <c r="B2071" s="201"/>
      <c r="C2071" s="202"/>
      <c r="D2071" s="202"/>
      <c r="E2071" s="203"/>
      <c r="F2071" s="204"/>
      <c r="G2071" s="205" t="str">
        <f t="shared" si="138"/>
        <v/>
      </c>
      <c r="H2071" s="372"/>
      <c r="I2071" s="374"/>
    </row>
    <row r="2072" spans="1:9" ht="15.75" thickBot="1" x14ac:dyDescent="0.3">
      <c r="A2072" s="164"/>
      <c r="B2072" s="206"/>
      <c r="C2072" s="164"/>
      <c r="D2072" s="164"/>
      <c r="E2072" s="207"/>
      <c r="F2072" s="208"/>
      <c r="G2072" s="209" t="str">
        <f t="shared" si="138"/>
        <v/>
      </c>
      <c r="H2072" s="175"/>
      <c r="I2072" s="175"/>
    </row>
    <row r="2073" spans="1:9" x14ac:dyDescent="0.25">
      <c r="A2073" s="176" t="s">
        <v>2274</v>
      </c>
      <c r="B2073" s="177" t="s">
        <v>579</v>
      </c>
      <c r="C2073" s="178"/>
      <c r="D2073" s="179" t="s">
        <v>2</v>
      </c>
      <c r="E2073" s="179" t="s">
        <v>2385</v>
      </c>
      <c r="F2073" s="180">
        <v>1</v>
      </c>
      <c r="G2073" s="181">
        <f>IF(SUM(G2075:G2084)="","",IF(E2073="NOTURNO",(SUM(G2075:G2084))*1.25,SUM(G2075:G2084)))</f>
        <v>2962.6200000000003</v>
      </c>
      <c r="H2073" s="182" t="s">
        <v>1771</v>
      </c>
      <c r="I2073" s="183" t="s">
        <v>1772</v>
      </c>
    </row>
    <row r="2074" spans="1:9" x14ac:dyDescent="0.25">
      <c r="A2074" s="184" t="s">
        <v>1774</v>
      </c>
      <c r="B2074" s="185" t="s">
        <v>2386</v>
      </c>
      <c r="C2074" s="186" t="s">
        <v>2387</v>
      </c>
      <c r="D2074" s="187" t="s">
        <v>2</v>
      </c>
      <c r="E2074" s="188" t="s">
        <v>2388</v>
      </c>
      <c r="F2074" s="189" t="s">
        <v>3</v>
      </c>
      <c r="G2074" s="190"/>
      <c r="H2074" s="191"/>
      <c r="I2074" s="192"/>
    </row>
    <row r="2075" spans="1:9" x14ac:dyDescent="0.25">
      <c r="A2075" s="193" t="s">
        <v>2196</v>
      </c>
      <c r="B2075" s="194" t="s">
        <v>2198</v>
      </c>
      <c r="C2075" s="195" t="s">
        <v>2556</v>
      </c>
      <c r="D2075" s="195" t="s">
        <v>807</v>
      </c>
      <c r="E2075" s="196">
        <v>44.34</v>
      </c>
      <c r="F2075" s="197">
        <v>20</v>
      </c>
      <c r="G2075" s="198">
        <f t="shared" ref="G2075:G2086" si="139">IF(E2075="","",F2075*E2075)</f>
        <v>886.80000000000007</v>
      </c>
      <c r="H2075" s="371" t="s">
        <v>2568</v>
      </c>
      <c r="I2075" s="373" t="s">
        <v>2501</v>
      </c>
    </row>
    <row r="2076" spans="1:9" x14ac:dyDescent="0.25">
      <c r="A2076" s="193" t="s">
        <v>2560</v>
      </c>
      <c r="B2076" s="194" t="s">
        <v>1718</v>
      </c>
      <c r="C2076" s="195" t="s">
        <v>2561</v>
      </c>
      <c r="D2076" s="195" t="s">
        <v>807</v>
      </c>
      <c r="E2076" s="196">
        <v>19.989999999999998</v>
      </c>
      <c r="F2076" s="197">
        <v>20</v>
      </c>
      <c r="G2076" s="198">
        <f t="shared" si="139"/>
        <v>399.79999999999995</v>
      </c>
      <c r="H2076" s="371"/>
      <c r="I2076" s="373"/>
    </row>
    <row r="2077" spans="1:9" x14ac:dyDescent="0.25">
      <c r="A2077" s="193" t="s">
        <v>2550</v>
      </c>
      <c r="B2077" s="194" t="s">
        <v>1718</v>
      </c>
      <c r="C2077" s="195" t="s">
        <v>2551</v>
      </c>
      <c r="D2077" s="195" t="s">
        <v>807</v>
      </c>
      <c r="E2077" s="196">
        <v>106.24</v>
      </c>
      <c r="F2077" s="197">
        <v>3.9</v>
      </c>
      <c r="G2077" s="198">
        <f t="shared" si="139"/>
        <v>414.33599999999996</v>
      </c>
      <c r="H2077" s="371"/>
      <c r="I2077" s="373"/>
    </row>
    <row r="2078" spans="1:9" ht="26.25" x14ac:dyDescent="0.25">
      <c r="A2078" s="193" t="s">
        <v>2517</v>
      </c>
      <c r="B2078" s="194" t="s">
        <v>1718</v>
      </c>
      <c r="C2078" s="195" t="s">
        <v>2518</v>
      </c>
      <c r="D2078" s="195" t="s">
        <v>807</v>
      </c>
      <c r="E2078" s="196">
        <v>1.2</v>
      </c>
      <c r="F2078" s="197">
        <v>40</v>
      </c>
      <c r="G2078" s="198">
        <f t="shared" si="139"/>
        <v>48</v>
      </c>
      <c r="H2078" s="371"/>
      <c r="I2078" s="373"/>
    </row>
    <row r="2079" spans="1:9" ht="26.25" x14ac:dyDescent="0.25">
      <c r="A2079" s="193" t="s">
        <v>2519</v>
      </c>
      <c r="B2079" s="194" t="s">
        <v>1718</v>
      </c>
      <c r="C2079" s="195" t="s">
        <v>2520</v>
      </c>
      <c r="D2079" s="195" t="s">
        <v>807</v>
      </c>
      <c r="E2079" s="196">
        <v>0.85</v>
      </c>
      <c r="F2079" s="197">
        <v>40</v>
      </c>
      <c r="G2079" s="198">
        <f t="shared" si="139"/>
        <v>34</v>
      </c>
      <c r="H2079" s="371"/>
      <c r="I2079" s="373"/>
    </row>
    <row r="2080" spans="1:9" x14ac:dyDescent="0.25">
      <c r="A2080" s="193" t="s">
        <v>2569</v>
      </c>
      <c r="B2080" s="194" t="s">
        <v>2080</v>
      </c>
      <c r="C2080" s="195" t="s">
        <v>2578</v>
      </c>
      <c r="D2080" s="195" t="s">
        <v>139</v>
      </c>
      <c r="E2080" s="196">
        <v>122.4</v>
      </c>
      <c r="F2080" s="197">
        <v>8</v>
      </c>
      <c r="G2080" s="198">
        <f t="shared" si="139"/>
        <v>979.2</v>
      </c>
      <c r="H2080" s="371"/>
      <c r="I2080" s="373"/>
    </row>
    <row r="2081" spans="1:9" x14ac:dyDescent="0.25">
      <c r="A2081" s="193" t="s">
        <v>2569</v>
      </c>
      <c r="B2081" s="194" t="s">
        <v>2080</v>
      </c>
      <c r="C2081" s="195" t="s">
        <v>2579</v>
      </c>
      <c r="D2081" s="195" t="s">
        <v>140</v>
      </c>
      <c r="E2081" s="196">
        <v>26</v>
      </c>
      <c r="F2081" s="197">
        <v>0.5</v>
      </c>
      <c r="G2081" s="198">
        <f t="shared" si="139"/>
        <v>13</v>
      </c>
      <c r="H2081" s="371"/>
      <c r="I2081" s="373"/>
    </row>
    <row r="2082" spans="1:9" x14ac:dyDescent="0.25">
      <c r="A2082" s="193" t="s">
        <v>2569</v>
      </c>
      <c r="B2082" s="194" t="s">
        <v>2080</v>
      </c>
      <c r="C2082" s="195" t="s">
        <v>2580</v>
      </c>
      <c r="D2082" s="195" t="s">
        <v>815</v>
      </c>
      <c r="E2082" s="196">
        <v>48.88</v>
      </c>
      <c r="F2082" s="197">
        <v>0.9</v>
      </c>
      <c r="G2082" s="198">
        <f t="shared" si="139"/>
        <v>43.992000000000004</v>
      </c>
      <c r="H2082" s="371"/>
      <c r="I2082" s="373"/>
    </row>
    <row r="2083" spans="1:9" x14ac:dyDescent="0.25">
      <c r="A2083" s="193" t="s">
        <v>2569</v>
      </c>
      <c r="B2083" s="194" t="s">
        <v>2080</v>
      </c>
      <c r="C2083" s="195" t="s">
        <v>2581</v>
      </c>
      <c r="D2083" s="195" t="s">
        <v>815</v>
      </c>
      <c r="E2083" s="196">
        <v>48.88</v>
      </c>
      <c r="F2083" s="197">
        <v>0.9</v>
      </c>
      <c r="G2083" s="198">
        <f t="shared" si="139"/>
        <v>43.992000000000004</v>
      </c>
      <c r="H2083" s="371"/>
      <c r="I2083" s="373"/>
    </row>
    <row r="2084" spans="1:9" x14ac:dyDescent="0.25">
      <c r="A2084" s="193" t="s">
        <v>2569</v>
      </c>
      <c r="B2084" s="194" t="s">
        <v>2080</v>
      </c>
      <c r="C2084" s="195" t="s">
        <v>2582</v>
      </c>
      <c r="D2084" s="195" t="s">
        <v>139</v>
      </c>
      <c r="E2084" s="196">
        <v>331.66666666666669</v>
      </c>
      <c r="F2084" s="197">
        <v>0.3</v>
      </c>
      <c r="G2084" s="198">
        <f t="shared" si="139"/>
        <v>99.5</v>
      </c>
      <c r="H2084" s="371"/>
      <c r="I2084" s="373"/>
    </row>
    <row r="2085" spans="1:9" ht="15.75" thickBot="1" x14ac:dyDescent="0.3">
      <c r="A2085" s="200"/>
      <c r="B2085" s="201"/>
      <c r="C2085" s="202"/>
      <c r="D2085" s="202"/>
      <c r="E2085" s="203"/>
      <c r="F2085" s="204"/>
      <c r="G2085" s="205" t="str">
        <f t="shared" si="139"/>
        <v/>
      </c>
      <c r="H2085" s="372"/>
      <c r="I2085" s="374"/>
    </row>
    <row r="2086" spans="1:9" ht="15.75" thickBot="1" x14ac:dyDescent="0.3">
      <c r="A2086" s="164"/>
      <c r="B2086" s="206"/>
      <c r="C2086" s="164"/>
      <c r="D2086" s="164"/>
      <c r="E2086" s="207"/>
      <c r="F2086" s="208"/>
      <c r="G2086" s="209" t="str">
        <f t="shared" si="139"/>
        <v/>
      </c>
      <c r="H2086" s="175"/>
      <c r="I2086" s="175"/>
    </row>
    <row r="2087" spans="1:9" x14ac:dyDescent="0.25">
      <c r="A2087" s="176" t="s">
        <v>2275</v>
      </c>
      <c r="B2087" s="177" t="s">
        <v>580</v>
      </c>
      <c r="C2087" s="178"/>
      <c r="D2087" s="179" t="s">
        <v>2</v>
      </c>
      <c r="E2087" s="179" t="s">
        <v>2385</v>
      </c>
      <c r="F2087" s="180">
        <v>1</v>
      </c>
      <c r="G2087" s="181">
        <f>IF(SUM(G2089:G2098)="","",IF(E2087="NOTURNO",(SUM(G2089:G2098))*1.25,SUM(G2089:G2098)))</f>
        <v>4682.4540000000006</v>
      </c>
      <c r="H2087" s="182" t="s">
        <v>1771</v>
      </c>
      <c r="I2087" s="183" t="s">
        <v>1772</v>
      </c>
    </row>
    <row r="2088" spans="1:9" x14ac:dyDescent="0.25">
      <c r="A2088" s="184" t="s">
        <v>1774</v>
      </c>
      <c r="B2088" s="185" t="s">
        <v>2386</v>
      </c>
      <c r="C2088" s="186" t="s">
        <v>2387</v>
      </c>
      <c r="D2088" s="187" t="s">
        <v>2</v>
      </c>
      <c r="E2088" s="188" t="s">
        <v>2388</v>
      </c>
      <c r="F2088" s="189" t="s">
        <v>3</v>
      </c>
      <c r="G2088" s="190"/>
      <c r="H2088" s="191"/>
      <c r="I2088" s="192"/>
    </row>
    <row r="2089" spans="1:9" x14ac:dyDescent="0.25">
      <c r="A2089" s="193" t="s">
        <v>2196</v>
      </c>
      <c r="B2089" s="194" t="s">
        <v>2198</v>
      </c>
      <c r="C2089" s="195" t="s">
        <v>2556</v>
      </c>
      <c r="D2089" s="195" t="s">
        <v>807</v>
      </c>
      <c r="E2089" s="196">
        <v>44.34</v>
      </c>
      <c r="F2089" s="197">
        <v>35</v>
      </c>
      <c r="G2089" s="198">
        <f t="shared" ref="G2089:G2100" si="140">IF(E2089="","",F2089*E2089)</f>
        <v>1551.9</v>
      </c>
      <c r="H2089" s="371" t="s">
        <v>2568</v>
      </c>
      <c r="I2089" s="373" t="s">
        <v>2501</v>
      </c>
    </row>
    <row r="2090" spans="1:9" x14ac:dyDescent="0.25">
      <c r="A2090" s="193" t="s">
        <v>2560</v>
      </c>
      <c r="B2090" s="194" t="s">
        <v>1718</v>
      </c>
      <c r="C2090" s="195" t="s">
        <v>2561</v>
      </c>
      <c r="D2090" s="195" t="s">
        <v>807</v>
      </c>
      <c r="E2090" s="196">
        <v>19.989999999999998</v>
      </c>
      <c r="F2090" s="197">
        <v>35</v>
      </c>
      <c r="G2090" s="198">
        <f t="shared" si="140"/>
        <v>699.65</v>
      </c>
      <c r="H2090" s="371"/>
      <c r="I2090" s="373"/>
    </row>
    <row r="2091" spans="1:9" x14ac:dyDescent="0.25">
      <c r="A2091" s="193" t="s">
        <v>2550</v>
      </c>
      <c r="B2091" s="194" t="s">
        <v>1718</v>
      </c>
      <c r="C2091" s="195" t="s">
        <v>2551</v>
      </c>
      <c r="D2091" s="195" t="s">
        <v>807</v>
      </c>
      <c r="E2091" s="196">
        <v>106.24</v>
      </c>
      <c r="F2091" s="197">
        <v>8</v>
      </c>
      <c r="G2091" s="198">
        <f t="shared" si="140"/>
        <v>849.92</v>
      </c>
      <c r="H2091" s="371"/>
      <c r="I2091" s="373"/>
    </row>
    <row r="2092" spans="1:9" ht="26.25" x14ac:dyDescent="0.25">
      <c r="A2092" s="193" t="s">
        <v>2517</v>
      </c>
      <c r="B2092" s="194" t="s">
        <v>1718</v>
      </c>
      <c r="C2092" s="195" t="s">
        <v>2518</v>
      </c>
      <c r="D2092" s="195" t="s">
        <v>807</v>
      </c>
      <c r="E2092" s="196">
        <v>1.2</v>
      </c>
      <c r="F2092" s="197">
        <v>70</v>
      </c>
      <c r="G2092" s="198">
        <f t="shared" si="140"/>
        <v>84</v>
      </c>
      <c r="H2092" s="371"/>
      <c r="I2092" s="373"/>
    </row>
    <row r="2093" spans="1:9" ht="26.25" x14ac:dyDescent="0.25">
      <c r="A2093" s="193" t="s">
        <v>2519</v>
      </c>
      <c r="B2093" s="194" t="s">
        <v>1718</v>
      </c>
      <c r="C2093" s="195" t="s">
        <v>2520</v>
      </c>
      <c r="D2093" s="195" t="s">
        <v>807</v>
      </c>
      <c r="E2093" s="196">
        <v>0.85</v>
      </c>
      <c r="F2093" s="197">
        <v>70</v>
      </c>
      <c r="G2093" s="198">
        <f t="shared" si="140"/>
        <v>59.5</v>
      </c>
      <c r="H2093" s="371"/>
      <c r="I2093" s="373"/>
    </row>
    <row r="2094" spans="1:9" x14ac:dyDescent="0.25">
      <c r="A2094" s="193" t="s">
        <v>2569</v>
      </c>
      <c r="B2094" s="194" t="s">
        <v>2080</v>
      </c>
      <c r="C2094" s="195" t="s">
        <v>2578</v>
      </c>
      <c r="D2094" s="195" t="s">
        <v>139</v>
      </c>
      <c r="E2094" s="196">
        <v>122.4</v>
      </c>
      <c r="F2094" s="197">
        <v>10</v>
      </c>
      <c r="G2094" s="198">
        <f t="shared" si="140"/>
        <v>1224</v>
      </c>
      <c r="H2094" s="371"/>
      <c r="I2094" s="373"/>
    </row>
    <row r="2095" spans="1:9" x14ac:dyDescent="0.25">
      <c r="A2095" s="193" t="s">
        <v>2569</v>
      </c>
      <c r="B2095" s="194" t="s">
        <v>2080</v>
      </c>
      <c r="C2095" s="195" t="s">
        <v>2579</v>
      </c>
      <c r="D2095" s="195" t="s">
        <v>140</v>
      </c>
      <c r="E2095" s="196">
        <v>26</v>
      </c>
      <c r="F2095" s="197">
        <v>1</v>
      </c>
      <c r="G2095" s="198">
        <f t="shared" si="140"/>
        <v>26</v>
      </c>
      <c r="H2095" s="371"/>
      <c r="I2095" s="373"/>
    </row>
    <row r="2096" spans="1:9" x14ac:dyDescent="0.25">
      <c r="A2096" s="193" t="s">
        <v>2569</v>
      </c>
      <c r="B2096" s="194" t="s">
        <v>2080</v>
      </c>
      <c r="C2096" s="195" t="s">
        <v>2580</v>
      </c>
      <c r="D2096" s="195" t="s">
        <v>815</v>
      </c>
      <c r="E2096" s="196">
        <v>48.88</v>
      </c>
      <c r="F2096" s="197">
        <v>0.9</v>
      </c>
      <c r="G2096" s="198">
        <f t="shared" si="140"/>
        <v>43.992000000000004</v>
      </c>
      <c r="H2096" s="371"/>
      <c r="I2096" s="373"/>
    </row>
    <row r="2097" spans="1:9" x14ac:dyDescent="0.25">
      <c r="A2097" s="193" t="s">
        <v>2569</v>
      </c>
      <c r="B2097" s="194" t="s">
        <v>2080</v>
      </c>
      <c r="C2097" s="195" t="s">
        <v>2581</v>
      </c>
      <c r="D2097" s="195" t="s">
        <v>815</v>
      </c>
      <c r="E2097" s="196">
        <v>48.88</v>
      </c>
      <c r="F2097" s="197">
        <v>0.9</v>
      </c>
      <c r="G2097" s="198">
        <f t="shared" si="140"/>
        <v>43.992000000000004</v>
      </c>
      <c r="H2097" s="371"/>
      <c r="I2097" s="373"/>
    </row>
    <row r="2098" spans="1:9" x14ac:dyDescent="0.25">
      <c r="A2098" s="193" t="s">
        <v>2569</v>
      </c>
      <c r="B2098" s="194" t="s">
        <v>2080</v>
      </c>
      <c r="C2098" s="195" t="s">
        <v>2582</v>
      </c>
      <c r="D2098" s="195" t="s">
        <v>139</v>
      </c>
      <c r="E2098" s="196">
        <v>331.66666666666669</v>
      </c>
      <c r="F2098" s="197">
        <v>0.3</v>
      </c>
      <c r="G2098" s="198">
        <f t="shared" si="140"/>
        <v>99.5</v>
      </c>
      <c r="H2098" s="371"/>
      <c r="I2098" s="373"/>
    </row>
    <row r="2099" spans="1:9" ht="15.75" thickBot="1" x14ac:dyDescent="0.3">
      <c r="A2099" s="200"/>
      <c r="B2099" s="201"/>
      <c r="C2099" s="202"/>
      <c r="D2099" s="202"/>
      <c r="E2099" s="203"/>
      <c r="F2099" s="204"/>
      <c r="G2099" s="205" t="str">
        <f t="shared" si="140"/>
        <v/>
      </c>
      <c r="H2099" s="372"/>
      <c r="I2099" s="374"/>
    </row>
    <row r="2100" spans="1:9" ht="15.75" thickBot="1" x14ac:dyDescent="0.3">
      <c r="A2100" s="164"/>
      <c r="B2100" s="206"/>
      <c r="C2100" s="164"/>
      <c r="D2100" s="164"/>
      <c r="E2100" s="207"/>
      <c r="F2100" s="208"/>
      <c r="G2100" s="209" t="str">
        <f t="shared" si="140"/>
        <v/>
      </c>
      <c r="H2100" s="175"/>
      <c r="I2100" s="175"/>
    </row>
    <row r="2101" spans="1:9" x14ac:dyDescent="0.25">
      <c r="A2101" s="176" t="s">
        <v>2276</v>
      </c>
      <c r="B2101" s="177" t="s">
        <v>581</v>
      </c>
      <c r="C2101" s="178"/>
      <c r="D2101" s="179" t="s">
        <v>2</v>
      </c>
      <c r="E2101" s="179" t="s">
        <v>2385</v>
      </c>
      <c r="F2101" s="180">
        <v>1</v>
      </c>
      <c r="G2101" s="181">
        <f>IF(SUM(G2103:G2112)="","",IF(E2101="NOTURNO",(SUM(G2103:G2112))*1.25,SUM(G2103:G2112)))</f>
        <v>7002.6540000000005</v>
      </c>
      <c r="H2101" s="182" t="s">
        <v>1771</v>
      </c>
      <c r="I2101" s="183" t="s">
        <v>1772</v>
      </c>
    </row>
    <row r="2102" spans="1:9" x14ac:dyDescent="0.25">
      <c r="A2102" s="184" t="s">
        <v>1774</v>
      </c>
      <c r="B2102" s="185" t="s">
        <v>2386</v>
      </c>
      <c r="C2102" s="186" t="s">
        <v>2387</v>
      </c>
      <c r="D2102" s="187" t="s">
        <v>2</v>
      </c>
      <c r="E2102" s="188" t="s">
        <v>2388</v>
      </c>
      <c r="F2102" s="189" t="s">
        <v>3</v>
      </c>
      <c r="G2102" s="190"/>
      <c r="H2102" s="191"/>
      <c r="I2102" s="192"/>
    </row>
    <row r="2103" spans="1:9" x14ac:dyDescent="0.25">
      <c r="A2103" s="193" t="s">
        <v>2196</v>
      </c>
      <c r="B2103" s="194" t="s">
        <v>2198</v>
      </c>
      <c r="C2103" s="195" t="s">
        <v>2556</v>
      </c>
      <c r="D2103" s="195" t="s">
        <v>807</v>
      </c>
      <c r="E2103" s="196">
        <v>44.34</v>
      </c>
      <c r="F2103" s="197">
        <v>45</v>
      </c>
      <c r="G2103" s="198">
        <f t="shared" ref="G2103:G2114" si="141">IF(E2103="","",F2103*E2103)</f>
        <v>1995.3000000000002</v>
      </c>
      <c r="H2103" s="371" t="s">
        <v>2568</v>
      </c>
      <c r="I2103" s="373" t="s">
        <v>2501</v>
      </c>
    </row>
    <row r="2104" spans="1:9" x14ac:dyDescent="0.25">
      <c r="A2104" s="193" t="s">
        <v>2560</v>
      </c>
      <c r="B2104" s="194" t="s">
        <v>1718</v>
      </c>
      <c r="C2104" s="195" t="s">
        <v>2561</v>
      </c>
      <c r="D2104" s="195" t="s">
        <v>807</v>
      </c>
      <c r="E2104" s="196">
        <v>19.989999999999998</v>
      </c>
      <c r="F2104" s="197">
        <v>45</v>
      </c>
      <c r="G2104" s="198">
        <f t="shared" si="141"/>
        <v>899.55</v>
      </c>
      <c r="H2104" s="371"/>
      <c r="I2104" s="373"/>
    </row>
    <row r="2105" spans="1:9" x14ac:dyDescent="0.25">
      <c r="A2105" s="193" t="s">
        <v>2550</v>
      </c>
      <c r="B2105" s="194" t="s">
        <v>1718</v>
      </c>
      <c r="C2105" s="195" t="s">
        <v>2551</v>
      </c>
      <c r="D2105" s="195" t="s">
        <v>807</v>
      </c>
      <c r="E2105" s="196">
        <v>106.24</v>
      </c>
      <c r="F2105" s="197">
        <v>13</v>
      </c>
      <c r="G2105" s="198">
        <f t="shared" si="141"/>
        <v>1381.12</v>
      </c>
      <c r="H2105" s="371"/>
      <c r="I2105" s="373"/>
    </row>
    <row r="2106" spans="1:9" ht="26.25" x14ac:dyDescent="0.25">
      <c r="A2106" s="193" t="s">
        <v>2517</v>
      </c>
      <c r="B2106" s="194" t="s">
        <v>1718</v>
      </c>
      <c r="C2106" s="195" t="s">
        <v>2518</v>
      </c>
      <c r="D2106" s="195" t="s">
        <v>807</v>
      </c>
      <c r="E2106" s="196">
        <v>1.2</v>
      </c>
      <c r="F2106" s="197">
        <v>90</v>
      </c>
      <c r="G2106" s="198">
        <f t="shared" si="141"/>
        <v>108</v>
      </c>
      <c r="H2106" s="371"/>
      <c r="I2106" s="373"/>
    </row>
    <row r="2107" spans="1:9" ht="26.25" x14ac:dyDescent="0.25">
      <c r="A2107" s="193" t="s">
        <v>2519</v>
      </c>
      <c r="B2107" s="194" t="s">
        <v>1718</v>
      </c>
      <c r="C2107" s="195" t="s">
        <v>2520</v>
      </c>
      <c r="D2107" s="195" t="s">
        <v>807</v>
      </c>
      <c r="E2107" s="196">
        <v>0.85</v>
      </c>
      <c r="F2107" s="197">
        <v>90</v>
      </c>
      <c r="G2107" s="198">
        <f t="shared" si="141"/>
        <v>76.5</v>
      </c>
      <c r="H2107" s="371"/>
      <c r="I2107" s="373"/>
    </row>
    <row r="2108" spans="1:9" x14ac:dyDescent="0.25">
      <c r="A2108" s="193" t="s">
        <v>2569</v>
      </c>
      <c r="B2108" s="194" t="s">
        <v>2080</v>
      </c>
      <c r="C2108" s="195" t="s">
        <v>2578</v>
      </c>
      <c r="D2108" s="195" t="s">
        <v>139</v>
      </c>
      <c r="E2108" s="196">
        <v>122.4</v>
      </c>
      <c r="F2108" s="197">
        <v>18</v>
      </c>
      <c r="G2108" s="198">
        <f t="shared" si="141"/>
        <v>2203.2000000000003</v>
      </c>
      <c r="H2108" s="371"/>
      <c r="I2108" s="373"/>
    </row>
    <row r="2109" spans="1:9" x14ac:dyDescent="0.25">
      <c r="A2109" s="193" t="s">
        <v>2569</v>
      </c>
      <c r="B2109" s="194" t="s">
        <v>2080</v>
      </c>
      <c r="C2109" s="195" t="s">
        <v>2579</v>
      </c>
      <c r="D2109" s="195" t="s">
        <v>140</v>
      </c>
      <c r="E2109" s="196">
        <v>26</v>
      </c>
      <c r="F2109" s="197">
        <v>2</v>
      </c>
      <c r="G2109" s="198">
        <f t="shared" si="141"/>
        <v>52</v>
      </c>
      <c r="H2109" s="371"/>
      <c r="I2109" s="373"/>
    </row>
    <row r="2110" spans="1:9" x14ac:dyDescent="0.25">
      <c r="A2110" s="193" t="s">
        <v>2569</v>
      </c>
      <c r="B2110" s="194" t="s">
        <v>2080</v>
      </c>
      <c r="C2110" s="195" t="s">
        <v>2580</v>
      </c>
      <c r="D2110" s="195" t="s">
        <v>815</v>
      </c>
      <c r="E2110" s="196">
        <v>48.88</v>
      </c>
      <c r="F2110" s="197">
        <v>0.9</v>
      </c>
      <c r="G2110" s="198">
        <f t="shared" si="141"/>
        <v>43.992000000000004</v>
      </c>
      <c r="H2110" s="371"/>
      <c r="I2110" s="373"/>
    </row>
    <row r="2111" spans="1:9" x14ac:dyDescent="0.25">
      <c r="A2111" s="193" t="s">
        <v>2569</v>
      </c>
      <c r="B2111" s="194" t="s">
        <v>2080</v>
      </c>
      <c r="C2111" s="195" t="s">
        <v>2581</v>
      </c>
      <c r="D2111" s="195" t="s">
        <v>815</v>
      </c>
      <c r="E2111" s="196">
        <v>48.88</v>
      </c>
      <c r="F2111" s="197">
        <v>0.9</v>
      </c>
      <c r="G2111" s="198">
        <f t="shared" si="141"/>
        <v>43.992000000000004</v>
      </c>
      <c r="H2111" s="371"/>
      <c r="I2111" s="373"/>
    </row>
    <row r="2112" spans="1:9" x14ac:dyDescent="0.25">
      <c r="A2112" s="193" t="s">
        <v>2569</v>
      </c>
      <c r="B2112" s="194" t="s">
        <v>2080</v>
      </c>
      <c r="C2112" s="195" t="s">
        <v>2582</v>
      </c>
      <c r="D2112" s="195" t="s">
        <v>139</v>
      </c>
      <c r="E2112" s="196">
        <v>331.66666666666669</v>
      </c>
      <c r="F2112" s="197">
        <v>0.6</v>
      </c>
      <c r="G2112" s="198">
        <f t="shared" si="141"/>
        <v>199</v>
      </c>
      <c r="H2112" s="371"/>
      <c r="I2112" s="373"/>
    </row>
    <row r="2113" spans="1:9" ht="15.75" thickBot="1" x14ac:dyDescent="0.3">
      <c r="A2113" s="200"/>
      <c r="B2113" s="201"/>
      <c r="C2113" s="202"/>
      <c r="D2113" s="202"/>
      <c r="E2113" s="203"/>
      <c r="F2113" s="204"/>
      <c r="G2113" s="205" t="str">
        <f t="shared" si="141"/>
        <v/>
      </c>
      <c r="H2113" s="372"/>
      <c r="I2113" s="374"/>
    </row>
    <row r="2114" spans="1:9" ht="15.75" thickBot="1" x14ac:dyDescent="0.3">
      <c r="A2114" s="164"/>
      <c r="B2114" s="206"/>
      <c r="C2114" s="164"/>
      <c r="D2114" s="164"/>
      <c r="E2114" s="207"/>
      <c r="F2114" s="208"/>
      <c r="G2114" s="209" t="str">
        <f t="shared" si="141"/>
        <v/>
      </c>
      <c r="H2114" s="175"/>
      <c r="I2114" s="175"/>
    </row>
    <row r="2115" spans="1:9" x14ac:dyDescent="0.25">
      <c r="A2115" s="176" t="s">
        <v>2277</v>
      </c>
      <c r="B2115" s="177" t="s">
        <v>582</v>
      </c>
      <c r="C2115" s="178"/>
      <c r="D2115" s="179" t="s">
        <v>2</v>
      </c>
      <c r="E2115" s="179" t="s">
        <v>2385</v>
      </c>
      <c r="F2115" s="180">
        <v>1</v>
      </c>
      <c r="G2115" s="181">
        <f>IF(SUM(G2117:G2126)="","",IF(E2115="NOTURNO",(SUM(G2117:G2126))*1.25,SUM(G2117:G2126)))</f>
        <v>9411.630666666666</v>
      </c>
      <c r="H2115" s="182" t="s">
        <v>1771</v>
      </c>
      <c r="I2115" s="183" t="s">
        <v>1772</v>
      </c>
    </row>
    <row r="2116" spans="1:9" x14ac:dyDescent="0.25">
      <c r="A2116" s="184" t="s">
        <v>1774</v>
      </c>
      <c r="B2116" s="185" t="s">
        <v>2386</v>
      </c>
      <c r="C2116" s="186" t="s">
        <v>2387</v>
      </c>
      <c r="D2116" s="187" t="s">
        <v>2</v>
      </c>
      <c r="E2116" s="188" t="s">
        <v>2388</v>
      </c>
      <c r="F2116" s="189" t="s">
        <v>3</v>
      </c>
      <c r="G2116" s="190"/>
      <c r="H2116" s="191"/>
      <c r="I2116" s="192"/>
    </row>
    <row r="2117" spans="1:9" x14ac:dyDescent="0.25">
      <c r="A2117" s="193" t="s">
        <v>2196</v>
      </c>
      <c r="B2117" s="194" t="s">
        <v>2198</v>
      </c>
      <c r="C2117" s="195" t="s">
        <v>2556</v>
      </c>
      <c r="D2117" s="195" t="s">
        <v>807</v>
      </c>
      <c r="E2117" s="196">
        <v>44.34</v>
      </c>
      <c r="F2117" s="197">
        <v>60</v>
      </c>
      <c r="G2117" s="198">
        <f t="shared" ref="G2117:G2128" si="142">IF(E2117="","",F2117*E2117)</f>
        <v>2660.4</v>
      </c>
      <c r="H2117" s="371" t="s">
        <v>2568</v>
      </c>
      <c r="I2117" s="373" t="s">
        <v>2501</v>
      </c>
    </row>
    <row r="2118" spans="1:9" x14ac:dyDescent="0.25">
      <c r="A2118" s="193" t="s">
        <v>2560</v>
      </c>
      <c r="B2118" s="194" t="s">
        <v>1718</v>
      </c>
      <c r="C2118" s="195" t="s">
        <v>2561</v>
      </c>
      <c r="D2118" s="195" t="s">
        <v>807</v>
      </c>
      <c r="E2118" s="196">
        <v>19.989999999999998</v>
      </c>
      <c r="F2118" s="197">
        <v>60</v>
      </c>
      <c r="G2118" s="198">
        <f t="shared" si="142"/>
        <v>1199.3999999999999</v>
      </c>
      <c r="H2118" s="371"/>
      <c r="I2118" s="373"/>
    </row>
    <row r="2119" spans="1:9" x14ac:dyDescent="0.25">
      <c r="A2119" s="193" t="s">
        <v>2550</v>
      </c>
      <c r="B2119" s="194" t="s">
        <v>1718</v>
      </c>
      <c r="C2119" s="195" t="s">
        <v>2551</v>
      </c>
      <c r="D2119" s="195" t="s">
        <v>807</v>
      </c>
      <c r="E2119" s="196">
        <v>106.24</v>
      </c>
      <c r="F2119" s="197">
        <v>22</v>
      </c>
      <c r="G2119" s="198">
        <f t="shared" si="142"/>
        <v>2337.2799999999997</v>
      </c>
      <c r="H2119" s="371"/>
      <c r="I2119" s="373"/>
    </row>
    <row r="2120" spans="1:9" ht="26.25" x14ac:dyDescent="0.25">
      <c r="A2120" s="193" t="s">
        <v>2517</v>
      </c>
      <c r="B2120" s="194" t="s">
        <v>1718</v>
      </c>
      <c r="C2120" s="195" t="s">
        <v>2518</v>
      </c>
      <c r="D2120" s="195" t="s">
        <v>807</v>
      </c>
      <c r="E2120" s="196">
        <v>1.2</v>
      </c>
      <c r="F2120" s="197">
        <v>120</v>
      </c>
      <c r="G2120" s="198">
        <f t="shared" si="142"/>
        <v>144</v>
      </c>
      <c r="H2120" s="371"/>
      <c r="I2120" s="373"/>
    </row>
    <row r="2121" spans="1:9" ht="26.25" x14ac:dyDescent="0.25">
      <c r="A2121" s="193" t="s">
        <v>2519</v>
      </c>
      <c r="B2121" s="194" t="s">
        <v>1718</v>
      </c>
      <c r="C2121" s="195" t="s">
        <v>2520</v>
      </c>
      <c r="D2121" s="195" t="s">
        <v>807</v>
      </c>
      <c r="E2121" s="196">
        <v>0.85</v>
      </c>
      <c r="F2121" s="197">
        <v>120</v>
      </c>
      <c r="G2121" s="198">
        <f t="shared" si="142"/>
        <v>102</v>
      </c>
      <c r="H2121" s="371"/>
      <c r="I2121" s="373"/>
    </row>
    <row r="2122" spans="1:9" x14ac:dyDescent="0.25">
      <c r="A2122" s="193" t="s">
        <v>2569</v>
      </c>
      <c r="B2122" s="194" t="s">
        <v>2080</v>
      </c>
      <c r="C2122" s="195" t="s">
        <v>2578</v>
      </c>
      <c r="D2122" s="195" t="s">
        <v>139</v>
      </c>
      <c r="E2122" s="196">
        <v>122.4</v>
      </c>
      <c r="F2122" s="197">
        <v>21</v>
      </c>
      <c r="G2122" s="198">
        <f t="shared" si="142"/>
        <v>2570.4</v>
      </c>
      <c r="H2122" s="371"/>
      <c r="I2122" s="373"/>
    </row>
    <row r="2123" spans="1:9" x14ac:dyDescent="0.25">
      <c r="A2123" s="193" t="s">
        <v>2569</v>
      </c>
      <c r="B2123" s="194" t="s">
        <v>2080</v>
      </c>
      <c r="C2123" s="195" t="s">
        <v>2579</v>
      </c>
      <c r="D2123" s="195" t="s">
        <v>140</v>
      </c>
      <c r="E2123" s="196">
        <v>26</v>
      </c>
      <c r="F2123" s="197">
        <v>3</v>
      </c>
      <c r="G2123" s="198">
        <f t="shared" si="142"/>
        <v>78</v>
      </c>
      <c r="H2123" s="371"/>
      <c r="I2123" s="373"/>
    </row>
    <row r="2124" spans="1:9" x14ac:dyDescent="0.25">
      <c r="A2124" s="193" t="s">
        <v>2569</v>
      </c>
      <c r="B2124" s="194" t="s">
        <v>2080</v>
      </c>
      <c r="C2124" s="195" t="s">
        <v>2580</v>
      </c>
      <c r="D2124" s="195" t="s">
        <v>815</v>
      </c>
      <c r="E2124" s="196">
        <v>48.88</v>
      </c>
      <c r="F2124" s="197">
        <v>0.9</v>
      </c>
      <c r="G2124" s="198">
        <f t="shared" si="142"/>
        <v>43.992000000000004</v>
      </c>
      <c r="H2124" s="371"/>
      <c r="I2124" s="373"/>
    </row>
    <row r="2125" spans="1:9" x14ac:dyDescent="0.25">
      <c r="A2125" s="193" t="s">
        <v>2569</v>
      </c>
      <c r="B2125" s="194" t="s">
        <v>2080</v>
      </c>
      <c r="C2125" s="195" t="s">
        <v>2581</v>
      </c>
      <c r="D2125" s="195" t="s">
        <v>815</v>
      </c>
      <c r="E2125" s="196">
        <v>48.88</v>
      </c>
      <c r="F2125" s="197">
        <v>0.9</v>
      </c>
      <c r="G2125" s="198">
        <f t="shared" si="142"/>
        <v>43.992000000000004</v>
      </c>
      <c r="H2125" s="371"/>
      <c r="I2125" s="373"/>
    </row>
    <row r="2126" spans="1:9" x14ac:dyDescent="0.25">
      <c r="A2126" s="193" t="s">
        <v>2569</v>
      </c>
      <c r="B2126" s="194" t="s">
        <v>2080</v>
      </c>
      <c r="C2126" s="195" t="s">
        <v>2582</v>
      </c>
      <c r="D2126" s="195" t="s">
        <v>139</v>
      </c>
      <c r="E2126" s="196">
        <v>331.66666666666669</v>
      </c>
      <c r="F2126" s="197">
        <v>0.7</v>
      </c>
      <c r="G2126" s="198">
        <f t="shared" si="142"/>
        <v>232.16666666666666</v>
      </c>
      <c r="H2126" s="371"/>
      <c r="I2126" s="373"/>
    </row>
    <row r="2127" spans="1:9" ht="15.75" thickBot="1" x14ac:dyDescent="0.3">
      <c r="A2127" s="200"/>
      <c r="B2127" s="201"/>
      <c r="C2127" s="202"/>
      <c r="D2127" s="202"/>
      <c r="E2127" s="203"/>
      <c r="F2127" s="204"/>
      <c r="G2127" s="205" t="str">
        <f t="shared" si="142"/>
        <v/>
      </c>
      <c r="H2127" s="372"/>
      <c r="I2127" s="374"/>
    </row>
    <row r="2128" spans="1:9" ht="15.75" thickBot="1" x14ac:dyDescent="0.3">
      <c r="A2128" s="164"/>
      <c r="B2128" s="206"/>
      <c r="C2128" s="164"/>
      <c r="D2128" s="164"/>
      <c r="E2128" s="207"/>
      <c r="F2128" s="208"/>
      <c r="G2128" s="209" t="str">
        <f t="shared" si="142"/>
        <v/>
      </c>
      <c r="H2128" s="175"/>
      <c r="I2128" s="175"/>
    </row>
    <row r="2129" spans="1:9" x14ac:dyDescent="0.25">
      <c r="A2129" s="176" t="s">
        <v>2278</v>
      </c>
      <c r="B2129" s="177" t="s">
        <v>583</v>
      </c>
      <c r="C2129" s="178"/>
      <c r="D2129" s="179" t="s">
        <v>2</v>
      </c>
      <c r="E2129" s="179" t="s">
        <v>2385</v>
      </c>
      <c r="F2129" s="180">
        <v>1</v>
      </c>
      <c r="G2129" s="181">
        <f>IF(SUM(G2131:G2140)="","",IF(E2129="NOTURNO",(SUM(G2131:G2140))*1.25,SUM(G2131:G2140)))</f>
        <v>14561.717333333336</v>
      </c>
      <c r="H2129" s="182" t="s">
        <v>1771</v>
      </c>
      <c r="I2129" s="183" t="s">
        <v>1772</v>
      </c>
    </row>
    <row r="2130" spans="1:9" x14ac:dyDescent="0.25">
      <c r="A2130" s="184" t="s">
        <v>1774</v>
      </c>
      <c r="B2130" s="185" t="s">
        <v>2386</v>
      </c>
      <c r="C2130" s="186" t="s">
        <v>2387</v>
      </c>
      <c r="D2130" s="187" t="s">
        <v>2</v>
      </c>
      <c r="E2130" s="188" t="s">
        <v>2388</v>
      </c>
      <c r="F2130" s="189" t="s">
        <v>3</v>
      </c>
      <c r="G2130" s="190"/>
      <c r="H2130" s="191"/>
      <c r="I2130" s="192"/>
    </row>
    <row r="2131" spans="1:9" x14ac:dyDescent="0.25">
      <c r="A2131" s="193" t="s">
        <v>2196</v>
      </c>
      <c r="B2131" s="194" t="s">
        <v>2198</v>
      </c>
      <c r="C2131" s="195" t="s">
        <v>2556</v>
      </c>
      <c r="D2131" s="195" t="s">
        <v>807</v>
      </c>
      <c r="E2131" s="196">
        <v>44.34</v>
      </c>
      <c r="F2131" s="197">
        <v>80</v>
      </c>
      <c r="G2131" s="198">
        <f t="shared" ref="G2131:G2142" si="143">IF(E2131="","",F2131*E2131)</f>
        <v>3547.2000000000003</v>
      </c>
      <c r="H2131" s="371" t="s">
        <v>2568</v>
      </c>
      <c r="I2131" s="373" t="s">
        <v>2501</v>
      </c>
    </row>
    <row r="2132" spans="1:9" x14ac:dyDescent="0.25">
      <c r="A2132" s="193" t="s">
        <v>2560</v>
      </c>
      <c r="B2132" s="194" t="s">
        <v>1718</v>
      </c>
      <c r="C2132" s="195" t="s">
        <v>2561</v>
      </c>
      <c r="D2132" s="195" t="s">
        <v>807</v>
      </c>
      <c r="E2132" s="196">
        <v>19.989999999999998</v>
      </c>
      <c r="F2132" s="197">
        <v>80</v>
      </c>
      <c r="G2132" s="198">
        <f t="shared" si="143"/>
        <v>1599.1999999999998</v>
      </c>
      <c r="H2132" s="371"/>
      <c r="I2132" s="373"/>
    </row>
    <row r="2133" spans="1:9" x14ac:dyDescent="0.25">
      <c r="A2133" s="193" t="s">
        <v>2550</v>
      </c>
      <c r="B2133" s="194" t="s">
        <v>1718</v>
      </c>
      <c r="C2133" s="195" t="s">
        <v>2551</v>
      </c>
      <c r="D2133" s="195" t="s">
        <v>807</v>
      </c>
      <c r="E2133" s="196">
        <v>106.24</v>
      </c>
      <c r="F2133" s="197">
        <v>40</v>
      </c>
      <c r="G2133" s="198">
        <f t="shared" si="143"/>
        <v>4249.5999999999995</v>
      </c>
      <c r="H2133" s="371"/>
      <c r="I2133" s="373"/>
    </row>
    <row r="2134" spans="1:9" ht="26.25" x14ac:dyDescent="0.25">
      <c r="A2134" s="193" t="s">
        <v>2517</v>
      </c>
      <c r="B2134" s="194" t="s">
        <v>1718</v>
      </c>
      <c r="C2134" s="195" t="s">
        <v>2518</v>
      </c>
      <c r="D2134" s="195" t="s">
        <v>807</v>
      </c>
      <c r="E2134" s="196">
        <v>1.2</v>
      </c>
      <c r="F2134" s="197">
        <v>160</v>
      </c>
      <c r="G2134" s="198">
        <f t="shared" si="143"/>
        <v>192</v>
      </c>
      <c r="H2134" s="371"/>
      <c r="I2134" s="373"/>
    </row>
    <row r="2135" spans="1:9" ht="26.25" x14ac:dyDescent="0.25">
      <c r="A2135" s="193" t="s">
        <v>2519</v>
      </c>
      <c r="B2135" s="194" t="s">
        <v>1718</v>
      </c>
      <c r="C2135" s="195" t="s">
        <v>2520</v>
      </c>
      <c r="D2135" s="195" t="s">
        <v>807</v>
      </c>
      <c r="E2135" s="196">
        <v>0.85</v>
      </c>
      <c r="F2135" s="197">
        <v>160</v>
      </c>
      <c r="G2135" s="198">
        <f t="shared" si="143"/>
        <v>136</v>
      </c>
      <c r="H2135" s="371"/>
      <c r="I2135" s="373"/>
    </row>
    <row r="2136" spans="1:9" x14ac:dyDescent="0.25">
      <c r="A2136" s="193" t="s">
        <v>2569</v>
      </c>
      <c r="B2136" s="194" t="s">
        <v>2080</v>
      </c>
      <c r="C2136" s="195" t="s">
        <v>2578</v>
      </c>
      <c r="D2136" s="195" t="s">
        <v>139</v>
      </c>
      <c r="E2136" s="196">
        <v>122.4</v>
      </c>
      <c r="F2136" s="197">
        <v>36</v>
      </c>
      <c r="G2136" s="198">
        <f t="shared" si="143"/>
        <v>4406.4000000000005</v>
      </c>
      <c r="H2136" s="371"/>
      <c r="I2136" s="373"/>
    </row>
    <row r="2137" spans="1:9" x14ac:dyDescent="0.25">
      <c r="A2137" s="193" t="s">
        <v>2569</v>
      </c>
      <c r="B2137" s="194" t="s">
        <v>2080</v>
      </c>
      <c r="C2137" s="195" t="s">
        <v>2579</v>
      </c>
      <c r="D2137" s="195" t="s">
        <v>140</v>
      </c>
      <c r="E2137" s="196">
        <v>26</v>
      </c>
      <c r="F2137" s="197">
        <v>3</v>
      </c>
      <c r="G2137" s="198">
        <f t="shared" si="143"/>
        <v>78</v>
      </c>
      <c r="H2137" s="371"/>
      <c r="I2137" s="373"/>
    </row>
    <row r="2138" spans="1:9" x14ac:dyDescent="0.25">
      <c r="A2138" s="193" t="s">
        <v>2569</v>
      </c>
      <c r="B2138" s="194" t="s">
        <v>2080</v>
      </c>
      <c r="C2138" s="195" t="s">
        <v>2580</v>
      </c>
      <c r="D2138" s="195" t="s">
        <v>815</v>
      </c>
      <c r="E2138" s="196">
        <v>48.88</v>
      </c>
      <c r="F2138" s="197">
        <v>0.9</v>
      </c>
      <c r="G2138" s="198">
        <f t="shared" si="143"/>
        <v>43.992000000000004</v>
      </c>
      <c r="H2138" s="371"/>
      <c r="I2138" s="373"/>
    </row>
    <row r="2139" spans="1:9" x14ac:dyDescent="0.25">
      <c r="A2139" s="193" t="s">
        <v>2569</v>
      </c>
      <c r="B2139" s="194" t="s">
        <v>2080</v>
      </c>
      <c r="C2139" s="195" t="s">
        <v>2581</v>
      </c>
      <c r="D2139" s="195" t="s">
        <v>815</v>
      </c>
      <c r="E2139" s="196">
        <v>48.88</v>
      </c>
      <c r="F2139" s="197">
        <v>0.9</v>
      </c>
      <c r="G2139" s="198">
        <f t="shared" si="143"/>
        <v>43.992000000000004</v>
      </c>
      <c r="H2139" s="371"/>
      <c r="I2139" s="373"/>
    </row>
    <row r="2140" spans="1:9" x14ac:dyDescent="0.25">
      <c r="A2140" s="193" t="s">
        <v>2569</v>
      </c>
      <c r="B2140" s="194" t="s">
        <v>2080</v>
      </c>
      <c r="C2140" s="195" t="s">
        <v>2582</v>
      </c>
      <c r="D2140" s="195" t="s">
        <v>139</v>
      </c>
      <c r="E2140" s="196">
        <v>331.66666666666669</v>
      </c>
      <c r="F2140" s="197">
        <v>0.8</v>
      </c>
      <c r="G2140" s="198">
        <f t="shared" si="143"/>
        <v>265.33333333333337</v>
      </c>
      <c r="H2140" s="371"/>
      <c r="I2140" s="373"/>
    </row>
    <row r="2141" spans="1:9" ht="15.75" thickBot="1" x14ac:dyDescent="0.3">
      <c r="A2141" s="200"/>
      <c r="B2141" s="201"/>
      <c r="C2141" s="202"/>
      <c r="D2141" s="202"/>
      <c r="E2141" s="203"/>
      <c r="F2141" s="204"/>
      <c r="G2141" s="205" t="str">
        <f t="shared" si="143"/>
        <v/>
      </c>
      <c r="H2141" s="372"/>
      <c r="I2141" s="374"/>
    </row>
    <row r="2142" spans="1:9" ht="15.75" thickBot="1" x14ac:dyDescent="0.3">
      <c r="A2142" s="164"/>
      <c r="B2142" s="206"/>
      <c r="C2142" s="164"/>
      <c r="D2142" s="164"/>
      <c r="E2142" s="207"/>
      <c r="F2142" s="208"/>
      <c r="G2142" s="209" t="str">
        <f t="shared" si="143"/>
        <v/>
      </c>
      <c r="H2142" s="175"/>
      <c r="I2142" s="175"/>
    </row>
    <row r="2143" spans="1:9" x14ac:dyDescent="0.25">
      <c r="A2143" s="176" t="s">
        <v>2279</v>
      </c>
      <c r="B2143" s="177" t="s">
        <v>584</v>
      </c>
      <c r="C2143" s="178"/>
      <c r="D2143" s="179" t="s">
        <v>2</v>
      </c>
      <c r="E2143" s="179" t="s">
        <v>2385</v>
      </c>
      <c r="F2143" s="180">
        <v>1</v>
      </c>
      <c r="G2143" s="181">
        <f>IF(SUM(G2145:G2154)="","",IF(E2143="NOTURNO",(SUM(G2145:G2154))*1.25,SUM(G2145:G2154)))</f>
        <v>22395.317333333329</v>
      </c>
      <c r="H2143" s="182" t="s">
        <v>1771</v>
      </c>
      <c r="I2143" s="183" t="s">
        <v>1772</v>
      </c>
    </row>
    <row r="2144" spans="1:9" x14ac:dyDescent="0.25">
      <c r="A2144" s="184" t="s">
        <v>1774</v>
      </c>
      <c r="B2144" s="185" t="s">
        <v>2386</v>
      </c>
      <c r="C2144" s="186" t="s">
        <v>2387</v>
      </c>
      <c r="D2144" s="187" t="s">
        <v>2</v>
      </c>
      <c r="E2144" s="188" t="s">
        <v>2388</v>
      </c>
      <c r="F2144" s="189" t="s">
        <v>3</v>
      </c>
      <c r="G2144" s="190"/>
      <c r="H2144" s="191"/>
      <c r="I2144" s="192"/>
    </row>
    <row r="2145" spans="1:9" x14ac:dyDescent="0.25">
      <c r="A2145" s="193" t="s">
        <v>2196</v>
      </c>
      <c r="B2145" s="194" t="s">
        <v>2198</v>
      </c>
      <c r="C2145" s="195" t="s">
        <v>2556</v>
      </c>
      <c r="D2145" s="195" t="s">
        <v>807</v>
      </c>
      <c r="E2145" s="196">
        <v>44.34</v>
      </c>
      <c r="F2145" s="197">
        <v>80</v>
      </c>
      <c r="G2145" s="198">
        <f t="shared" ref="G2145:G2156" si="144">IF(E2145="","",F2145*E2145)</f>
        <v>3547.2000000000003</v>
      </c>
      <c r="H2145" s="371" t="s">
        <v>2568</v>
      </c>
      <c r="I2145" s="373" t="s">
        <v>2501</v>
      </c>
    </row>
    <row r="2146" spans="1:9" x14ac:dyDescent="0.25">
      <c r="A2146" s="193" t="s">
        <v>2560</v>
      </c>
      <c r="B2146" s="194" t="s">
        <v>1718</v>
      </c>
      <c r="C2146" s="195" t="s">
        <v>2561</v>
      </c>
      <c r="D2146" s="195" t="s">
        <v>807</v>
      </c>
      <c r="E2146" s="196">
        <v>19.989999999999998</v>
      </c>
      <c r="F2146" s="197">
        <v>80</v>
      </c>
      <c r="G2146" s="198">
        <f t="shared" si="144"/>
        <v>1599.1999999999998</v>
      </c>
      <c r="H2146" s="371"/>
      <c r="I2146" s="373"/>
    </row>
    <row r="2147" spans="1:9" x14ac:dyDescent="0.25">
      <c r="A2147" s="193" t="s">
        <v>2550</v>
      </c>
      <c r="B2147" s="194" t="s">
        <v>1718</v>
      </c>
      <c r="C2147" s="195" t="s">
        <v>2551</v>
      </c>
      <c r="D2147" s="195" t="s">
        <v>807</v>
      </c>
      <c r="E2147" s="196">
        <v>106.24</v>
      </c>
      <c r="F2147" s="197">
        <v>40</v>
      </c>
      <c r="G2147" s="198">
        <f t="shared" si="144"/>
        <v>4249.5999999999995</v>
      </c>
      <c r="H2147" s="371"/>
      <c r="I2147" s="373"/>
    </row>
    <row r="2148" spans="1:9" ht="26.25" x14ac:dyDescent="0.25">
      <c r="A2148" s="193" t="s">
        <v>2517</v>
      </c>
      <c r="B2148" s="194" t="s">
        <v>1718</v>
      </c>
      <c r="C2148" s="195" t="s">
        <v>2518</v>
      </c>
      <c r="D2148" s="195" t="s">
        <v>807</v>
      </c>
      <c r="E2148" s="196">
        <v>1.2</v>
      </c>
      <c r="F2148" s="197">
        <v>160</v>
      </c>
      <c r="G2148" s="198">
        <f t="shared" si="144"/>
        <v>192</v>
      </c>
      <c r="H2148" s="371"/>
      <c r="I2148" s="373"/>
    </row>
    <row r="2149" spans="1:9" ht="26.25" x14ac:dyDescent="0.25">
      <c r="A2149" s="193" t="s">
        <v>2519</v>
      </c>
      <c r="B2149" s="194" t="s">
        <v>1718</v>
      </c>
      <c r="C2149" s="195" t="s">
        <v>2520</v>
      </c>
      <c r="D2149" s="195" t="s">
        <v>807</v>
      </c>
      <c r="E2149" s="196">
        <v>0.85</v>
      </c>
      <c r="F2149" s="197">
        <v>160</v>
      </c>
      <c r="G2149" s="198">
        <f t="shared" si="144"/>
        <v>136</v>
      </c>
      <c r="H2149" s="371"/>
      <c r="I2149" s="373"/>
    </row>
    <row r="2150" spans="1:9" x14ac:dyDescent="0.25">
      <c r="A2150" s="193" t="s">
        <v>2569</v>
      </c>
      <c r="B2150" s="194" t="s">
        <v>2080</v>
      </c>
      <c r="C2150" s="195" t="s">
        <v>2578</v>
      </c>
      <c r="D2150" s="195" t="s">
        <v>139</v>
      </c>
      <c r="E2150" s="196">
        <v>122.4</v>
      </c>
      <c r="F2150" s="197">
        <v>100</v>
      </c>
      <c r="G2150" s="198">
        <f t="shared" si="144"/>
        <v>12240</v>
      </c>
      <c r="H2150" s="371"/>
      <c r="I2150" s="373"/>
    </row>
    <row r="2151" spans="1:9" x14ac:dyDescent="0.25">
      <c r="A2151" s="193" t="s">
        <v>2569</v>
      </c>
      <c r="B2151" s="194" t="s">
        <v>2080</v>
      </c>
      <c r="C2151" s="195" t="s">
        <v>2579</v>
      </c>
      <c r="D2151" s="195" t="s">
        <v>140</v>
      </c>
      <c r="E2151" s="196">
        <v>26</v>
      </c>
      <c r="F2151" s="197">
        <v>3</v>
      </c>
      <c r="G2151" s="198">
        <f t="shared" si="144"/>
        <v>78</v>
      </c>
      <c r="H2151" s="371"/>
      <c r="I2151" s="373"/>
    </row>
    <row r="2152" spans="1:9" x14ac:dyDescent="0.25">
      <c r="A2152" s="193" t="s">
        <v>2569</v>
      </c>
      <c r="B2152" s="194" t="s">
        <v>2080</v>
      </c>
      <c r="C2152" s="195" t="s">
        <v>2580</v>
      </c>
      <c r="D2152" s="195" t="s">
        <v>815</v>
      </c>
      <c r="E2152" s="196">
        <v>48.88</v>
      </c>
      <c r="F2152" s="197">
        <v>0.9</v>
      </c>
      <c r="G2152" s="198">
        <f t="shared" si="144"/>
        <v>43.992000000000004</v>
      </c>
      <c r="H2152" s="371"/>
      <c r="I2152" s="373"/>
    </row>
    <row r="2153" spans="1:9" x14ac:dyDescent="0.25">
      <c r="A2153" s="193" t="s">
        <v>2569</v>
      </c>
      <c r="B2153" s="194" t="s">
        <v>2080</v>
      </c>
      <c r="C2153" s="195" t="s">
        <v>2581</v>
      </c>
      <c r="D2153" s="195" t="s">
        <v>815</v>
      </c>
      <c r="E2153" s="196">
        <v>48.88</v>
      </c>
      <c r="F2153" s="197">
        <v>0.9</v>
      </c>
      <c r="G2153" s="198">
        <f t="shared" si="144"/>
        <v>43.992000000000004</v>
      </c>
      <c r="H2153" s="371"/>
      <c r="I2153" s="373"/>
    </row>
    <row r="2154" spans="1:9" x14ac:dyDescent="0.25">
      <c r="A2154" s="193" t="s">
        <v>2569</v>
      </c>
      <c r="B2154" s="194" t="s">
        <v>2080</v>
      </c>
      <c r="C2154" s="195" t="s">
        <v>2582</v>
      </c>
      <c r="D2154" s="195" t="s">
        <v>139</v>
      </c>
      <c r="E2154" s="196">
        <f>99.5/0.3</f>
        <v>331.66666666666669</v>
      </c>
      <c r="F2154" s="197">
        <v>0.8</v>
      </c>
      <c r="G2154" s="198">
        <f t="shared" si="144"/>
        <v>265.33333333333337</v>
      </c>
      <c r="H2154" s="371"/>
      <c r="I2154" s="373"/>
    </row>
    <row r="2155" spans="1:9" ht="15.75" thickBot="1" x14ac:dyDescent="0.3">
      <c r="A2155" s="200"/>
      <c r="B2155" s="201"/>
      <c r="C2155" s="202"/>
      <c r="D2155" s="202"/>
      <c r="E2155" s="203"/>
      <c r="F2155" s="204"/>
      <c r="G2155" s="205" t="str">
        <f t="shared" si="144"/>
        <v/>
      </c>
      <c r="H2155" s="372"/>
      <c r="I2155" s="374"/>
    </row>
    <row r="2156" spans="1:9" ht="15.75" thickBot="1" x14ac:dyDescent="0.3">
      <c r="A2156" s="164"/>
      <c r="B2156" s="206"/>
      <c r="C2156" s="164"/>
      <c r="D2156" s="164"/>
      <c r="E2156" s="207"/>
      <c r="F2156" s="208"/>
      <c r="G2156" s="209" t="str">
        <f t="shared" si="144"/>
        <v/>
      </c>
      <c r="H2156" s="175"/>
      <c r="I2156" s="175"/>
    </row>
    <row r="2157" spans="1:9" x14ac:dyDescent="0.25">
      <c r="A2157" s="176" t="s">
        <v>2280</v>
      </c>
      <c r="B2157" s="177" t="s">
        <v>247</v>
      </c>
      <c r="C2157" s="178"/>
      <c r="D2157" s="179" t="s">
        <v>807</v>
      </c>
      <c r="E2157" s="179" t="s">
        <v>2385</v>
      </c>
      <c r="F2157" s="180">
        <v>1</v>
      </c>
      <c r="G2157" s="181">
        <f>IF(SUM(G2159:G2168)="","",IF(E2157="NOTURNO",(SUM(G2159:G2168))*1.25,SUM(G2159:G2168)))</f>
        <v>102.85199999999999</v>
      </c>
      <c r="H2157" s="182" t="s">
        <v>1771</v>
      </c>
      <c r="I2157" s="183" t="s">
        <v>1772</v>
      </c>
    </row>
    <row r="2158" spans="1:9" x14ac:dyDescent="0.25">
      <c r="A2158" s="184" t="s">
        <v>1774</v>
      </c>
      <c r="B2158" s="185" t="s">
        <v>2386</v>
      </c>
      <c r="C2158" s="186" t="s">
        <v>2387</v>
      </c>
      <c r="D2158" s="187" t="s">
        <v>2</v>
      </c>
      <c r="E2158" s="188" t="s">
        <v>2388</v>
      </c>
      <c r="F2158" s="189" t="s">
        <v>3</v>
      </c>
      <c r="G2158" s="190"/>
      <c r="H2158" s="191"/>
      <c r="I2158" s="192"/>
    </row>
    <row r="2159" spans="1:9" x14ac:dyDescent="0.25">
      <c r="A2159" s="193" t="s">
        <v>2505</v>
      </c>
      <c r="B2159" s="194" t="s">
        <v>1718</v>
      </c>
      <c r="C2159" s="195" t="s">
        <v>2506</v>
      </c>
      <c r="D2159" s="195" t="s">
        <v>807</v>
      </c>
      <c r="E2159" s="196">
        <v>26.14</v>
      </c>
      <c r="F2159" s="197">
        <v>0.7</v>
      </c>
      <c r="G2159" s="198">
        <f t="shared" ref="G2159:G2170" si="145">IF(E2159="","",F2159*E2159)</f>
        <v>18.297999999999998</v>
      </c>
      <c r="H2159" s="371" t="s">
        <v>2546</v>
      </c>
      <c r="I2159" s="373" t="s">
        <v>2501</v>
      </c>
    </row>
    <row r="2160" spans="1:9" x14ac:dyDescent="0.25">
      <c r="A2160" s="193" t="s">
        <v>2509</v>
      </c>
      <c r="B2160" s="194" t="s">
        <v>1718</v>
      </c>
      <c r="C2160" s="195" t="s">
        <v>2510</v>
      </c>
      <c r="D2160" s="195" t="s">
        <v>807</v>
      </c>
      <c r="E2160" s="196">
        <v>26.14</v>
      </c>
      <c r="F2160" s="197">
        <v>1</v>
      </c>
      <c r="G2160" s="198">
        <f t="shared" si="145"/>
        <v>26.14</v>
      </c>
      <c r="H2160" s="371"/>
      <c r="I2160" s="373"/>
    </row>
    <row r="2161" spans="1:9" x14ac:dyDescent="0.25">
      <c r="A2161" s="193" t="s">
        <v>2511</v>
      </c>
      <c r="B2161" s="194" t="s">
        <v>1718</v>
      </c>
      <c r="C2161" s="195" t="s">
        <v>2512</v>
      </c>
      <c r="D2161" s="195" t="s">
        <v>807</v>
      </c>
      <c r="E2161" s="196">
        <v>19.989999999999998</v>
      </c>
      <c r="F2161" s="197">
        <v>0.7</v>
      </c>
      <c r="G2161" s="198">
        <f t="shared" si="145"/>
        <v>13.992999999999999</v>
      </c>
      <c r="H2161" s="371"/>
      <c r="I2161" s="373"/>
    </row>
    <row r="2162" spans="1:9" x14ac:dyDescent="0.25">
      <c r="A2162" s="193" t="s">
        <v>2513</v>
      </c>
      <c r="B2162" s="194" t="s">
        <v>1718</v>
      </c>
      <c r="C2162" s="195" t="s">
        <v>2514</v>
      </c>
      <c r="D2162" s="195" t="s">
        <v>807</v>
      </c>
      <c r="E2162" s="196">
        <v>33.159999999999997</v>
      </c>
      <c r="F2162" s="197">
        <v>0.7</v>
      </c>
      <c r="G2162" s="198">
        <f t="shared" si="145"/>
        <v>23.211999999999996</v>
      </c>
      <c r="H2162" s="371"/>
      <c r="I2162" s="373"/>
    </row>
    <row r="2163" spans="1:9" x14ac:dyDescent="0.25">
      <c r="A2163" s="193" t="s">
        <v>2515</v>
      </c>
      <c r="B2163" s="194" t="s">
        <v>1718</v>
      </c>
      <c r="C2163" s="195" t="s">
        <v>2516</v>
      </c>
      <c r="D2163" s="195" t="s">
        <v>807</v>
      </c>
      <c r="E2163" s="196">
        <v>27.37</v>
      </c>
      <c r="F2163" s="197">
        <v>0.7</v>
      </c>
      <c r="G2163" s="198">
        <f t="shared" si="145"/>
        <v>19.158999999999999</v>
      </c>
      <c r="H2163" s="371"/>
      <c r="I2163" s="373"/>
    </row>
    <row r="2164" spans="1:9" ht="26.25" x14ac:dyDescent="0.25">
      <c r="A2164" s="193" t="s">
        <v>2517</v>
      </c>
      <c r="B2164" s="194" t="s">
        <v>1718</v>
      </c>
      <c r="C2164" s="195" t="s">
        <v>2518</v>
      </c>
      <c r="D2164" s="195" t="s">
        <v>807</v>
      </c>
      <c r="E2164" s="196">
        <v>1.2</v>
      </c>
      <c r="F2164" s="197">
        <v>1</v>
      </c>
      <c r="G2164" s="198">
        <f t="shared" si="145"/>
        <v>1.2</v>
      </c>
      <c r="H2164" s="371"/>
      <c r="I2164" s="373"/>
    </row>
    <row r="2165" spans="1:9" ht="26.25" x14ac:dyDescent="0.25">
      <c r="A2165" s="193" t="s">
        <v>2519</v>
      </c>
      <c r="B2165" s="194" t="s">
        <v>1718</v>
      </c>
      <c r="C2165" s="195" t="s">
        <v>2520</v>
      </c>
      <c r="D2165" s="195" t="s">
        <v>807</v>
      </c>
      <c r="E2165" s="196">
        <v>0.85</v>
      </c>
      <c r="F2165" s="197">
        <v>1</v>
      </c>
      <c r="G2165" s="198">
        <f t="shared" si="145"/>
        <v>0.85</v>
      </c>
      <c r="H2165" s="371"/>
      <c r="I2165" s="373"/>
    </row>
    <row r="2166" spans="1:9" x14ac:dyDescent="0.25">
      <c r="A2166" s="193"/>
      <c r="B2166" s="194"/>
      <c r="C2166" s="195"/>
      <c r="D2166" s="195"/>
      <c r="E2166" s="196"/>
      <c r="F2166" s="197"/>
      <c r="G2166" s="198" t="str">
        <f t="shared" si="145"/>
        <v/>
      </c>
      <c r="H2166" s="371"/>
      <c r="I2166" s="373"/>
    </row>
    <row r="2167" spans="1:9" x14ac:dyDescent="0.25">
      <c r="A2167" s="193"/>
      <c r="B2167" s="194"/>
      <c r="C2167" s="195"/>
      <c r="D2167" s="195"/>
      <c r="E2167" s="196"/>
      <c r="F2167" s="199"/>
      <c r="G2167" s="198" t="str">
        <f t="shared" si="145"/>
        <v/>
      </c>
      <c r="H2167" s="371"/>
      <c r="I2167" s="373"/>
    </row>
    <row r="2168" spans="1:9" x14ac:dyDescent="0.25">
      <c r="A2168" s="193"/>
      <c r="B2168" s="194"/>
      <c r="C2168" s="195"/>
      <c r="D2168" s="195"/>
      <c r="E2168" s="196"/>
      <c r="F2168" s="199"/>
      <c r="G2168" s="198" t="str">
        <f t="shared" si="145"/>
        <v/>
      </c>
      <c r="H2168" s="371"/>
      <c r="I2168" s="373"/>
    </row>
    <row r="2169" spans="1:9" ht="15.75" thickBot="1" x14ac:dyDescent="0.3">
      <c r="A2169" s="200"/>
      <c r="B2169" s="201"/>
      <c r="C2169" s="202"/>
      <c r="D2169" s="202"/>
      <c r="E2169" s="203"/>
      <c r="F2169" s="204"/>
      <c r="G2169" s="205" t="str">
        <f t="shared" si="145"/>
        <v/>
      </c>
      <c r="H2169" s="372"/>
      <c r="I2169" s="374"/>
    </row>
    <row r="2170" spans="1:9" ht="15.75" thickBot="1" x14ac:dyDescent="0.3">
      <c r="A2170" s="164"/>
      <c r="B2170" s="206"/>
      <c r="C2170" s="164"/>
      <c r="D2170" s="164"/>
      <c r="E2170" s="207"/>
      <c r="F2170" s="208"/>
      <c r="G2170" s="209" t="str">
        <f t="shared" si="145"/>
        <v/>
      </c>
      <c r="H2170" s="175"/>
      <c r="I2170" s="175"/>
    </row>
    <row r="2171" spans="1:9" x14ac:dyDescent="0.25">
      <c r="A2171" s="176" t="s">
        <v>2281</v>
      </c>
      <c r="B2171" s="177" t="s">
        <v>248</v>
      </c>
      <c r="C2171" s="178"/>
      <c r="D2171" s="179" t="s">
        <v>807</v>
      </c>
      <c r="E2171" s="179" t="s">
        <v>2385</v>
      </c>
      <c r="F2171" s="180">
        <v>1</v>
      </c>
      <c r="G2171" s="181">
        <f>IF(SUM(G2173:G2182)="","",IF(E2171="NOTURNO",(SUM(G2173:G2182))*1.25,SUM(G2173:G2182)))</f>
        <v>109.843</v>
      </c>
      <c r="H2171" s="182" t="s">
        <v>1771</v>
      </c>
      <c r="I2171" s="183" t="s">
        <v>1772</v>
      </c>
    </row>
    <row r="2172" spans="1:9" x14ac:dyDescent="0.25">
      <c r="A2172" s="184" t="s">
        <v>1774</v>
      </c>
      <c r="B2172" s="185" t="s">
        <v>2386</v>
      </c>
      <c r="C2172" s="186" t="s">
        <v>2387</v>
      </c>
      <c r="D2172" s="187" t="s">
        <v>2</v>
      </c>
      <c r="E2172" s="188" t="s">
        <v>2388</v>
      </c>
      <c r="F2172" s="189" t="s">
        <v>3</v>
      </c>
      <c r="G2172" s="190"/>
      <c r="H2172" s="191"/>
      <c r="I2172" s="192"/>
    </row>
    <row r="2173" spans="1:9" x14ac:dyDescent="0.25">
      <c r="A2173" s="193" t="s">
        <v>2505</v>
      </c>
      <c r="B2173" s="194" t="s">
        <v>1718</v>
      </c>
      <c r="C2173" s="195" t="s">
        <v>2506</v>
      </c>
      <c r="D2173" s="195" t="s">
        <v>807</v>
      </c>
      <c r="E2173" s="196">
        <v>26.14</v>
      </c>
      <c r="F2173" s="197">
        <v>1</v>
      </c>
      <c r="G2173" s="198">
        <f t="shared" ref="G2173:G2184" si="146">IF(E2173="","",F2173*E2173)</f>
        <v>26.14</v>
      </c>
      <c r="H2173" s="371" t="s">
        <v>2547</v>
      </c>
      <c r="I2173" s="373" t="s">
        <v>2501</v>
      </c>
    </row>
    <row r="2174" spans="1:9" x14ac:dyDescent="0.25">
      <c r="A2174" s="193" t="s">
        <v>2509</v>
      </c>
      <c r="B2174" s="194" t="s">
        <v>1718</v>
      </c>
      <c r="C2174" s="195" t="s">
        <v>2510</v>
      </c>
      <c r="D2174" s="195" t="s">
        <v>807</v>
      </c>
      <c r="E2174" s="196">
        <v>26.14</v>
      </c>
      <c r="F2174" s="197">
        <v>0.75</v>
      </c>
      <c r="G2174" s="198">
        <f t="shared" si="146"/>
        <v>19.605</v>
      </c>
      <c r="H2174" s="371"/>
      <c r="I2174" s="373"/>
    </row>
    <row r="2175" spans="1:9" x14ac:dyDescent="0.25">
      <c r="A2175" s="193" t="s">
        <v>2511</v>
      </c>
      <c r="B2175" s="194" t="s">
        <v>1718</v>
      </c>
      <c r="C2175" s="195" t="s">
        <v>2512</v>
      </c>
      <c r="D2175" s="195" t="s">
        <v>807</v>
      </c>
      <c r="E2175" s="196">
        <v>19.989999999999998</v>
      </c>
      <c r="F2175" s="197">
        <v>0.75</v>
      </c>
      <c r="G2175" s="198">
        <f t="shared" si="146"/>
        <v>14.9925</v>
      </c>
      <c r="H2175" s="371"/>
      <c r="I2175" s="373"/>
    </row>
    <row r="2176" spans="1:9" x14ac:dyDescent="0.25">
      <c r="A2176" s="193" t="s">
        <v>2513</v>
      </c>
      <c r="B2176" s="194" t="s">
        <v>1718</v>
      </c>
      <c r="C2176" s="195" t="s">
        <v>2514</v>
      </c>
      <c r="D2176" s="195" t="s">
        <v>807</v>
      </c>
      <c r="E2176" s="196">
        <v>33.159999999999997</v>
      </c>
      <c r="F2176" s="197">
        <v>0.8</v>
      </c>
      <c r="G2176" s="198">
        <f t="shared" si="146"/>
        <v>26.527999999999999</v>
      </c>
      <c r="H2176" s="371"/>
      <c r="I2176" s="373"/>
    </row>
    <row r="2177" spans="1:9" x14ac:dyDescent="0.25">
      <c r="A2177" s="193" t="s">
        <v>2515</v>
      </c>
      <c r="B2177" s="194" t="s">
        <v>1718</v>
      </c>
      <c r="C2177" s="195" t="s">
        <v>2516</v>
      </c>
      <c r="D2177" s="195" t="s">
        <v>807</v>
      </c>
      <c r="E2177" s="196">
        <v>27.37</v>
      </c>
      <c r="F2177" s="197">
        <v>0.75</v>
      </c>
      <c r="G2177" s="198">
        <f t="shared" si="146"/>
        <v>20.5275</v>
      </c>
      <c r="H2177" s="371"/>
      <c r="I2177" s="373"/>
    </row>
    <row r="2178" spans="1:9" ht="26.25" x14ac:dyDescent="0.25">
      <c r="A2178" s="193" t="s">
        <v>2517</v>
      </c>
      <c r="B2178" s="194" t="s">
        <v>1718</v>
      </c>
      <c r="C2178" s="195" t="s">
        <v>2518</v>
      </c>
      <c r="D2178" s="195" t="s">
        <v>807</v>
      </c>
      <c r="E2178" s="196">
        <v>1.2</v>
      </c>
      <c r="F2178" s="197">
        <v>1</v>
      </c>
      <c r="G2178" s="198">
        <f t="shared" si="146"/>
        <v>1.2</v>
      </c>
      <c r="H2178" s="371"/>
      <c r="I2178" s="373"/>
    </row>
    <row r="2179" spans="1:9" ht="26.25" x14ac:dyDescent="0.25">
      <c r="A2179" s="193" t="s">
        <v>2519</v>
      </c>
      <c r="B2179" s="194" t="s">
        <v>1718</v>
      </c>
      <c r="C2179" s="195" t="s">
        <v>2520</v>
      </c>
      <c r="D2179" s="195" t="s">
        <v>807</v>
      </c>
      <c r="E2179" s="196">
        <v>0.85</v>
      </c>
      <c r="F2179" s="197">
        <v>1</v>
      </c>
      <c r="G2179" s="198">
        <f t="shared" si="146"/>
        <v>0.85</v>
      </c>
      <c r="H2179" s="371"/>
      <c r="I2179" s="373"/>
    </row>
    <row r="2180" spans="1:9" x14ac:dyDescent="0.25">
      <c r="A2180" s="193"/>
      <c r="B2180" s="194"/>
      <c r="C2180" s="195"/>
      <c r="D2180" s="195"/>
      <c r="E2180" s="196"/>
      <c r="F2180" s="197"/>
      <c r="G2180" s="198" t="str">
        <f t="shared" si="146"/>
        <v/>
      </c>
      <c r="H2180" s="371"/>
      <c r="I2180" s="373"/>
    </row>
    <row r="2181" spans="1:9" x14ac:dyDescent="0.25">
      <c r="A2181" s="193"/>
      <c r="B2181" s="194"/>
      <c r="C2181" s="195"/>
      <c r="D2181" s="195"/>
      <c r="E2181" s="196"/>
      <c r="F2181" s="199"/>
      <c r="G2181" s="198" t="str">
        <f t="shared" si="146"/>
        <v/>
      </c>
      <c r="H2181" s="371"/>
      <c r="I2181" s="373"/>
    </row>
    <row r="2182" spans="1:9" x14ac:dyDescent="0.25">
      <c r="A2182" s="193"/>
      <c r="B2182" s="194"/>
      <c r="C2182" s="195"/>
      <c r="D2182" s="195"/>
      <c r="E2182" s="196"/>
      <c r="F2182" s="199"/>
      <c r="G2182" s="198" t="str">
        <f t="shared" si="146"/>
        <v/>
      </c>
      <c r="H2182" s="371"/>
      <c r="I2182" s="373"/>
    </row>
    <row r="2183" spans="1:9" ht="15.75" thickBot="1" x14ac:dyDescent="0.3">
      <c r="A2183" s="200"/>
      <c r="B2183" s="201"/>
      <c r="C2183" s="202"/>
      <c r="D2183" s="202"/>
      <c r="E2183" s="203"/>
      <c r="F2183" s="204"/>
      <c r="G2183" s="205" t="str">
        <f t="shared" si="146"/>
        <v/>
      </c>
      <c r="H2183" s="372"/>
      <c r="I2183" s="374"/>
    </row>
    <row r="2184" spans="1:9" ht="15.75" thickBot="1" x14ac:dyDescent="0.3">
      <c r="A2184" s="164"/>
      <c r="B2184" s="206"/>
      <c r="C2184" s="164"/>
      <c r="D2184" s="164"/>
      <c r="E2184" s="207"/>
      <c r="F2184" s="208"/>
      <c r="G2184" s="209" t="str">
        <f t="shared" si="146"/>
        <v/>
      </c>
      <c r="H2184" s="175"/>
      <c r="I2184" s="175"/>
    </row>
    <row r="2185" spans="1:9" x14ac:dyDescent="0.25">
      <c r="A2185" s="176" t="s">
        <v>2282</v>
      </c>
      <c r="B2185" s="177" t="s">
        <v>249</v>
      </c>
      <c r="C2185" s="178"/>
      <c r="D2185" s="179" t="s">
        <v>807</v>
      </c>
      <c r="E2185" s="179" t="s">
        <v>2385</v>
      </c>
      <c r="F2185" s="180">
        <v>1</v>
      </c>
      <c r="G2185" s="181">
        <f>IF(SUM(G2187:G2196)="","",IF(E2185="NOTURNO",(SUM(G2187:G2196))*1.25,SUM(G2187:G2196)))</f>
        <v>65.625999999999991</v>
      </c>
      <c r="H2185" s="182" t="s">
        <v>1771</v>
      </c>
      <c r="I2185" s="183" t="s">
        <v>1772</v>
      </c>
    </row>
    <row r="2186" spans="1:9" x14ac:dyDescent="0.25">
      <c r="A2186" s="184" t="s">
        <v>1774</v>
      </c>
      <c r="B2186" s="185" t="s">
        <v>2386</v>
      </c>
      <c r="C2186" s="186" t="s">
        <v>2387</v>
      </c>
      <c r="D2186" s="187" t="s">
        <v>2</v>
      </c>
      <c r="E2186" s="188" t="s">
        <v>2388</v>
      </c>
      <c r="F2186" s="189" t="s">
        <v>3</v>
      </c>
      <c r="G2186" s="190"/>
      <c r="H2186" s="191"/>
      <c r="I2186" s="192"/>
    </row>
    <row r="2187" spans="1:9" x14ac:dyDescent="0.25">
      <c r="A2187" s="193" t="s">
        <v>2505</v>
      </c>
      <c r="B2187" s="194" t="s">
        <v>1718</v>
      </c>
      <c r="C2187" s="195" t="s">
        <v>2506</v>
      </c>
      <c r="D2187" s="195" t="s">
        <v>807</v>
      </c>
      <c r="E2187" s="196">
        <v>26.14</v>
      </c>
      <c r="F2187" s="197">
        <v>0.8</v>
      </c>
      <c r="G2187" s="198">
        <f t="shared" ref="G2187:G2198" si="147">IF(E2187="","",F2187*E2187)</f>
        <v>20.912000000000003</v>
      </c>
      <c r="H2187" s="371" t="s">
        <v>2548</v>
      </c>
      <c r="I2187" s="373" t="s">
        <v>2501</v>
      </c>
    </row>
    <row r="2188" spans="1:9" x14ac:dyDescent="0.25">
      <c r="A2188" s="193" t="s">
        <v>2509</v>
      </c>
      <c r="B2188" s="194" t="s">
        <v>1718</v>
      </c>
      <c r="C2188" s="195" t="s">
        <v>2510</v>
      </c>
      <c r="D2188" s="195" t="s">
        <v>807</v>
      </c>
      <c r="E2188" s="196">
        <v>26.14</v>
      </c>
      <c r="F2188" s="197">
        <v>0.4</v>
      </c>
      <c r="G2188" s="198">
        <f t="shared" si="147"/>
        <v>10.456000000000001</v>
      </c>
      <c r="H2188" s="371"/>
      <c r="I2188" s="373"/>
    </row>
    <row r="2189" spans="1:9" x14ac:dyDescent="0.25">
      <c r="A2189" s="193" t="s">
        <v>2511</v>
      </c>
      <c r="B2189" s="194" t="s">
        <v>1718</v>
      </c>
      <c r="C2189" s="195" t="s">
        <v>2512</v>
      </c>
      <c r="D2189" s="195" t="s">
        <v>807</v>
      </c>
      <c r="E2189" s="196">
        <v>19.989999999999998</v>
      </c>
      <c r="F2189" s="197">
        <v>0.4</v>
      </c>
      <c r="G2189" s="198">
        <f t="shared" si="147"/>
        <v>7.9959999999999996</v>
      </c>
      <c r="H2189" s="371"/>
      <c r="I2189" s="373"/>
    </row>
    <row r="2190" spans="1:9" x14ac:dyDescent="0.25">
      <c r="A2190" s="193" t="s">
        <v>2513</v>
      </c>
      <c r="B2190" s="194" t="s">
        <v>1718</v>
      </c>
      <c r="C2190" s="195" t="s">
        <v>2514</v>
      </c>
      <c r="D2190" s="195" t="s">
        <v>807</v>
      </c>
      <c r="E2190" s="196">
        <v>33.159999999999997</v>
      </c>
      <c r="F2190" s="197">
        <v>0.4</v>
      </c>
      <c r="G2190" s="198">
        <f t="shared" si="147"/>
        <v>13.263999999999999</v>
      </c>
      <c r="H2190" s="371"/>
      <c r="I2190" s="373"/>
    </row>
    <row r="2191" spans="1:9" x14ac:dyDescent="0.25">
      <c r="A2191" s="193" t="s">
        <v>2515</v>
      </c>
      <c r="B2191" s="194" t="s">
        <v>1718</v>
      </c>
      <c r="C2191" s="195" t="s">
        <v>2516</v>
      </c>
      <c r="D2191" s="195" t="s">
        <v>807</v>
      </c>
      <c r="E2191" s="196">
        <v>27.37</v>
      </c>
      <c r="F2191" s="197">
        <v>0.4</v>
      </c>
      <c r="G2191" s="198">
        <f t="shared" si="147"/>
        <v>10.948</v>
      </c>
      <c r="H2191" s="371"/>
      <c r="I2191" s="373"/>
    </row>
    <row r="2192" spans="1:9" ht="26.25" x14ac:dyDescent="0.25">
      <c r="A2192" s="193" t="s">
        <v>2517</v>
      </c>
      <c r="B2192" s="194" t="s">
        <v>1718</v>
      </c>
      <c r="C2192" s="195" t="s">
        <v>2518</v>
      </c>
      <c r="D2192" s="195" t="s">
        <v>807</v>
      </c>
      <c r="E2192" s="196">
        <v>1.2</v>
      </c>
      <c r="F2192" s="197">
        <v>1</v>
      </c>
      <c r="G2192" s="198">
        <f t="shared" si="147"/>
        <v>1.2</v>
      </c>
      <c r="H2192" s="371"/>
      <c r="I2192" s="373"/>
    </row>
    <row r="2193" spans="1:9" ht="26.25" x14ac:dyDescent="0.25">
      <c r="A2193" s="193" t="s">
        <v>2519</v>
      </c>
      <c r="B2193" s="194" t="s">
        <v>1718</v>
      </c>
      <c r="C2193" s="195" t="s">
        <v>2520</v>
      </c>
      <c r="D2193" s="195" t="s">
        <v>807</v>
      </c>
      <c r="E2193" s="196">
        <v>0.85</v>
      </c>
      <c r="F2193" s="197">
        <v>1</v>
      </c>
      <c r="G2193" s="198">
        <f t="shared" si="147"/>
        <v>0.85</v>
      </c>
      <c r="H2193" s="371"/>
      <c r="I2193" s="373"/>
    </row>
    <row r="2194" spans="1:9" x14ac:dyDescent="0.25">
      <c r="A2194" s="193"/>
      <c r="B2194" s="194"/>
      <c r="C2194" s="195"/>
      <c r="D2194" s="195"/>
      <c r="E2194" s="196"/>
      <c r="F2194" s="197"/>
      <c r="G2194" s="198" t="str">
        <f t="shared" si="147"/>
        <v/>
      </c>
      <c r="H2194" s="371"/>
      <c r="I2194" s="373"/>
    </row>
    <row r="2195" spans="1:9" x14ac:dyDescent="0.25">
      <c r="A2195" s="193"/>
      <c r="B2195" s="194"/>
      <c r="C2195" s="195"/>
      <c r="D2195" s="195"/>
      <c r="E2195" s="196"/>
      <c r="F2195" s="199"/>
      <c r="G2195" s="198" t="str">
        <f t="shared" si="147"/>
        <v/>
      </c>
      <c r="H2195" s="371"/>
      <c r="I2195" s="373"/>
    </row>
    <row r="2196" spans="1:9" x14ac:dyDescent="0.25">
      <c r="A2196" s="193"/>
      <c r="B2196" s="194"/>
      <c r="C2196" s="195"/>
      <c r="D2196" s="195"/>
      <c r="E2196" s="196"/>
      <c r="F2196" s="199"/>
      <c r="G2196" s="198" t="str">
        <f t="shared" si="147"/>
        <v/>
      </c>
      <c r="H2196" s="371"/>
      <c r="I2196" s="373"/>
    </row>
    <row r="2197" spans="1:9" ht="15.75" thickBot="1" x14ac:dyDescent="0.3">
      <c r="A2197" s="200"/>
      <c r="B2197" s="201"/>
      <c r="C2197" s="202"/>
      <c r="D2197" s="202"/>
      <c r="E2197" s="203"/>
      <c r="F2197" s="204"/>
      <c r="G2197" s="205" t="str">
        <f t="shared" si="147"/>
        <v/>
      </c>
      <c r="H2197" s="372"/>
      <c r="I2197" s="374"/>
    </row>
    <row r="2198" spans="1:9" ht="15.75" thickBot="1" x14ac:dyDescent="0.3">
      <c r="A2198" s="164"/>
      <c r="B2198" s="206"/>
      <c r="C2198" s="164"/>
      <c r="D2198" s="164"/>
      <c r="E2198" s="207"/>
      <c r="F2198" s="208"/>
      <c r="G2198" s="209" t="str">
        <f t="shared" si="147"/>
        <v/>
      </c>
      <c r="H2198" s="175"/>
      <c r="I2198" s="175"/>
    </row>
    <row r="2199" spans="1:9" x14ac:dyDescent="0.25">
      <c r="A2199" s="176" t="s">
        <v>2283</v>
      </c>
      <c r="B2199" s="177" t="s">
        <v>250</v>
      </c>
      <c r="C2199" s="178"/>
      <c r="D2199" s="179" t="s">
        <v>807</v>
      </c>
      <c r="E2199" s="179" t="s">
        <v>2385</v>
      </c>
      <c r="F2199" s="180">
        <v>1</v>
      </c>
      <c r="G2199" s="181">
        <f>IF(SUM(G2201:G2210)="","",IF(E2199="NOTURNO",(SUM(G2201:G2210))*1.25,SUM(G2201:G2210)))</f>
        <v>166.55099999999996</v>
      </c>
      <c r="H2199" s="182" t="s">
        <v>1771</v>
      </c>
      <c r="I2199" s="183" t="s">
        <v>1772</v>
      </c>
    </row>
    <row r="2200" spans="1:9" x14ac:dyDescent="0.25">
      <c r="A2200" s="184" t="s">
        <v>1774</v>
      </c>
      <c r="B2200" s="185" t="s">
        <v>2386</v>
      </c>
      <c r="C2200" s="186" t="s">
        <v>2387</v>
      </c>
      <c r="D2200" s="187" t="s">
        <v>2</v>
      </c>
      <c r="E2200" s="188" t="s">
        <v>2388</v>
      </c>
      <c r="F2200" s="189" t="s">
        <v>3</v>
      </c>
      <c r="G2200" s="190"/>
      <c r="H2200" s="191"/>
      <c r="I2200" s="192"/>
    </row>
    <row r="2201" spans="1:9" x14ac:dyDescent="0.25">
      <c r="A2201" s="193" t="s">
        <v>2505</v>
      </c>
      <c r="B2201" s="194" t="s">
        <v>1718</v>
      </c>
      <c r="C2201" s="195" t="s">
        <v>2506</v>
      </c>
      <c r="D2201" s="195" t="s">
        <v>807</v>
      </c>
      <c r="E2201" s="196">
        <v>26.14</v>
      </c>
      <c r="F2201" s="197">
        <v>1</v>
      </c>
      <c r="G2201" s="198">
        <f t="shared" ref="G2201:G2211" si="148">IF(E2201="","",F2201*E2201)</f>
        <v>26.14</v>
      </c>
      <c r="H2201" s="371" t="s">
        <v>2549</v>
      </c>
      <c r="I2201" s="373" t="s">
        <v>2501</v>
      </c>
    </row>
    <row r="2202" spans="1:9" x14ac:dyDescent="0.25">
      <c r="A2202" s="193" t="s">
        <v>2509</v>
      </c>
      <c r="B2202" s="194" t="s">
        <v>1718</v>
      </c>
      <c r="C2202" s="195" t="s">
        <v>2510</v>
      </c>
      <c r="D2202" s="195" t="s">
        <v>807</v>
      </c>
      <c r="E2202" s="196">
        <v>26.14</v>
      </c>
      <c r="F2202" s="197">
        <v>1</v>
      </c>
      <c r="G2202" s="198">
        <f t="shared" si="148"/>
        <v>26.14</v>
      </c>
      <c r="H2202" s="371"/>
      <c r="I2202" s="373"/>
    </row>
    <row r="2203" spans="1:9" x14ac:dyDescent="0.25">
      <c r="A2203" s="193" t="s">
        <v>2511</v>
      </c>
      <c r="B2203" s="194" t="s">
        <v>1718</v>
      </c>
      <c r="C2203" s="195" t="s">
        <v>2512</v>
      </c>
      <c r="D2203" s="195" t="s">
        <v>807</v>
      </c>
      <c r="E2203" s="196">
        <v>19.989999999999998</v>
      </c>
      <c r="F2203" s="197">
        <v>0.7</v>
      </c>
      <c r="G2203" s="198">
        <f t="shared" si="148"/>
        <v>13.992999999999999</v>
      </c>
      <c r="H2203" s="371"/>
      <c r="I2203" s="373"/>
    </row>
    <row r="2204" spans="1:9" x14ac:dyDescent="0.25">
      <c r="A2204" s="193" t="s">
        <v>2513</v>
      </c>
      <c r="B2204" s="194" t="s">
        <v>1718</v>
      </c>
      <c r="C2204" s="195" t="s">
        <v>2514</v>
      </c>
      <c r="D2204" s="195" t="s">
        <v>807</v>
      </c>
      <c r="E2204" s="196">
        <v>33.159999999999997</v>
      </c>
      <c r="F2204" s="197">
        <v>0.7</v>
      </c>
      <c r="G2204" s="198">
        <f t="shared" si="148"/>
        <v>23.211999999999996</v>
      </c>
      <c r="H2204" s="371"/>
      <c r="I2204" s="373"/>
    </row>
    <row r="2205" spans="1:9" x14ac:dyDescent="0.25">
      <c r="A2205" s="193" t="s">
        <v>2515</v>
      </c>
      <c r="B2205" s="194" t="s">
        <v>1718</v>
      </c>
      <c r="C2205" s="195" t="s">
        <v>2516</v>
      </c>
      <c r="D2205" s="195" t="s">
        <v>807</v>
      </c>
      <c r="E2205" s="196">
        <v>27.37</v>
      </c>
      <c r="F2205" s="197">
        <v>0.8</v>
      </c>
      <c r="G2205" s="198">
        <f t="shared" si="148"/>
        <v>21.896000000000001</v>
      </c>
      <c r="H2205" s="371"/>
      <c r="I2205" s="373"/>
    </row>
    <row r="2206" spans="1:9" x14ac:dyDescent="0.25">
      <c r="A2206" s="193" t="s">
        <v>2550</v>
      </c>
      <c r="B2206" s="194" t="s">
        <v>1718</v>
      </c>
      <c r="C2206" s="195" t="s">
        <v>2551</v>
      </c>
      <c r="D2206" s="195" t="s">
        <v>807</v>
      </c>
      <c r="E2206" s="196">
        <v>106.24</v>
      </c>
      <c r="F2206" s="197">
        <v>0.5</v>
      </c>
      <c r="G2206" s="198">
        <f t="shared" si="148"/>
        <v>53.12</v>
      </c>
      <c r="H2206" s="371"/>
      <c r="I2206" s="373"/>
    </row>
    <row r="2207" spans="1:9" ht="26.25" x14ac:dyDescent="0.25">
      <c r="A2207" s="193" t="s">
        <v>2517</v>
      </c>
      <c r="B2207" s="194" t="s">
        <v>1718</v>
      </c>
      <c r="C2207" s="195" t="s">
        <v>2518</v>
      </c>
      <c r="D2207" s="195" t="s">
        <v>807</v>
      </c>
      <c r="E2207" s="196">
        <v>1.2</v>
      </c>
      <c r="F2207" s="197">
        <v>1</v>
      </c>
      <c r="G2207" s="198">
        <f t="shared" si="148"/>
        <v>1.2</v>
      </c>
      <c r="H2207" s="371"/>
      <c r="I2207" s="373"/>
    </row>
    <row r="2208" spans="1:9" ht="26.25" x14ac:dyDescent="0.25">
      <c r="A2208" s="193" t="s">
        <v>2519</v>
      </c>
      <c r="B2208" s="194" t="s">
        <v>1718</v>
      </c>
      <c r="C2208" s="195" t="s">
        <v>2520</v>
      </c>
      <c r="D2208" s="195" t="s">
        <v>807</v>
      </c>
      <c r="E2208" s="196">
        <v>0.85</v>
      </c>
      <c r="F2208" s="197">
        <v>1</v>
      </c>
      <c r="G2208" s="198">
        <f t="shared" si="148"/>
        <v>0.85</v>
      </c>
      <c r="H2208" s="371"/>
      <c r="I2208" s="373"/>
    </row>
    <row r="2209" spans="1:9" x14ac:dyDescent="0.25">
      <c r="A2209" s="193"/>
      <c r="B2209" s="194"/>
      <c r="C2209" s="195"/>
      <c r="D2209" s="195"/>
      <c r="E2209" s="196"/>
      <c r="F2209" s="199"/>
      <c r="G2209" s="198" t="str">
        <f t="shared" si="148"/>
        <v/>
      </c>
      <c r="H2209" s="371"/>
      <c r="I2209" s="373"/>
    </row>
    <row r="2210" spans="1:9" x14ac:dyDescent="0.25">
      <c r="A2210" s="193"/>
      <c r="B2210" s="194"/>
      <c r="C2210" s="195"/>
      <c r="D2210" s="195"/>
      <c r="E2210" s="196"/>
      <c r="F2210" s="199"/>
      <c r="G2210" s="198" t="str">
        <f t="shared" si="148"/>
        <v/>
      </c>
      <c r="H2210" s="371"/>
      <c r="I2210" s="373"/>
    </row>
    <row r="2211" spans="1:9" ht="15.75" thickBot="1" x14ac:dyDescent="0.3">
      <c r="A2211" s="200"/>
      <c r="B2211" s="201"/>
      <c r="C2211" s="202"/>
      <c r="D2211" s="202"/>
      <c r="E2211" s="203"/>
      <c r="F2211" s="204"/>
      <c r="G2211" s="205" t="str">
        <f t="shared" si="148"/>
        <v/>
      </c>
      <c r="H2211" s="372"/>
      <c r="I2211" s="374"/>
    </row>
    <row r="2212" spans="1:9" ht="15.75" thickBot="1" x14ac:dyDescent="0.3"/>
    <row r="2213" spans="1:9" x14ac:dyDescent="0.25">
      <c r="A2213" s="355"/>
      <c r="B2213" s="356"/>
      <c r="C2213" s="357"/>
      <c r="D2213" s="332" t="s">
        <v>1764</v>
      </c>
      <c r="E2213" s="333"/>
      <c r="F2213" s="361">
        <v>45323</v>
      </c>
      <c r="G2213" s="362"/>
      <c r="H2213" s="365" t="s">
        <v>1765</v>
      </c>
      <c r="I2213" s="366"/>
    </row>
    <row r="2214" spans="1:9" ht="54" customHeight="1" x14ac:dyDescent="0.25">
      <c r="A2214" s="358"/>
      <c r="B2214" s="359"/>
      <c r="C2214" s="360"/>
      <c r="D2214" s="334"/>
      <c r="E2214" s="335"/>
      <c r="F2214" s="363"/>
      <c r="G2214" s="364"/>
      <c r="H2214" s="367"/>
      <c r="I2214" s="368"/>
    </row>
    <row r="2215" spans="1:9" ht="73.5" customHeight="1" thickBot="1" x14ac:dyDescent="0.3">
      <c r="A2215" s="166" t="s">
        <v>0</v>
      </c>
      <c r="B2215" s="167" t="s">
        <v>1</v>
      </c>
      <c r="C2215" s="168"/>
      <c r="D2215" s="169"/>
      <c r="E2215" s="170" t="s">
        <v>2383</v>
      </c>
      <c r="F2215" s="171" t="s">
        <v>3</v>
      </c>
      <c r="G2215" s="170" t="s">
        <v>1768</v>
      </c>
      <c r="H2215" s="369" t="s">
        <v>2384</v>
      </c>
      <c r="I2215" s="370"/>
    </row>
    <row r="2216" spans="1:9" ht="15.75" thickBot="1" x14ac:dyDescent="0.3">
      <c r="B2216" s="91"/>
      <c r="C2216" s="172"/>
      <c r="D2216" s="172"/>
      <c r="E2216" s="173"/>
      <c r="F2216" s="174"/>
      <c r="G2216" s="173"/>
      <c r="H2216" s="175"/>
      <c r="I2216" s="175"/>
    </row>
    <row r="2217" spans="1:9" x14ac:dyDescent="0.25">
      <c r="A2217" s="176" t="s">
        <v>2284</v>
      </c>
      <c r="B2217" s="177" t="s">
        <v>643</v>
      </c>
      <c r="C2217" s="178"/>
      <c r="D2217" s="179" t="s">
        <v>2</v>
      </c>
      <c r="E2217" s="179" t="s">
        <v>2385</v>
      </c>
      <c r="F2217" s="180">
        <v>1</v>
      </c>
      <c r="G2217" s="181">
        <f>IF(SUM(G2219:G2228)="","",IF(E2217="NOTURNO",(SUM(G2219:G2228))*1.25,SUM(G2219:G2228)))</f>
        <v>110.90000000000002</v>
      </c>
      <c r="H2217" s="182" t="s">
        <v>1771</v>
      </c>
      <c r="I2217" s="183" t="s">
        <v>1772</v>
      </c>
    </row>
    <row r="2218" spans="1:9" x14ac:dyDescent="0.25">
      <c r="A2218" s="184" t="s">
        <v>1774</v>
      </c>
      <c r="B2218" s="185" t="s">
        <v>2386</v>
      </c>
      <c r="C2218" s="186" t="s">
        <v>2387</v>
      </c>
      <c r="D2218" s="187" t="s">
        <v>2</v>
      </c>
      <c r="E2218" s="188" t="s">
        <v>2388</v>
      </c>
      <c r="F2218" s="189" t="s">
        <v>3</v>
      </c>
      <c r="G2218" s="190"/>
      <c r="H2218" s="191"/>
      <c r="I2218" s="192"/>
    </row>
    <row r="2219" spans="1:9" x14ac:dyDescent="0.25">
      <c r="A2219" s="193" t="s">
        <v>2196</v>
      </c>
      <c r="B2219" s="194" t="s">
        <v>2198</v>
      </c>
      <c r="C2219" s="195" t="s">
        <v>2556</v>
      </c>
      <c r="D2219" s="195" t="s">
        <v>807</v>
      </c>
      <c r="E2219" s="196">
        <v>44.34</v>
      </c>
      <c r="F2219" s="197">
        <v>2</v>
      </c>
      <c r="G2219" s="198">
        <f>IF(E2219="","",F2219*E2219)</f>
        <v>88.68</v>
      </c>
      <c r="H2219" s="371" t="s">
        <v>2583</v>
      </c>
      <c r="I2219" s="373" t="s">
        <v>2501</v>
      </c>
    </row>
    <row r="2220" spans="1:9" ht="26.25" x14ac:dyDescent="0.25">
      <c r="A2220" s="193" t="s">
        <v>2517</v>
      </c>
      <c r="B2220" s="194" t="s">
        <v>1718</v>
      </c>
      <c r="C2220" s="195" t="s">
        <v>2518</v>
      </c>
      <c r="D2220" s="195" t="s">
        <v>807</v>
      </c>
      <c r="E2220" s="196">
        <v>1.2</v>
      </c>
      <c r="F2220" s="197">
        <v>2</v>
      </c>
      <c r="G2220" s="198">
        <f>IF(E2220="","",F2220*E2220)</f>
        <v>2.4</v>
      </c>
      <c r="H2220" s="371"/>
      <c r="I2220" s="373"/>
    </row>
    <row r="2221" spans="1:9" ht="26.25" x14ac:dyDescent="0.25">
      <c r="A2221" s="193" t="s">
        <v>2519</v>
      </c>
      <c r="B2221" s="194" t="s">
        <v>1718</v>
      </c>
      <c r="C2221" s="195" t="s">
        <v>2520</v>
      </c>
      <c r="D2221" s="195" t="s">
        <v>807</v>
      </c>
      <c r="E2221" s="196">
        <v>0.85</v>
      </c>
      <c r="F2221" s="197">
        <v>2</v>
      </c>
      <c r="G2221" s="198">
        <f>IF(E2221="","",F2221*E2221)</f>
        <v>1.7</v>
      </c>
      <c r="H2221" s="371"/>
      <c r="I2221" s="373"/>
    </row>
    <row r="2222" spans="1:9" x14ac:dyDescent="0.25">
      <c r="A2222" s="193" t="s">
        <v>2401</v>
      </c>
      <c r="B2222" s="194" t="s">
        <v>1713</v>
      </c>
      <c r="C2222" s="195" t="s">
        <v>2402</v>
      </c>
      <c r="D2222" s="195" t="s">
        <v>2422</v>
      </c>
      <c r="E2222" s="196">
        <v>1.51</v>
      </c>
      <c r="F2222" s="197">
        <v>12</v>
      </c>
      <c r="G2222" s="198">
        <v>18.12</v>
      </c>
      <c r="H2222" s="371"/>
      <c r="I2222" s="373"/>
    </row>
    <row r="2223" spans="1:9" x14ac:dyDescent="0.25">
      <c r="A2223" s="193"/>
      <c r="B2223" s="194"/>
      <c r="C2223" s="195"/>
      <c r="D2223" s="195"/>
      <c r="E2223" s="196"/>
      <c r="F2223" s="197"/>
      <c r="G2223" s="198" t="str">
        <f t="shared" ref="G2223:G2230" si="149">IF(E2223="","",F2223*E2223)</f>
        <v/>
      </c>
      <c r="H2223" s="371"/>
      <c r="I2223" s="373"/>
    </row>
    <row r="2224" spans="1:9" x14ac:dyDescent="0.25">
      <c r="A2224" s="193"/>
      <c r="B2224" s="194"/>
      <c r="C2224" s="195"/>
      <c r="D2224" s="195"/>
      <c r="E2224" s="196"/>
      <c r="F2224" s="197"/>
      <c r="G2224" s="198" t="str">
        <f t="shared" si="149"/>
        <v/>
      </c>
      <c r="H2224" s="371"/>
      <c r="I2224" s="373"/>
    </row>
    <row r="2225" spans="1:9" x14ac:dyDescent="0.25">
      <c r="A2225" s="193"/>
      <c r="B2225" s="194"/>
      <c r="C2225" s="195"/>
      <c r="D2225" s="195"/>
      <c r="E2225" s="196"/>
      <c r="F2225" s="197"/>
      <c r="G2225" s="198" t="str">
        <f t="shared" si="149"/>
        <v/>
      </c>
      <c r="H2225" s="371"/>
      <c r="I2225" s="373"/>
    </row>
    <row r="2226" spans="1:9" x14ac:dyDescent="0.25">
      <c r="A2226" s="193"/>
      <c r="B2226" s="194"/>
      <c r="C2226" s="195"/>
      <c r="D2226" s="195"/>
      <c r="E2226" s="196"/>
      <c r="F2226" s="197"/>
      <c r="G2226" s="198" t="str">
        <f t="shared" si="149"/>
        <v/>
      </c>
      <c r="H2226" s="371"/>
      <c r="I2226" s="373"/>
    </row>
    <row r="2227" spans="1:9" x14ac:dyDescent="0.25">
      <c r="A2227" s="193"/>
      <c r="B2227" s="194"/>
      <c r="C2227" s="195"/>
      <c r="D2227" s="195"/>
      <c r="E2227" s="196"/>
      <c r="F2227" s="199"/>
      <c r="G2227" s="198" t="str">
        <f t="shared" si="149"/>
        <v/>
      </c>
      <c r="H2227" s="371"/>
      <c r="I2227" s="373"/>
    </row>
    <row r="2228" spans="1:9" x14ac:dyDescent="0.25">
      <c r="A2228" s="193"/>
      <c r="B2228" s="194"/>
      <c r="C2228" s="195"/>
      <c r="D2228" s="195"/>
      <c r="E2228" s="196"/>
      <c r="F2228" s="199"/>
      <c r="G2228" s="198" t="str">
        <f t="shared" si="149"/>
        <v/>
      </c>
      <c r="H2228" s="371"/>
      <c r="I2228" s="373"/>
    </row>
    <row r="2229" spans="1:9" ht="15.75" thickBot="1" x14ac:dyDescent="0.3">
      <c r="A2229" s="200"/>
      <c r="B2229" s="201"/>
      <c r="C2229" s="202"/>
      <c r="D2229" s="202"/>
      <c r="E2229" s="203"/>
      <c r="F2229" s="204"/>
      <c r="G2229" s="205" t="str">
        <f t="shared" si="149"/>
        <v/>
      </c>
      <c r="H2229" s="372"/>
      <c r="I2229" s="374"/>
    </row>
    <row r="2230" spans="1:9" ht="15.75" thickBot="1" x14ac:dyDescent="0.3">
      <c r="A2230" s="164"/>
      <c r="B2230" s="206"/>
      <c r="C2230" s="164"/>
      <c r="D2230" s="164"/>
      <c r="E2230" s="207"/>
      <c r="F2230" s="208"/>
      <c r="G2230" s="209" t="str">
        <f t="shared" si="149"/>
        <v/>
      </c>
      <c r="H2230" s="175"/>
      <c r="I2230" s="175"/>
    </row>
    <row r="2231" spans="1:9" x14ac:dyDescent="0.25">
      <c r="A2231" s="176" t="s">
        <v>2285</v>
      </c>
      <c r="B2231" s="177" t="s">
        <v>644</v>
      </c>
      <c r="C2231" s="178"/>
      <c r="D2231" s="179" t="s">
        <v>2</v>
      </c>
      <c r="E2231" s="179" t="s">
        <v>2385</v>
      </c>
      <c r="F2231" s="180">
        <v>1</v>
      </c>
      <c r="G2231" s="181">
        <f>IF(SUM(G2233:G2242)="","",IF(E2231="NOTURNO",(SUM(G2233:G2242))*1.25,SUM(G2233:G2242)))</f>
        <v>203.68000000000004</v>
      </c>
      <c r="H2231" s="182" t="s">
        <v>1771</v>
      </c>
      <c r="I2231" s="183" t="s">
        <v>1772</v>
      </c>
    </row>
    <row r="2232" spans="1:9" x14ac:dyDescent="0.25">
      <c r="A2232" s="184" t="s">
        <v>1774</v>
      </c>
      <c r="B2232" s="185" t="s">
        <v>2386</v>
      </c>
      <c r="C2232" s="186" t="s">
        <v>2387</v>
      </c>
      <c r="D2232" s="187" t="s">
        <v>2</v>
      </c>
      <c r="E2232" s="188" t="s">
        <v>2388</v>
      </c>
      <c r="F2232" s="189" t="s">
        <v>3</v>
      </c>
      <c r="G2232" s="190"/>
      <c r="H2232" s="191"/>
      <c r="I2232" s="192"/>
    </row>
    <row r="2233" spans="1:9" x14ac:dyDescent="0.25">
      <c r="A2233" s="193" t="s">
        <v>2196</v>
      </c>
      <c r="B2233" s="194" t="s">
        <v>2198</v>
      </c>
      <c r="C2233" s="195" t="s">
        <v>2556</v>
      </c>
      <c r="D2233" s="195" t="s">
        <v>807</v>
      </c>
      <c r="E2233" s="196">
        <v>44.34</v>
      </c>
      <c r="F2233" s="197">
        <v>4</v>
      </c>
      <c r="G2233" s="198">
        <f>IF(E2233="","",F2233*E2233)</f>
        <v>177.36</v>
      </c>
      <c r="H2233" s="371" t="s">
        <v>2584</v>
      </c>
      <c r="I2233" s="373" t="s">
        <v>2501</v>
      </c>
    </row>
    <row r="2234" spans="1:9" ht="26.25" x14ac:dyDescent="0.25">
      <c r="A2234" s="193" t="s">
        <v>2517</v>
      </c>
      <c r="B2234" s="194" t="s">
        <v>1718</v>
      </c>
      <c r="C2234" s="195" t="s">
        <v>2518</v>
      </c>
      <c r="D2234" s="195" t="s">
        <v>807</v>
      </c>
      <c r="E2234" s="196">
        <v>1.2</v>
      </c>
      <c r="F2234" s="197">
        <v>4</v>
      </c>
      <c r="G2234" s="198">
        <f>IF(E2234="","",F2234*E2234)</f>
        <v>4.8</v>
      </c>
      <c r="H2234" s="371"/>
      <c r="I2234" s="373"/>
    </row>
    <row r="2235" spans="1:9" ht="26.25" x14ac:dyDescent="0.25">
      <c r="A2235" s="193" t="s">
        <v>2519</v>
      </c>
      <c r="B2235" s="194" t="s">
        <v>1718</v>
      </c>
      <c r="C2235" s="195" t="s">
        <v>2520</v>
      </c>
      <c r="D2235" s="195" t="s">
        <v>807</v>
      </c>
      <c r="E2235" s="196">
        <v>0.85</v>
      </c>
      <c r="F2235" s="197">
        <v>4</v>
      </c>
      <c r="G2235" s="198">
        <f>IF(E2235="","",F2235*E2235)</f>
        <v>3.4</v>
      </c>
      <c r="H2235" s="371"/>
      <c r="I2235" s="373"/>
    </row>
    <row r="2236" spans="1:9" x14ac:dyDescent="0.25">
      <c r="A2236" s="212" t="s">
        <v>2401</v>
      </c>
      <c r="B2236" s="194" t="s">
        <v>1713</v>
      </c>
      <c r="C2236" s="195" t="s">
        <v>2402</v>
      </c>
      <c r="D2236" s="195" t="s">
        <v>2422</v>
      </c>
      <c r="E2236" s="196">
        <v>1.51</v>
      </c>
      <c r="F2236" s="197">
        <v>12</v>
      </c>
      <c r="G2236" s="198">
        <f>IF(E2236="","",F2236*E2236)</f>
        <v>18.12</v>
      </c>
      <c r="H2236" s="371"/>
      <c r="I2236" s="373"/>
    </row>
    <row r="2237" spans="1:9" x14ac:dyDescent="0.25">
      <c r="A2237" s="193"/>
      <c r="B2237" s="194"/>
      <c r="C2237" s="195"/>
      <c r="D2237" s="195"/>
      <c r="E2237" s="196"/>
      <c r="F2237" s="197"/>
      <c r="G2237" s="198" t="str">
        <f t="shared" ref="G2237:G2243" si="150">IF(E2237="","",F2237*E2237)</f>
        <v/>
      </c>
      <c r="H2237" s="371"/>
      <c r="I2237" s="373"/>
    </row>
    <row r="2238" spans="1:9" x14ac:dyDescent="0.25">
      <c r="A2238" s="193"/>
      <c r="B2238" s="194"/>
      <c r="C2238" s="195"/>
      <c r="D2238" s="195"/>
      <c r="E2238" s="196"/>
      <c r="F2238" s="197"/>
      <c r="G2238" s="198" t="str">
        <f t="shared" si="150"/>
        <v/>
      </c>
      <c r="H2238" s="371"/>
      <c r="I2238" s="373"/>
    </row>
    <row r="2239" spans="1:9" x14ac:dyDescent="0.25">
      <c r="A2239" s="193"/>
      <c r="B2239" s="194"/>
      <c r="C2239" s="195"/>
      <c r="D2239" s="195"/>
      <c r="E2239" s="196"/>
      <c r="F2239" s="197"/>
      <c r="G2239" s="198" t="str">
        <f t="shared" si="150"/>
        <v/>
      </c>
      <c r="H2239" s="371"/>
      <c r="I2239" s="373"/>
    </row>
    <row r="2240" spans="1:9" x14ac:dyDescent="0.25">
      <c r="A2240" s="193"/>
      <c r="B2240" s="194"/>
      <c r="C2240" s="195"/>
      <c r="D2240" s="195"/>
      <c r="E2240" s="196"/>
      <c r="F2240" s="197"/>
      <c r="G2240" s="198" t="str">
        <f t="shared" si="150"/>
        <v/>
      </c>
      <c r="H2240" s="371"/>
      <c r="I2240" s="373"/>
    </row>
    <row r="2241" spans="1:9" x14ac:dyDescent="0.25">
      <c r="A2241" s="193"/>
      <c r="B2241" s="194"/>
      <c r="C2241" s="195"/>
      <c r="D2241" s="195"/>
      <c r="E2241" s="196"/>
      <c r="F2241" s="199"/>
      <c r="G2241" s="198" t="str">
        <f t="shared" si="150"/>
        <v/>
      </c>
      <c r="H2241" s="371"/>
      <c r="I2241" s="373"/>
    </row>
    <row r="2242" spans="1:9" x14ac:dyDescent="0.25">
      <c r="A2242" s="193"/>
      <c r="B2242" s="194"/>
      <c r="C2242" s="195"/>
      <c r="D2242" s="195"/>
      <c r="E2242" s="196"/>
      <c r="F2242" s="199"/>
      <c r="G2242" s="198" t="str">
        <f t="shared" si="150"/>
        <v/>
      </c>
      <c r="H2242" s="371"/>
      <c r="I2242" s="373"/>
    </row>
    <row r="2243" spans="1:9" ht="15.75" thickBot="1" x14ac:dyDescent="0.3">
      <c r="A2243" s="200"/>
      <c r="B2243" s="201"/>
      <c r="C2243" s="202"/>
      <c r="D2243" s="202"/>
      <c r="E2243" s="203"/>
      <c r="F2243" s="204"/>
      <c r="G2243" s="205" t="str">
        <f t="shared" si="150"/>
        <v/>
      </c>
      <c r="H2243" s="372"/>
      <c r="I2243" s="374"/>
    </row>
    <row r="2244" spans="1:9" ht="15.75" thickBot="1" x14ac:dyDescent="0.3">
      <c r="A2244" s="164"/>
      <c r="B2244" s="206"/>
      <c r="C2244" s="164"/>
      <c r="D2244" s="164"/>
      <c r="E2244" s="207"/>
      <c r="F2244" s="208"/>
      <c r="G2244" s="209" t="str">
        <f>IF(E2244="","",F2244*E2244)</f>
        <v/>
      </c>
      <c r="H2244" s="175"/>
      <c r="I2244" s="175"/>
    </row>
    <row r="2245" spans="1:9" x14ac:dyDescent="0.25">
      <c r="A2245" s="176" t="s">
        <v>2286</v>
      </c>
      <c r="B2245" s="177" t="s">
        <v>645</v>
      </c>
      <c r="C2245" s="178"/>
      <c r="D2245" s="179" t="s">
        <v>2</v>
      </c>
      <c r="E2245" s="179" t="s">
        <v>2385</v>
      </c>
      <c r="F2245" s="180">
        <v>1</v>
      </c>
      <c r="G2245" s="181">
        <f>IF(SUM(G2247:G2256)="","",IF(E2245="NOTURNO",(SUM(G2247:G2256))*1.25,SUM(G2247:G2256)))</f>
        <v>46.390000000000008</v>
      </c>
      <c r="H2245" s="182" t="s">
        <v>1771</v>
      </c>
      <c r="I2245" s="183" t="s">
        <v>1772</v>
      </c>
    </row>
    <row r="2246" spans="1:9" x14ac:dyDescent="0.25">
      <c r="A2246" s="184" t="s">
        <v>1774</v>
      </c>
      <c r="B2246" s="185" t="s">
        <v>2386</v>
      </c>
      <c r="C2246" s="186" t="s">
        <v>2387</v>
      </c>
      <c r="D2246" s="187" t="s">
        <v>2</v>
      </c>
      <c r="E2246" s="188" t="s">
        <v>2388</v>
      </c>
      <c r="F2246" s="189" t="s">
        <v>3</v>
      </c>
      <c r="G2246" s="190"/>
      <c r="H2246" s="191"/>
      <c r="I2246" s="192"/>
    </row>
    <row r="2247" spans="1:9" x14ac:dyDescent="0.25">
      <c r="A2247" s="193" t="s">
        <v>2196</v>
      </c>
      <c r="B2247" s="194" t="s">
        <v>2198</v>
      </c>
      <c r="C2247" s="195" t="s">
        <v>2556</v>
      </c>
      <c r="D2247" s="195" t="s">
        <v>807</v>
      </c>
      <c r="E2247" s="196">
        <v>44.34</v>
      </c>
      <c r="F2247" s="197">
        <v>1</v>
      </c>
      <c r="G2247" s="198">
        <f>IF(E2247="","",F2247*E2247)</f>
        <v>44.34</v>
      </c>
      <c r="H2247" s="371" t="s">
        <v>2585</v>
      </c>
      <c r="I2247" s="373" t="s">
        <v>2501</v>
      </c>
    </row>
    <row r="2248" spans="1:9" ht="26.25" x14ac:dyDescent="0.25">
      <c r="A2248" s="193" t="s">
        <v>2517</v>
      </c>
      <c r="B2248" s="194" t="s">
        <v>1718</v>
      </c>
      <c r="C2248" s="195" t="s">
        <v>2518</v>
      </c>
      <c r="D2248" s="195" t="s">
        <v>807</v>
      </c>
      <c r="E2248" s="196">
        <v>1.2</v>
      </c>
      <c r="F2248" s="197">
        <v>1</v>
      </c>
      <c r="G2248" s="198">
        <f>IF(E2248="","",F2248*E2248)</f>
        <v>1.2</v>
      </c>
      <c r="H2248" s="371"/>
      <c r="I2248" s="373"/>
    </row>
    <row r="2249" spans="1:9" ht="26.25" x14ac:dyDescent="0.25">
      <c r="A2249" s="193" t="s">
        <v>2519</v>
      </c>
      <c r="B2249" s="194" t="s">
        <v>1718</v>
      </c>
      <c r="C2249" s="195" t="s">
        <v>2520</v>
      </c>
      <c r="D2249" s="195" t="s">
        <v>807</v>
      </c>
      <c r="E2249" s="196">
        <v>0.85</v>
      </c>
      <c r="F2249" s="197">
        <v>1</v>
      </c>
      <c r="G2249" s="198">
        <f>IF(E2249="","",F2249*E2249)</f>
        <v>0.85</v>
      </c>
      <c r="H2249" s="371"/>
      <c r="I2249" s="373"/>
    </row>
    <row r="2250" spans="1:9" x14ac:dyDescent="0.25">
      <c r="A2250" s="193"/>
      <c r="B2250" s="194"/>
      <c r="C2250" s="195"/>
      <c r="D2250" s="195"/>
      <c r="E2250" s="196"/>
      <c r="F2250" s="197"/>
      <c r="G2250" s="198" t="str">
        <f t="shared" ref="G2250:G2257" si="151">IF(E2250="","",F2250*E2250)</f>
        <v/>
      </c>
      <c r="H2250" s="371"/>
      <c r="I2250" s="373"/>
    </row>
    <row r="2251" spans="1:9" x14ac:dyDescent="0.25">
      <c r="A2251" s="193"/>
      <c r="B2251" s="194"/>
      <c r="C2251" s="195"/>
      <c r="D2251" s="195"/>
      <c r="E2251" s="196"/>
      <c r="F2251" s="197"/>
      <c r="G2251" s="198" t="str">
        <f t="shared" si="151"/>
        <v/>
      </c>
      <c r="H2251" s="371"/>
      <c r="I2251" s="373"/>
    </row>
    <row r="2252" spans="1:9" x14ac:dyDescent="0.25">
      <c r="A2252" s="193"/>
      <c r="B2252" s="194"/>
      <c r="C2252" s="195"/>
      <c r="D2252" s="195"/>
      <c r="E2252" s="196"/>
      <c r="F2252" s="197"/>
      <c r="G2252" s="198" t="str">
        <f t="shared" si="151"/>
        <v/>
      </c>
      <c r="H2252" s="371"/>
      <c r="I2252" s="373"/>
    </row>
    <row r="2253" spans="1:9" x14ac:dyDescent="0.25">
      <c r="A2253" s="193"/>
      <c r="B2253" s="194"/>
      <c r="C2253" s="195"/>
      <c r="D2253" s="195"/>
      <c r="E2253" s="196"/>
      <c r="F2253" s="197"/>
      <c r="G2253" s="198" t="str">
        <f t="shared" si="151"/>
        <v/>
      </c>
      <c r="H2253" s="371"/>
      <c r="I2253" s="373"/>
    </row>
    <row r="2254" spans="1:9" x14ac:dyDescent="0.25">
      <c r="A2254" s="193"/>
      <c r="B2254" s="194"/>
      <c r="C2254" s="195"/>
      <c r="D2254" s="195"/>
      <c r="E2254" s="196"/>
      <c r="F2254" s="197"/>
      <c r="G2254" s="198" t="str">
        <f t="shared" si="151"/>
        <v/>
      </c>
      <c r="H2254" s="371"/>
      <c r="I2254" s="373"/>
    </row>
    <row r="2255" spans="1:9" x14ac:dyDescent="0.25">
      <c r="A2255" s="193"/>
      <c r="B2255" s="194"/>
      <c r="C2255" s="195"/>
      <c r="D2255" s="195"/>
      <c r="E2255" s="196"/>
      <c r="F2255" s="199"/>
      <c r="G2255" s="198" t="str">
        <f t="shared" si="151"/>
        <v/>
      </c>
      <c r="H2255" s="371"/>
      <c r="I2255" s="373"/>
    </row>
    <row r="2256" spans="1:9" x14ac:dyDescent="0.25">
      <c r="A2256" s="193"/>
      <c r="B2256" s="194"/>
      <c r="C2256" s="195"/>
      <c r="D2256" s="195"/>
      <c r="E2256" s="196"/>
      <c r="F2256" s="199"/>
      <c r="G2256" s="198" t="str">
        <f t="shared" si="151"/>
        <v/>
      </c>
      <c r="H2256" s="371"/>
      <c r="I2256" s="373"/>
    </row>
    <row r="2257" spans="1:9" ht="15.75" thickBot="1" x14ac:dyDescent="0.3">
      <c r="A2257" s="200"/>
      <c r="B2257" s="201"/>
      <c r="C2257" s="202"/>
      <c r="D2257" s="202"/>
      <c r="E2257" s="203"/>
      <c r="F2257" s="204"/>
      <c r="G2257" s="205" t="str">
        <f t="shared" si="151"/>
        <v/>
      </c>
      <c r="H2257" s="372"/>
      <c r="I2257" s="374"/>
    </row>
    <row r="2258" spans="1:9" ht="15.75" thickBot="1" x14ac:dyDescent="0.3">
      <c r="A2258" s="164"/>
      <c r="B2258" s="215"/>
      <c r="C2258" s="216"/>
      <c r="D2258" s="216"/>
      <c r="E2258" s="217"/>
      <c r="F2258" s="218"/>
      <c r="G2258" s="217"/>
      <c r="H2258" s="175"/>
      <c r="I2258" s="175"/>
    </row>
    <row r="2259" spans="1:9" x14ac:dyDescent="0.25">
      <c r="A2259" s="176" t="s">
        <v>2287</v>
      </c>
      <c r="B2259" s="177" t="s">
        <v>646</v>
      </c>
      <c r="C2259" s="178"/>
      <c r="D2259" s="179" t="s">
        <v>2</v>
      </c>
      <c r="E2259" s="179" t="s">
        <v>2385</v>
      </c>
      <c r="F2259" s="180">
        <v>1</v>
      </c>
      <c r="G2259" s="181">
        <f>IF(SUM(G2261:G2270)="","",IF(E2259="NOTURNO",(SUM(G2261:G2270))*1.25,SUM(G2261:G2270)))</f>
        <v>64.510000000000005</v>
      </c>
      <c r="H2259" s="182" t="s">
        <v>1771</v>
      </c>
      <c r="I2259" s="183" t="s">
        <v>1772</v>
      </c>
    </row>
    <row r="2260" spans="1:9" x14ac:dyDescent="0.25">
      <c r="A2260" s="184" t="s">
        <v>1774</v>
      </c>
      <c r="B2260" s="185" t="s">
        <v>2386</v>
      </c>
      <c r="C2260" s="186" t="s">
        <v>2387</v>
      </c>
      <c r="D2260" s="187" t="s">
        <v>2</v>
      </c>
      <c r="E2260" s="188" t="s">
        <v>2388</v>
      </c>
      <c r="F2260" s="189" t="s">
        <v>3</v>
      </c>
      <c r="G2260" s="190"/>
      <c r="H2260" s="191"/>
      <c r="I2260" s="192"/>
    </row>
    <row r="2261" spans="1:9" x14ac:dyDescent="0.25">
      <c r="A2261" s="193" t="s">
        <v>2196</v>
      </c>
      <c r="B2261" s="194" t="s">
        <v>2198</v>
      </c>
      <c r="C2261" s="195" t="s">
        <v>2556</v>
      </c>
      <c r="D2261" s="195" t="s">
        <v>807</v>
      </c>
      <c r="E2261" s="196">
        <v>44.34</v>
      </c>
      <c r="F2261" s="197">
        <v>1</v>
      </c>
      <c r="G2261" s="198">
        <f>IF(E2261="","",F2261*E2261)</f>
        <v>44.34</v>
      </c>
      <c r="H2261" s="371" t="s">
        <v>2586</v>
      </c>
      <c r="I2261" s="373" t="s">
        <v>2501</v>
      </c>
    </row>
    <row r="2262" spans="1:9" ht="26.25" x14ac:dyDescent="0.25">
      <c r="A2262" s="193" t="s">
        <v>2517</v>
      </c>
      <c r="B2262" s="194" t="s">
        <v>1718</v>
      </c>
      <c r="C2262" s="195" t="s">
        <v>2518</v>
      </c>
      <c r="D2262" s="195" t="s">
        <v>807</v>
      </c>
      <c r="E2262" s="196">
        <v>1.2</v>
      </c>
      <c r="F2262" s="197">
        <v>1</v>
      </c>
      <c r="G2262" s="198">
        <f>IF(E2262="","",F2262*E2262)</f>
        <v>1.2</v>
      </c>
      <c r="H2262" s="371"/>
      <c r="I2262" s="373"/>
    </row>
    <row r="2263" spans="1:9" ht="26.25" x14ac:dyDescent="0.25">
      <c r="A2263" s="193" t="s">
        <v>2519</v>
      </c>
      <c r="B2263" s="194" t="s">
        <v>1718</v>
      </c>
      <c r="C2263" s="195" t="s">
        <v>2520</v>
      </c>
      <c r="D2263" s="195" t="s">
        <v>807</v>
      </c>
      <c r="E2263" s="196">
        <v>0.85</v>
      </c>
      <c r="F2263" s="197">
        <v>1</v>
      </c>
      <c r="G2263" s="198">
        <f>IF(E2263="","",F2263*E2263)</f>
        <v>0.85</v>
      </c>
      <c r="H2263" s="371"/>
      <c r="I2263" s="373"/>
    </row>
    <row r="2264" spans="1:9" x14ac:dyDescent="0.25">
      <c r="A2264" s="212" t="s">
        <v>2401</v>
      </c>
      <c r="B2264" s="194" t="s">
        <v>1713</v>
      </c>
      <c r="C2264" s="195" t="s">
        <v>2402</v>
      </c>
      <c r="D2264" s="195" t="s">
        <v>2422</v>
      </c>
      <c r="E2264" s="196">
        <v>1.51</v>
      </c>
      <c r="F2264" s="197">
        <v>12</v>
      </c>
      <c r="G2264" s="198">
        <f>IF(E2264="","",F2264*E2264)</f>
        <v>18.12</v>
      </c>
      <c r="H2264" s="371"/>
      <c r="I2264" s="373"/>
    </row>
    <row r="2265" spans="1:9" x14ac:dyDescent="0.25">
      <c r="A2265" s="193"/>
      <c r="B2265" s="194"/>
      <c r="C2265" s="195"/>
      <c r="D2265" s="195"/>
      <c r="E2265" s="196"/>
      <c r="F2265" s="197"/>
      <c r="G2265" s="198" t="str">
        <f t="shared" ref="G2265:G2271" si="152">IF(E2265="","",F2265*E2265)</f>
        <v/>
      </c>
      <c r="H2265" s="371"/>
      <c r="I2265" s="373"/>
    </row>
    <row r="2266" spans="1:9" x14ac:dyDescent="0.25">
      <c r="A2266" s="193"/>
      <c r="B2266" s="194"/>
      <c r="C2266" s="195"/>
      <c r="D2266" s="195"/>
      <c r="E2266" s="196"/>
      <c r="F2266" s="197"/>
      <c r="G2266" s="198" t="str">
        <f t="shared" si="152"/>
        <v/>
      </c>
      <c r="H2266" s="371"/>
      <c r="I2266" s="373"/>
    </row>
    <row r="2267" spans="1:9" x14ac:dyDescent="0.25">
      <c r="A2267" s="193"/>
      <c r="B2267" s="194"/>
      <c r="C2267" s="195"/>
      <c r="D2267" s="195"/>
      <c r="E2267" s="196"/>
      <c r="F2267" s="197"/>
      <c r="G2267" s="198" t="str">
        <f t="shared" si="152"/>
        <v/>
      </c>
      <c r="H2267" s="371"/>
      <c r="I2267" s="373"/>
    </row>
    <row r="2268" spans="1:9" x14ac:dyDescent="0.25">
      <c r="A2268" s="193"/>
      <c r="B2268" s="194"/>
      <c r="C2268" s="195"/>
      <c r="D2268" s="195"/>
      <c r="E2268" s="196"/>
      <c r="F2268" s="197"/>
      <c r="G2268" s="198" t="str">
        <f t="shared" si="152"/>
        <v/>
      </c>
      <c r="H2268" s="371"/>
      <c r="I2268" s="373"/>
    </row>
    <row r="2269" spans="1:9" x14ac:dyDescent="0.25">
      <c r="A2269" s="193"/>
      <c r="B2269" s="194"/>
      <c r="C2269" s="195"/>
      <c r="D2269" s="195"/>
      <c r="E2269" s="196"/>
      <c r="F2269" s="199"/>
      <c r="G2269" s="198" t="str">
        <f t="shared" si="152"/>
        <v/>
      </c>
      <c r="H2269" s="371"/>
      <c r="I2269" s="373"/>
    </row>
    <row r="2270" spans="1:9" x14ac:dyDescent="0.25">
      <c r="A2270" s="193"/>
      <c r="B2270" s="194"/>
      <c r="C2270" s="195"/>
      <c r="D2270" s="195"/>
      <c r="E2270" s="196"/>
      <c r="F2270" s="199"/>
      <c r="G2270" s="198" t="str">
        <f t="shared" si="152"/>
        <v/>
      </c>
      <c r="H2270" s="371"/>
      <c r="I2270" s="373"/>
    </row>
    <row r="2271" spans="1:9" ht="15.75" thickBot="1" x14ac:dyDescent="0.3">
      <c r="A2271" s="200"/>
      <c r="B2271" s="201"/>
      <c r="C2271" s="202"/>
      <c r="D2271" s="202"/>
      <c r="E2271" s="203"/>
      <c r="F2271" s="204"/>
      <c r="G2271" s="205" t="str">
        <f t="shared" si="152"/>
        <v/>
      </c>
      <c r="H2271" s="372"/>
      <c r="I2271" s="374"/>
    </row>
    <row r="2272" spans="1:9" ht="15.75" thickBot="1" x14ac:dyDescent="0.3">
      <c r="A2272" s="164"/>
      <c r="B2272" s="206"/>
      <c r="C2272" s="164"/>
      <c r="D2272" s="164"/>
      <c r="E2272" s="207"/>
      <c r="F2272" s="208"/>
      <c r="G2272" s="209" t="str">
        <f>IF(E2272="","",F2272*E2272)</f>
        <v/>
      </c>
      <c r="H2272" s="175"/>
      <c r="I2272" s="175"/>
    </row>
    <row r="2273" spans="1:9" x14ac:dyDescent="0.25">
      <c r="A2273" s="176" t="s">
        <v>2288</v>
      </c>
      <c r="B2273" s="177" t="s">
        <v>647</v>
      </c>
      <c r="C2273" s="178"/>
      <c r="D2273" s="179" t="s">
        <v>2</v>
      </c>
      <c r="E2273" s="179" t="s">
        <v>2385</v>
      </c>
      <c r="F2273" s="180">
        <v>1</v>
      </c>
      <c r="G2273" s="181">
        <f>IF(SUM(G2275:G2284)="","",IF(E2273="NOTURNO",(SUM(G2275:G2284))*1.25,SUM(G2275:G2284)))</f>
        <v>110.90000000000002</v>
      </c>
      <c r="H2273" s="182" t="s">
        <v>1771</v>
      </c>
      <c r="I2273" s="183" t="s">
        <v>1772</v>
      </c>
    </row>
    <row r="2274" spans="1:9" x14ac:dyDescent="0.25">
      <c r="A2274" s="184" t="s">
        <v>1774</v>
      </c>
      <c r="B2274" s="185" t="s">
        <v>2386</v>
      </c>
      <c r="C2274" s="186" t="s">
        <v>2387</v>
      </c>
      <c r="D2274" s="187" t="s">
        <v>2</v>
      </c>
      <c r="E2274" s="188" t="s">
        <v>2388</v>
      </c>
      <c r="F2274" s="189" t="s">
        <v>3</v>
      </c>
      <c r="G2274" s="190"/>
      <c r="H2274" s="191"/>
      <c r="I2274" s="192"/>
    </row>
    <row r="2275" spans="1:9" x14ac:dyDescent="0.25">
      <c r="A2275" s="193" t="s">
        <v>2196</v>
      </c>
      <c r="B2275" s="194" t="s">
        <v>2198</v>
      </c>
      <c r="C2275" s="195" t="s">
        <v>2556</v>
      </c>
      <c r="D2275" s="195" t="s">
        <v>807</v>
      </c>
      <c r="E2275" s="196">
        <v>44.34</v>
      </c>
      <c r="F2275" s="197">
        <v>2</v>
      </c>
      <c r="G2275" s="198">
        <f t="shared" ref="G2275:G2285" si="153">IF(E2275="","",F2275*E2275)</f>
        <v>88.68</v>
      </c>
      <c r="H2275" s="386" t="s">
        <v>2583</v>
      </c>
      <c r="I2275" s="389" t="s">
        <v>2501</v>
      </c>
    </row>
    <row r="2276" spans="1:9" ht="26.25" x14ac:dyDescent="0.25">
      <c r="A2276" s="193" t="s">
        <v>2517</v>
      </c>
      <c r="B2276" s="194" t="s">
        <v>1718</v>
      </c>
      <c r="C2276" s="195" t="s">
        <v>2518</v>
      </c>
      <c r="D2276" s="195" t="s">
        <v>807</v>
      </c>
      <c r="E2276" s="196">
        <v>1.2</v>
      </c>
      <c r="F2276" s="197">
        <v>2</v>
      </c>
      <c r="G2276" s="198">
        <f t="shared" si="153"/>
        <v>2.4</v>
      </c>
      <c r="H2276" s="387"/>
      <c r="I2276" s="390"/>
    </row>
    <row r="2277" spans="1:9" ht="26.25" x14ac:dyDescent="0.25">
      <c r="A2277" s="193" t="s">
        <v>2519</v>
      </c>
      <c r="B2277" s="194" t="s">
        <v>1718</v>
      </c>
      <c r="C2277" s="195" t="s">
        <v>2520</v>
      </c>
      <c r="D2277" s="195" t="s">
        <v>807</v>
      </c>
      <c r="E2277" s="196">
        <v>0.85</v>
      </c>
      <c r="F2277" s="197">
        <v>2</v>
      </c>
      <c r="G2277" s="198">
        <f t="shared" si="153"/>
        <v>1.7</v>
      </c>
      <c r="H2277" s="387"/>
      <c r="I2277" s="390"/>
    </row>
    <row r="2278" spans="1:9" x14ac:dyDescent="0.25">
      <c r="A2278" s="193" t="s">
        <v>2401</v>
      </c>
      <c r="B2278" s="194" t="s">
        <v>1713</v>
      </c>
      <c r="C2278" s="195" t="s">
        <v>2402</v>
      </c>
      <c r="D2278" s="195" t="s">
        <v>2422</v>
      </c>
      <c r="E2278" s="196">
        <v>1.51</v>
      </c>
      <c r="F2278" s="197">
        <v>12</v>
      </c>
      <c r="G2278" s="198">
        <f t="shared" si="153"/>
        <v>18.12</v>
      </c>
      <c r="H2278" s="387"/>
      <c r="I2278" s="390"/>
    </row>
    <row r="2279" spans="1:9" x14ac:dyDescent="0.25">
      <c r="A2279" s="193"/>
      <c r="B2279" s="194"/>
      <c r="C2279" s="195"/>
      <c r="D2279" s="195"/>
      <c r="E2279" s="196"/>
      <c r="F2279" s="197"/>
      <c r="G2279" s="198" t="str">
        <f t="shared" si="153"/>
        <v/>
      </c>
      <c r="H2279" s="387"/>
      <c r="I2279" s="390"/>
    </row>
    <row r="2280" spans="1:9" x14ac:dyDescent="0.25">
      <c r="A2280" s="193"/>
      <c r="B2280" s="194"/>
      <c r="C2280" s="195"/>
      <c r="D2280" s="195"/>
      <c r="E2280" s="196"/>
      <c r="F2280" s="197"/>
      <c r="G2280" s="198" t="str">
        <f t="shared" si="153"/>
        <v/>
      </c>
      <c r="H2280" s="387"/>
      <c r="I2280" s="390"/>
    </row>
    <row r="2281" spans="1:9" x14ac:dyDescent="0.25">
      <c r="A2281" s="193"/>
      <c r="B2281" s="194"/>
      <c r="C2281" s="195"/>
      <c r="D2281" s="195"/>
      <c r="E2281" s="196"/>
      <c r="F2281" s="197"/>
      <c r="G2281" s="198" t="str">
        <f t="shared" si="153"/>
        <v/>
      </c>
      <c r="H2281" s="387"/>
      <c r="I2281" s="390"/>
    </row>
    <row r="2282" spans="1:9" x14ac:dyDescent="0.25">
      <c r="A2282" s="193"/>
      <c r="B2282" s="194"/>
      <c r="C2282" s="195"/>
      <c r="D2282" s="195"/>
      <c r="E2282" s="196"/>
      <c r="F2282" s="197"/>
      <c r="G2282" s="198" t="str">
        <f t="shared" si="153"/>
        <v/>
      </c>
      <c r="H2282" s="387"/>
      <c r="I2282" s="390"/>
    </row>
    <row r="2283" spans="1:9" x14ac:dyDescent="0.25">
      <c r="A2283" s="193"/>
      <c r="B2283" s="194"/>
      <c r="C2283" s="195"/>
      <c r="D2283" s="195"/>
      <c r="E2283" s="196"/>
      <c r="F2283" s="199"/>
      <c r="G2283" s="198" t="str">
        <f t="shared" si="153"/>
        <v/>
      </c>
      <c r="H2283" s="387"/>
      <c r="I2283" s="390"/>
    </row>
    <row r="2284" spans="1:9" x14ac:dyDescent="0.25">
      <c r="A2284" s="193"/>
      <c r="B2284" s="194"/>
      <c r="C2284" s="195"/>
      <c r="D2284" s="195"/>
      <c r="E2284" s="196"/>
      <c r="F2284" s="199"/>
      <c r="G2284" s="198" t="str">
        <f t="shared" si="153"/>
        <v/>
      </c>
      <c r="H2284" s="387"/>
      <c r="I2284" s="390"/>
    </row>
    <row r="2285" spans="1:9" ht="15.75" thickBot="1" x14ac:dyDescent="0.3">
      <c r="A2285" s="200"/>
      <c r="B2285" s="201"/>
      <c r="C2285" s="202"/>
      <c r="D2285" s="202"/>
      <c r="E2285" s="203"/>
      <c r="F2285" s="204"/>
      <c r="G2285" s="205" t="str">
        <f t="shared" si="153"/>
        <v/>
      </c>
      <c r="H2285" s="388"/>
      <c r="I2285" s="391"/>
    </row>
    <row r="2286" spans="1:9" ht="15.75" thickBot="1" x14ac:dyDescent="0.3">
      <c r="A2286" s="164"/>
      <c r="B2286" s="215"/>
      <c r="C2286" s="216"/>
      <c r="D2286" s="216"/>
      <c r="E2286" s="217"/>
      <c r="F2286" s="218"/>
      <c r="G2286" s="217"/>
      <c r="H2286" s="175"/>
      <c r="I2286" s="175"/>
    </row>
    <row r="2287" spans="1:9" x14ac:dyDescent="0.25">
      <c r="A2287" s="176" t="s">
        <v>2289</v>
      </c>
      <c r="B2287" s="177" t="s">
        <v>648</v>
      </c>
      <c r="C2287" s="178"/>
      <c r="D2287" s="179" t="s">
        <v>2</v>
      </c>
      <c r="E2287" s="179" t="s">
        <v>2385</v>
      </c>
      <c r="F2287" s="180">
        <v>1</v>
      </c>
      <c r="G2287" s="181">
        <f>IF(SUM(G2289:G2298)="","",IF(E2287="NOTURNO",(SUM(G2289:G2298))*1.25,SUM(G2289:G2298)))</f>
        <v>203.68000000000004</v>
      </c>
      <c r="H2287" s="182" t="s">
        <v>1771</v>
      </c>
      <c r="I2287" s="183" t="s">
        <v>1772</v>
      </c>
    </row>
    <row r="2288" spans="1:9" x14ac:dyDescent="0.25">
      <c r="A2288" s="184" t="s">
        <v>1774</v>
      </c>
      <c r="B2288" s="185" t="s">
        <v>2386</v>
      </c>
      <c r="C2288" s="186" t="s">
        <v>2387</v>
      </c>
      <c r="D2288" s="187" t="s">
        <v>2</v>
      </c>
      <c r="E2288" s="188" t="s">
        <v>2388</v>
      </c>
      <c r="F2288" s="189" t="s">
        <v>3</v>
      </c>
      <c r="G2288" s="190"/>
      <c r="H2288" s="191"/>
      <c r="I2288" s="192"/>
    </row>
    <row r="2289" spans="1:9" x14ac:dyDescent="0.25">
      <c r="A2289" s="193" t="s">
        <v>2196</v>
      </c>
      <c r="B2289" s="194" t="s">
        <v>2198</v>
      </c>
      <c r="C2289" s="195" t="s">
        <v>2556</v>
      </c>
      <c r="D2289" s="195" t="s">
        <v>807</v>
      </c>
      <c r="E2289" s="196">
        <v>44.34</v>
      </c>
      <c r="F2289" s="197">
        <v>4</v>
      </c>
      <c r="G2289" s="198">
        <f t="shared" ref="G2289:G2299" si="154">IF(E2289="","",F2289*E2289)</f>
        <v>177.36</v>
      </c>
      <c r="H2289" s="371" t="s">
        <v>2584</v>
      </c>
      <c r="I2289" s="373" t="s">
        <v>2501</v>
      </c>
    </row>
    <row r="2290" spans="1:9" ht="26.25" x14ac:dyDescent="0.25">
      <c r="A2290" s="193" t="s">
        <v>2517</v>
      </c>
      <c r="B2290" s="194" t="s">
        <v>1718</v>
      </c>
      <c r="C2290" s="195" t="s">
        <v>2518</v>
      </c>
      <c r="D2290" s="195" t="s">
        <v>807</v>
      </c>
      <c r="E2290" s="196">
        <v>1.2</v>
      </c>
      <c r="F2290" s="197">
        <v>4</v>
      </c>
      <c r="G2290" s="198">
        <f t="shared" si="154"/>
        <v>4.8</v>
      </c>
      <c r="H2290" s="371"/>
      <c r="I2290" s="373"/>
    </row>
    <row r="2291" spans="1:9" ht="26.25" x14ac:dyDescent="0.25">
      <c r="A2291" s="193" t="s">
        <v>2519</v>
      </c>
      <c r="B2291" s="194" t="s">
        <v>1718</v>
      </c>
      <c r="C2291" s="195" t="s">
        <v>2520</v>
      </c>
      <c r="D2291" s="195" t="s">
        <v>807</v>
      </c>
      <c r="E2291" s="196">
        <v>0.85</v>
      </c>
      <c r="F2291" s="197">
        <v>4</v>
      </c>
      <c r="G2291" s="198">
        <f t="shared" si="154"/>
        <v>3.4</v>
      </c>
      <c r="H2291" s="371"/>
      <c r="I2291" s="373"/>
    </row>
    <row r="2292" spans="1:9" x14ac:dyDescent="0.25">
      <c r="A2292" s="193" t="s">
        <v>2401</v>
      </c>
      <c r="B2292" s="194" t="s">
        <v>1713</v>
      </c>
      <c r="C2292" s="195" t="s">
        <v>2402</v>
      </c>
      <c r="D2292" s="195" t="s">
        <v>2422</v>
      </c>
      <c r="E2292" s="196">
        <v>1.51</v>
      </c>
      <c r="F2292" s="197">
        <v>12</v>
      </c>
      <c r="G2292" s="198">
        <f t="shared" si="154"/>
        <v>18.12</v>
      </c>
      <c r="H2292" s="371"/>
      <c r="I2292" s="373"/>
    </row>
    <row r="2293" spans="1:9" x14ac:dyDescent="0.25">
      <c r="A2293" s="193"/>
      <c r="B2293" s="194"/>
      <c r="C2293" s="195"/>
      <c r="D2293" s="195"/>
      <c r="E2293" s="196"/>
      <c r="F2293" s="197"/>
      <c r="G2293" s="198" t="str">
        <f t="shared" si="154"/>
        <v/>
      </c>
      <c r="H2293" s="371"/>
      <c r="I2293" s="373"/>
    </row>
    <row r="2294" spans="1:9" x14ac:dyDescent="0.25">
      <c r="A2294" s="193"/>
      <c r="B2294" s="194"/>
      <c r="C2294" s="195"/>
      <c r="D2294" s="195"/>
      <c r="E2294" s="196"/>
      <c r="F2294" s="197"/>
      <c r="G2294" s="198" t="str">
        <f t="shared" si="154"/>
        <v/>
      </c>
      <c r="H2294" s="371"/>
      <c r="I2294" s="373"/>
    </row>
    <row r="2295" spans="1:9" x14ac:dyDescent="0.25">
      <c r="A2295" s="193"/>
      <c r="B2295" s="194"/>
      <c r="C2295" s="195"/>
      <c r="D2295" s="195"/>
      <c r="E2295" s="196"/>
      <c r="F2295" s="197"/>
      <c r="G2295" s="198" t="str">
        <f t="shared" si="154"/>
        <v/>
      </c>
      <c r="H2295" s="371"/>
      <c r="I2295" s="373"/>
    </row>
    <row r="2296" spans="1:9" x14ac:dyDescent="0.25">
      <c r="A2296" s="193"/>
      <c r="B2296" s="194"/>
      <c r="C2296" s="195"/>
      <c r="D2296" s="195"/>
      <c r="E2296" s="196"/>
      <c r="F2296" s="197"/>
      <c r="G2296" s="198" t="str">
        <f t="shared" si="154"/>
        <v/>
      </c>
      <c r="H2296" s="371"/>
      <c r="I2296" s="373"/>
    </row>
    <row r="2297" spans="1:9" x14ac:dyDescent="0.25">
      <c r="A2297" s="193"/>
      <c r="B2297" s="194"/>
      <c r="C2297" s="195"/>
      <c r="D2297" s="195"/>
      <c r="E2297" s="196"/>
      <c r="F2297" s="199"/>
      <c r="G2297" s="198" t="str">
        <f t="shared" si="154"/>
        <v/>
      </c>
      <c r="H2297" s="371"/>
      <c r="I2297" s="373"/>
    </row>
    <row r="2298" spans="1:9" x14ac:dyDescent="0.25">
      <c r="A2298" s="193"/>
      <c r="B2298" s="194"/>
      <c r="C2298" s="195"/>
      <c r="D2298" s="195"/>
      <c r="E2298" s="196"/>
      <c r="F2298" s="199"/>
      <c r="G2298" s="198" t="str">
        <f t="shared" si="154"/>
        <v/>
      </c>
      <c r="H2298" s="371"/>
      <c r="I2298" s="373"/>
    </row>
    <row r="2299" spans="1:9" ht="15.75" thickBot="1" x14ac:dyDescent="0.3">
      <c r="A2299" s="200"/>
      <c r="B2299" s="201"/>
      <c r="C2299" s="202"/>
      <c r="D2299" s="202"/>
      <c r="E2299" s="203"/>
      <c r="F2299" s="204"/>
      <c r="G2299" s="205" t="str">
        <f t="shared" si="154"/>
        <v/>
      </c>
      <c r="H2299" s="372"/>
      <c r="I2299" s="374"/>
    </row>
    <row r="2300" spans="1:9" ht="15.75" thickBot="1" x14ac:dyDescent="0.3">
      <c r="A2300" s="164"/>
      <c r="B2300" s="206"/>
      <c r="C2300" s="164"/>
      <c r="D2300" s="164"/>
      <c r="E2300" s="207"/>
      <c r="F2300" s="208"/>
      <c r="G2300" s="209" t="str">
        <f>IF(E2300="","",F2300*E2300)</f>
        <v/>
      </c>
      <c r="H2300" s="175"/>
      <c r="I2300" s="175"/>
    </row>
    <row r="2301" spans="1:9" x14ac:dyDescent="0.25">
      <c r="A2301" s="176" t="s">
        <v>2290</v>
      </c>
      <c r="B2301" s="177" t="s">
        <v>649</v>
      </c>
      <c r="C2301" s="178"/>
      <c r="D2301" s="179" t="s">
        <v>2</v>
      </c>
      <c r="E2301" s="179" t="s">
        <v>2385</v>
      </c>
      <c r="F2301" s="180">
        <v>1</v>
      </c>
      <c r="G2301" s="181">
        <f>IF(SUM(G2303:G2312)="","",IF(E2301="NOTURNO",(SUM(G2303:G2312))*1.25,SUM(G2303:G2312)))</f>
        <v>46.390000000000008</v>
      </c>
      <c r="H2301" s="182" t="s">
        <v>1771</v>
      </c>
      <c r="I2301" s="183" t="s">
        <v>1772</v>
      </c>
    </row>
    <row r="2302" spans="1:9" x14ac:dyDescent="0.25">
      <c r="A2302" s="193" t="s">
        <v>1774</v>
      </c>
      <c r="B2302" s="241" t="s">
        <v>2386</v>
      </c>
      <c r="C2302" s="242" t="s">
        <v>2387</v>
      </c>
      <c r="D2302" s="243" t="s">
        <v>2</v>
      </c>
      <c r="E2302" s="244" t="s">
        <v>2388</v>
      </c>
      <c r="F2302" s="245" t="s">
        <v>3</v>
      </c>
      <c r="G2302" s="246"/>
      <c r="H2302" s="247"/>
      <c r="I2302" s="248"/>
    </row>
    <row r="2303" spans="1:9" x14ac:dyDescent="0.25">
      <c r="A2303" s="193" t="s">
        <v>2196</v>
      </c>
      <c r="B2303" s="194" t="s">
        <v>2198</v>
      </c>
      <c r="C2303" s="195" t="s">
        <v>2556</v>
      </c>
      <c r="D2303" s="195" t="s">
        <v>807</v>
      </c>
      <c r="E2303" s="196">
        <v>44.34</v>
      </c>
      <c r="F2303" s="197">
        <v>1</v>
      </c>
      <c r="G2303" s="198">
        <f t="shared" ref="G2303:G2313" si="155">IF(E2303="","",F2303*E2303)</f>
        <v>44.34</v>
      </c>
      <c r="H2303" s="371" t="s">
        <v>2587</v>
      </c>
      <c r="I2303" s="373" t="s">
        <v>2501</v>
      </c>
    </row>
    <row r="2304" spans="1:9" ht="26.25" x14ac:dyDescent="0.25">
      <c r="A2304" s="193" t="s">
        <v>2517</v>
      </c>
      <c r="B2304" s="194" t="s">
        <v>1718</v>
      </c>
      <c r="C2304" s="195" t="s">
        <v>2518</v>
      </c>
      <c r="D2304" s="195" t="s">
        <v>807</v>
      </c>
      <c r="E2304" s="196">
        <v>1.2</v>
      </c>
      <c r="F2304" s="197">
        <v>1</v>
      </c>
      <c r="G2304" s="198">
        <f t="shared" si="155"/>
        <v>1.2</v>
      </c>
      <c r="H2304" s="371"/>
      <c r="I2304" s="373"/>
    </row>
    <row r="2305" spans="1:9" ht="26.25" x14ac:dyDescent="0.25">
      <c r="A2305" s="193" t="s">
        <v>2519</v>
      </c>
      <c r="B2305" s="194" t="s">
        <v>1718</v>
      </c>
      <c r="C2305" s="195" t="s">
        <v>2520</v>
      </c>
      <c r="D2305" s="195" t="s">
        <v>807</v>
      </c>
      <c r="E2305" s="196">
        <v>0.85</v>
      </c>
      <c r="F2305" s="197">
        <v>1</v>
      </c>
      <c r="G2305" s="198">
        <f t="shared" si="155"/>
        <v>0.85</v>
      </c>
      <c r="H2305" s="371"/>
      <c r="I2305" s="373"/>
    </row>
    <row r="2306" spans="1:9" x14ac:dyDescent="0.25">
      <c r="A2306" s="193"/>
      <c r="B2306" s="194"/>
      <c r="C2306" s="195"/>
      <c r="D2306" s="195"/>
      <c r="E2306" s="196"/>
      <c r="F2306" s="197"/>
      <c r="G2306" s="198" t="str">
        <f t="shared" si="155"/>
        <v/>
      </c>
      <c r="H2306" s="371"/>
      <c r="I2306" s="373"/>
    </row>
    <row r="2307" spans="1:9" x14ac:dyDescent="0.25">
      <c r="A2307" s="193"/>
      <c r="B2307" s="194"/>
      <c r="C2307" s="195"/>
      <c r="D2307" s="195"/>
      <c r="E2307" s="196"/>
      <c r="F2307" s="197"/>
      <c r="G2307" s="198" t="str">
        <f t="shared" si="155"/>
        <v/>
      </c>
      <c r="H2307" s="371"/>
      <c r="I2307" s="373"/>
    </row>
    <row r="2308" spans="1:9" x14ac:dyDescent="0.25">
      <c r="A2308" s="193"/>
      <c r="B2308" s="194"/>
      <c r="C2308" s="195"/>
      <c r="D2308" s="195"/>
      <c r="E2308" s="196"/>
      <c r="F2308" s="197"/>
      <c r="G2308" s="198" t="str">
        <f t="shared" si="155"/>
        <v/>
      </c>
      <c r="H2308" s="371"/>
      <c r="I2308" s="373"/>
    </row>
    <row r="2309" spans="1:9" x14ac:dyDescent="0.25">
      <c r="A2309" s="193"/>
      <c r="B2309" s="194"/>
      <c r="C2309" s="195"/>
      <c r="D2309" s="195"/>
      <c r="E2309" s="196"/>
      <c r="F2309" s="197"/>
      <c r="G2309" s="198" t="str">
        <f t="shared" si="155"/>
        <v/>
      </c>
      <c r="H2309" s="371"/>
      <c r="I2309" s="373"/>
    </row>
    <row r="2310" spans="1:9" x14ac:dyDescent="0.25">
      <c r="A2310" s="193"/>
      <c r="B2310" s="194"/>
      <c r="C2310" s="195"/>
      <c r="D2310" s="195"/>
      <c r="E2310" s="196"/>
      <c r="F2310" s="197"/>
      <c r="G2310" s="198" t="str">
        <f t="shared" si="155"/>
        <v/>
      </c>
      <c r="H2310" s="371"/>
      <c r="I2310" s="373"/>
    </row>
    <row r="2311" spans="1:9" x14ac:dyDescent="0.25">
      <c r="A2311" s="193"/>
      <c r="B2311" s="194"/>
      <c r="C2311" s="195"/>
      <c r="D2311" s="195"/>
      <c r="E2311" s="196"/>
      <c r="F2311" s="199"/>
      <c r="G2311" s="198" t="str">
        <f t="shared" si="155"/>
        <v/>
      </c>
      <c r="H2311" s="371"/>
      <c r="I2311" s="373"/>
    </row>
    <row r="2312" spans="1:9" x14ac:dyDescent="0.25">
      <c r="A2312" s="193"/>
      <c r="B2312" s="194"/>
      <c r="C2312" s="195"/>
      <c r="D2312" s="195"/>
      <c r="E2312" s="196"/>
      <c r="F2312" s="199"/>
      <c r="G2312" s="198" t="str">
        <f t="shared" si="155"/>
        <v/>
      </c>
      <c r="H2312" s="371"/>
      <c r="I2312" s="373"/>
    </row>
    <row r="2313" spans="1:9" ht="15.75" thickBot="1" x14ac:dyDescent="0.3">
      <c r="A2313" s="200"/>
      <c r="B2313" s="201"/>
      <c r="C2313" s="202"/>
      <c r="D2313" s="202"/>
      <c r="E2313" s="203"/>
      <c r="F2313" s="204"/>
      <c r="G2313" s="205" t="str">
        <f t="shared" si="155"/>
        <v/>
      </c>
      <c r="H2313" s="372"/>
      <c r="I2313" s="374"/>
    </row>
    <row r="2314" spans="1:9" ht="15.75" thickBot="1" x14ac:dyDescent="0.3">
      <c r="A2314" s="164"/>
      <c r="B2314" s="206"/>
      <c r="C2314" s="164"/>
      <c r="D2314" s="164"/>
      <c r="E2314" s="207"/>
      <c r="F2314" s="208"/>
      <c r="G2314" s="209" t="str">
        <f>IF(E2314="","",F2314*E2314)</f>
        <v/>
      </c>
      <c r="H2314" s="175"/>
      <c r="I2314" s="175"/>
    </row>
    <row r="2315" spans="1:9" x14ac:dyDescent="0.25">
      <c r="A2315" s="176" t="s">
        <v>2291</v>
      </c>
      <c r="B2315" s="177" t="s">
        <v>650</v>
      </c>
      <c r="C2315" s="178"/>
      <c r="D2315" s="179" t="s">
        <v>2</v>
      </c>
      <c r="E2315" s="179" t="s">
        <v>2385</v>
      </c>
      <c r="F2315" s="180">
        <v>1</v>
      </c>
      <c r="G2315" s="181">
        <f>IF(SUM(G2317:G2326)="","",IF(E2315="NOTURNO",(SUM(G2317:G2326))*1.25,SUM(G2317:G2326)))</f>
        <v>69.585000000000008</v>
      </c>
      <c r="H2315" s="182" t="s">
        <v>1771</v>
      </c>
      <c r="I2315" s="183" t="s">
        <v>1772</v>
      </c>
    </row>
    <row r="2316" spans="1:9" x14ac:dyDescent="0.25">
      <c r="A2316" s="184" t="s">
        <v>1774</v>
      </c>
      <c r="B2316" s="185" t="s">
        <v>2386</v>
      </c>
      <c r="C2316" s="186" t="s">
        <v>2387</v>
      </c>
      <c r="D2316" s="187" t="s">
        <v>2</v>
      </c>
      <c r="E2316" s="188" t="s">
        <v>2388</v>
      </c>
      <c r="F2316" s="189" t="s">
        <v>3</v>
      </c>
      <c r="G2316" s="190"/>
      <c r="H2316" s="191"/>
      <c r="I2316" s="192"/>
    </row>
    <row r="2317" spans="1:9" x14ac:dyDescent="0.25">
      <c r="A2317" s="193" t="s">
        <v>2196</v>
      </c>
      <c r="B2317" s="194" t="s">
        <v>2198</v>
      </c>
      <c r="C2317" s="195" t="s">
        <v>2556</v>
      </c>
      <c r="D2317" s="195" t="s">
        <v>807</v>
      </c>
      <c r="E2317" s="196">
        <v>44.34</v>
      </c>
      <c r="F2317" s="197">
        <v>1.5</v>
      </c>
      <c r="G2317" s="198">
        <f t="shared" ref="G2317:G2327" si="156">IF(E2317="","",F2317*E2317)</f>
        <v>66.510000000000005</v>
      </c>
      <c r="H2317" s="371" t="s">
        <v>2588</v>
      </c>
      <c r="I2317" s="373" t="s">
        <v>2501</v>
      </c>
    </row>
    <row r="2318" spans="1:9" ht="26.25" x14ac:dyDescent="0.25">
      <c r="A2318" s="193" t="s">
        <v>2517</v>
      </c>
      <c r="B2318" s="194" t="s">
        <v>1718</v>
      </c>
      <c r="C2318" s="195" t="s">
        <v>2518</v>
      </c>
      <c r="D2318" s="195" t="s">
        <v>807</v>
      </c>
      <c r="E2318" s="196">
        <v>1.2</v>
      </c>
      <c r="F2318" s="197">
        <v>1.5</v>
      </c>
      <c r="G2318" s="198">
        <f t="shared" si="156"/>
        <v>1.7999999999999998</v>
      </c>
      <c r="H2318" s="371"/>
      <c r="I2318" s="373"/>
    </row>
    <row r="2319" spans="1:9" ht="26.25" x14ac:dyDescent="0.25">
      <c r="A2319" s="193" t="s">
        <v>2519</v>
      </c>
      <c r="B2319" s="194" t="s">
        <v>1718</v>
      </c>
      <c r="C2319" s="195" t="s">
        <v>2520</v>
      </c>
      <c r="D2319" s="195" t="s">
        <v>807</v>
      </c>
      <c r="E2319" s="196">
        <v>0.85</v>
      </c>
      <c r="F2319" s="197">
        <v>1.5</v>
      </c>
      <c r="G2319" s="198">
        <f t="shared" si="156"/>
        <v>1.2749999999999999</v>
      </c>
      <c r="H2319" s="371"/>
      <c r="I2319" s="373"/>
    </row>
    <row r="2320" spans="1:9" x14ac:dyDescent="0.25">
      <c r="A2320" s="193"/>
      <c r="B2320" s="194"/>
      <c r="C2320" s="195"/>
      <c r="D2320" s="195"/>
      <c r="E2320" s="196"/>
      <c r="F2320" s="197"/>
      <c r="G2320" s="198" t="str">
        <f t="shared" si="156"/>
        <v/>
      </c>
      <c r="H2320" s="371"/>
      <c r="I2320" s="373"/>
    </row>
    <row r="2321" spans="1:9" x14ac:dyDescent="0.25">
      <c r="A2321" s="193"/>
      <c r="B2321" s="194"/>
      <c r="C2321" s="195"/>
      <c r="D2321" s="195"/>
      <c r="E2321" s="196"/>
      <c r="F2321" s="197"/>
      <c r="G2321" s="198" t="str">
        <f t="shared" si="156"/>
        <v/>
      </c>
      <c r="H2321" s="371"/>
      <c r="I2321" s="373"/>
    </row>
    <row r="2322" spans="1:9" x14ac:dyDescent="0.25">
      <c r="A2322" s="193"/>
      <c r="B2322" s="194"/>
      <c r="C2322" s="195"/>
      <c r="D2322" s="195"/>
      <c r="E2322" s="196"/>
      <c r="F2322" s="197"/>
      <c r="G2322" s="198" t="str">
        <f t="shared" si="156"/>
        <v/>
      </c>
      <c r="H2322" s="371"/>
      <c r="I2322" s="373"/>
    </row>
    <row r="2323" spans="1:9" x14ac:dyDescent="0.25">
      <c r="A2323" s="193"/>
      <c r="B2323" s="194"/>
      <c r="C2323" s="195"/>
      <c r="D2323" s="195"/>
      <c r="E2323" s="196"/>
      <c r="F2323" s="197"/>
      <c r="G2323" s="198" t="str">
        <f t="shared" si="156"/>
        <v/>
      </c>
      <c r="H2323" s="371"/>
      <c r="I2323" s="373"/>
    </row>
    <row r="2324" spans="1:9" x14ac:dyDescent="0.25">
      <c r="A2324" s="193"/>
      <c r="B2324" s="194"/>
      <c r="C2324" s="195"/>
      <c r="D2324" s="195"/>
      <c r="E2324" s="196"/>
      <c r="F2324" s="197"/>
      <c r="G2324" s="198" t="str">
        <f t="shared" si="156"/>
        <v/>
      </c>
      <c r="H2324" s="371"/>
      <c r="I2324" s="373"/>
    </row>
    <row r="2325" spans="1:9" x14ac:dyDescent="0.25">
      <c r="A2325" s="193"/>
      <c r="B2325" s="194"/>
      <c r="C2325" s="195"/>
      <c r="D2325" s="195"/>
      <c r="E2325" s="196"/>
      <c r="F2325" s="199"/>
      <c r="G2325" s="198" t="str">
        <f t="shared" si="156"/>
        <v/>
      </c>
      <c r="H2325" s="371"/>
      <c r="I2325" s="373"/>
    </row>
    <row r="2326" spans="1:9" x14ac:dyDescent="0.25">
      <c r="A2326" s="193"/>
      <c r="B2326" s="194"/>
      <c r="C2326" s="195"/>
      <c r="D2326" s="195"/>
      <c r="E2326" s="196"/>
      <c r="F2326" s="199"/>
      <c r="G2326" s="198" t="str">
        <f t="shared" si="156"/>
        <v/>
      </c>
      <c r="H2326" s="371"/>
      <c r="I2326" s="373"/>
    </row>
    <row r="2327" spans="1:9" ht="15.75" thickBot="1" x14ac:dyDescent="0.3">
      <c r="A2327" s="200"/>
      <c r="B2327" s="201"/>
      <c r="C2327" s="202"/>
      <c r="D2327" s="202"/>
      <c r="E2327" s="203"/>
      <c r="F2327" s="204"/>
      <c r="G2327" s="205" t="str">
        <f t="shared" si="156"/>
        <v/>
      </c>
      <c r="H2327" s="372"/>
      <c r="I2327" s="374"/>
    </row>
    <row r="2328" spans="1:9" ht="15.75" thickBot="1" x14ac:dyDescent="0.3">
      <c r="A2328" s="164"/>
      <c r="B2328" s="206"/>
      <c r="C2328" s="164"/>
      <c r="D2328" s="164"/>
      <c r="E2328" s="207"/>
      <c r="F2328" s="208"/>
      <c r="G2328" s="209" t="str">
        <f>IF(E2328="","",F2328*E2328)</f>
        <v/>
      </c>
      <c r="H2328" s="175"/>
      <c r="I2328" s="175"/>
    </row>
    <row r="2329" spans="1:9" x14ac:dyDescent="0.25">
      <c r="A2329" s="176" t="s">
        <v>2292</v>
      </c>
      <c r="B2329" s="177" t="s">
        <v>651</v>
      </c>
      <c r="C2329" s="178"/>
      <c r="D2329" s="179" t="s">
        <v>2</v>
      </c>
      <c r="E2329" s="179" t="s">
        <v>2385</v>
      </c>
      <c r="F2329" s="180">
        <v>1</v>
      </c>
      <c r="G2329" s="181">
        <f>IF(SUM(G2331:G2340)="","",IF(E2329="NOTURNO",(SUM(G2331:G2340))*1.25,SUM(G2331:G2340)))</f>
        <v>356.31</v>
      </c>
      <c r="H2329" s="182" t="s">
        <v>1771</v>
      </c>
      <c r="I2329" s="183" t="s">
        <v>1772</v>
      </c>
    </row>
    <row r="2330" spans="1:9" x14ac:dyDescent="0.25">
      <c r="A2330" s="184" t="s">
        <v>1774</v>
      </c>
      <c r="B2330" s="185" t="s">
        <v>2386</v>
      </c>
      <c r="C2330" s="186" t="s">
        <v>2387</v>
      </c>
      <c r="D2330" s="187" t="s">
        <v>2</v>
      </c>
      <c r="E2330" s="188" t="s">
        <v>2388</v>
      </c>
      <c r="F2330" s="189" t="s">
        <v>3</v>
      </c>
      <c r="G2330" s="190"/>
      <c r="H2330" s="191"/>
      <c r="I2330" s="192"/>
    </row>
    <row r="2331" spans="1:9" x14ac:dyDescent="0.25">
      <c r="A2331" s="193" t="s">
        <v>2196</v>
      </c>
      <c r="B2331" s="194" t="s">
        <v>2198</v>
      </c>
      <c r="C2331" s="195" t="s">
        <v>2556</v>
      </c>
      <c r="D2331" s="195" t="s">
        <v>807</v>
      </c>
      <c r="E2331" s="196">
        <v>44.34</v>
      </c>
      <c r="F2331" s="197">
        <v>5</v>
      </c>
      <c r="G2331" s="198">
        <f t="shared" ref="G2331:G2342" si="157">IF(E2331="","",F2331*E2331)</f>
        <v>221.70000000000002</v>
      </c>
      <c r="H2331" s="386" t="s">
        <v>2583</v>
      </c>
      <c r="I2331" s="389" t="s">
        <v>2501</v>
      </c>
    </row>
    <row r="2332" spans="1:9" ht="26.25" x14ac:dyDescent="0.25">
      <c r="A2332" s="193" t="s">
        <v>2517</v>
      </c>
      <c r="B2332" s="194" t="s">
        <v>1718</v>
      </c>
      <c r="C2332" s="195" t="s">
        <v>2518</v>
      </c>
      <c r="D2332" s="195" t="s">
        <v>807</v>
      </c>
      <c r="E2332" s="196">
        <v>1.2</v>
      </c>
      <c r="F2332" s="197">
        <v>5</v>
      </c>
      <c r="G2332" s="198">
        <f t="shared" si="157"/>
        <v>6</v>
      </c>
      <c r="H2332" s="387"/>
      <c r="I2332" s="390"/>
    </row>
    <row r="2333" spans="1:9" ht="26.25" x14ac:dyDescent="0.25">
      <c r="A2333" s="193" t="s">
        <v>2519</v>
      </c>
      <c r="B2333" s="194" t="s">
        <v>1718</v>
      </c>
      <c r="C2333" s="195" t="s">
        <v>2520</v>
      </c>
      <c r="D2333" s="195" t="s">
        <v>807</v>
      </c>
      <c r="E2333" s="196">
        <v>0.85</v>
      </c>
      <c r="F2333" s="197">
        <v>5</v>
      </c>
      <c r="G2333" s="198">
        <f t="shared" si="157"/>
        <v>4.25</v>
      </c>
      <c r="H2333" s="387"/>
      <c r="I2333" s="390"/>
    </row>
    <row r="2334" spans="1:9" x14ac:dyDescent="0.25">
      <c r="A2334" s="193" t="s">
        <v>2401</v>
      </c>
      <c r="B2334" s="194" t="s">
        <v>1713</v>
      </c>
      <c r="C2334" s="195" t="s">
        <v>2402</v>
      </c>
      <c r="D2334" s="195" t="s">
        <v>2422</v>
      </c>
      <c r="E2334" s="196">
        <v>1.51</v>
      </c>
      <c r="F2334" s="197">
        <v>12</v>
      </c>
      <c r="G2334" s="198">
        <f t="shared" si="157"/>
        <v>18.12</v>
      </c>
      <c r="H2334" s="387"/>
      <c r="I2334" s="390"/>
    </row>
    <row r="2335" spans="1:9" x14ac:dyDescent="0.25">
      <c r="A2335" s="193" t="s">
        <v>2550</v>
      </c>
      <c r="B2335" s="194" t="s">
        <v>1718</v>
      </c>
      <c r="C2335" s="195" t="s">
        <v>2589</v>
      </c>
      <c r="D2335" s="195" t="s">
        <v>807</v>
      </c>
      <c r="E2335" s="196">
        <v>106.24</v>
      </c>
      <c r="F2335" s="197">
        <v>1</v>
      </c>
      <c r="G2335" s="198">
        <f t="shared" si="157"/>
        <v>106.24</v>
      </c>
      <c r="H2335" s="387"/>
      <c r="I2335" s="390"/>
    </row>
    <row r="2336" spans="1:9" x14ac:dyDescent="0.25">
      <c r="A2336" s="193"/>
      <c r="B2336" s="194"/>
      <c r="C2336" s="195"/>
      <c r="D2336" s="195"/>
      <c r="E2336" s="196"/>
      <c r="F2336" s="197"/>
      <c r="G2336" s="198" t="str">
        <f t="shared" si="157"/>
        <v/>
      </c>
      <c r="H2336" s="387"/>
      <c r="I2336" s="390"/>
    </row>
    <row r="2337" spans="1:9" x14ac:dyDescent="0.25">
      <c r="A2337" s="193"/>
      <c r="B2337" s="194"/>
      <c r="C2337" s="195"/>
      <c r="D2337" s="195"/>
      <c r="E2337" s="196"/>
      <c r="F2337" s="197"/>
      <c r="G2337" s="198" t="str">
        <f t="shared" si="157"/>
        <v/>
      </c>
      <c r="H2337" s="387"/>
      <c r="I2337" s="390"/>
    </row>
    <row r="2338" spans="1:9" x14ac:dyDescent="0.25">
      <c r="A2338" s="193"/>
      <c r="B2338" s="194"/>
      <c r="C2338" s="195"/>
      <c r="D2338" s="195"/>
      <c r="E2338" s="196"/>
      <c r="F2338" s="197"/>
      <c r="G2338" s="198" t="str">
        <f t="shared" si="157"/>
        <v/>
      </c>
      <c r="H2338" s="387"/>
      <c r="I2338" s="390"/>
    </row>
    <row r="2339" spans="1:9" x14ac:dyDescent="0.25">
      <c r="A2339" s="193"/>
      <c r="B2339" s="194"/>
      <c r="C2339" s="195"/>
      <c r="D2339" s="195"/>
      <c r="E2339" s="196"/>
      <c r="F2339" s="199"/>
      <c r="G2339" s="198" t="str">
        <f t="shared" si="157"/>
        <v/>
      </c>
      <c r="H2339" s="387"/>
      <c r="I2339" s="390"/>
    </row>
    <row r="2340" spans="1:9" x14ac:dyDescent="0.25">
      <c r="A2340" s="193"/>
      <c r="B2340" s="194"/>
      <c r="C2340" s="195"/>
      <c r="D2340" s="195"/>
      <c r="E2340" s="196"/>
      <c r="F2340" s="199"/>
      <c r="G2340" s="198" t="str">
        <f t="shared" si="157"/>
        <v/>
      </c>
      <c r="H2340" s="387"/>
      <c r="I2340" s="390"/>
    </row>
    <row r="2341" spans="1:9" ht="15.75" thickBot="1" x14ac:dyDescent="0.3">
      <c r="A2341" s="200"/>
      <c r="B2341" s="201"/>
      <c r="C2341" s="202"/>
      <c r="D2341" s="202"/>
      <c r="E2341" s="203"/>
      <c r="F2341" s="204"/>
      <c r="G2341" s="205" t="str">
        <f t="shared" si="157"/>
        <v/>
      </c>
      <c r="H2341" s="388"/>
      <c r="I2341" s="391"/>
    </row>
    <row r="2342" spans="1:9" ht="15.75" thickBot="1" x14ac:dyDescent="0.3">
      <c r="A2342" s="164"/>
      <c r="B2342" s="206"/>
      <c r="C2342" s="164"/>
      <c r="D2342" s="164"/>
      <c r="E2342" s="207"/>
      <c r="F2342" s="208"/>
      <c r="G2342" s="209" t="str">
        <f t="shared" si="157"/>
        <v/>
      </c>
      <c r="H2342" s="175"/>
      <c r="I2342" s="175"/>
    </row>
    <row r="2343" spans="1:9" x14ac:dyDescent="0.25">
      <c r="A2343" s="176" t="s">
        <v>2293</v>
      </c>
      <c r="B2343" s="177" t="s">
        <v>652</v>
      </c>
      <c r="C2343" s="178"/>
      <c r="D2343" s="179" t="s">
        <v>2</v>
      </c>
      <c r="E2343" s="179" t="s">
        <v>2385</v>
      </c>
      <c r="F2343" s="180">
        <v>1</v>
      </c>
      <c r="G2343" s="181">
        <f>IF(SUM(G2345:G2354)="","",IF(E2343="NOTURNO",(SUM(G2345:G2354))*1.25,SUM(G2345:G2354)))</f>
        <v>495.48000000000008</v>
      </c>
      <c r="H2343" s="182" t="s">
        <v>1771</v>
      </c>
      <c r="I2343" s="183" t="s">
        <v>1772</v>
      </c>
    </row>
    <row r="2344" spans="1:9" x14ac:dyDescent="0.25">
      <c r="A2344" s="184" t="s">
        <v>1774</v>
      </c>
      <c r="B2344" s="185" t="s">
        <v>2386</v>
      </c>
      <c r="C2344" s="186" t="s">
        <v>2387</v>
      </c>
      <c r="D2344" s="187" t="s">
        <v>2</v>
      </c>
      <c r="E2344" s="188" t="s">
        <v>2388</v>
      </c>
      <c r="F2344" s="189" t="s">
        <v>3</v>
      </c>
      <c r="G2344" s="190"/>
      <c r="H2344" s="191"/>
      <c r="I2344" s="192"/>
    </row>
    <row r="2345" spans="1:9" x14ac:dyDescent="0.25">
      <c r="A2345" s="193" t="s">
        <v>2196</v>
      </c>
      <c r="B2345" s="194" t="s">
        <v>2198</v>
      </c>
      <c r="C2345" s="195" t="s">
        <v>2556</v>
      </c>
      <c r="D2345" s="195" t="s">
        <v>807</v>
      </c>
      <c r="E2345" s="196">
        <v>44.34</v>
      </c>
      <c r="F2345" s="197">
        <v>8</v>
      </c>
      <c r="G2345" s="198">
        <f t="shared" ref="G2345:G2356" si="158">IF(E2345="","",F2345*E2345)</f>
        <v>354.72</v>
      </c>
      <c r="H2345" s="371" t="s">
        <v>2584</v>
      </c>
      <c r="I2345" s="373" t="s">
        <v>2501</v>
      </c>
    </row>
    <row r="2346" spans="1:9" ht="26.25" x14ac:dyDescent="0.25">
      <c r="A2346" s="193" t="s">
        <v>2517</v>
      </c>
      <c r="B2346" s="194" t="s">
        <v>1718</v>
      </c>
      <c r="C2346" s="195" t="s">
        <v>2518</v>
      </c>
      <c r="D2346" s="195" t="s">
        <v>807</v>
      </c>
      <c r="E2346" s="196">
        <v>1.2</v>
      </c>
      <c r="F2346" s="197">
        <v>8</v>
      </c>
      <c r="G2346" s="198">
        <f t="shared" si="158"/>
        <v>9.6</v>
      </c>
      <c r="H2346" s="371"/>
      <c r="I2346" s="373"/>
    </row>
    <row r="2347" spans="1:9" ht="26.25" x14ac:dyDescent="0.25">
      <c r="A2347" s="193" t="s">
        <v>2519</v>
      </c>
      <c r="B2347" s="194" t="s">
        <v>1718</v>
      </c>
      <c r="C2347" s="195" t="s">
        <v>2520</v>
      </c>
      <c r="D2347" s="195" t="s">
        <v>807</v>
      </c>
      <c r="E2347" s="196">
        <v>0.85</v>
      </c>
      <c r="F2347" s="197">
        <v>8</v>
      </c>
      <c r="G2347" s="198">
        <f t="shared" si="158"/>
        <v>6.8</v>
      </c>
      <c r="H2347" s="371"/>
      <c r="I2347" s="373"/>
    </row>
    <row r="2348" spans="1:9" x14ac:dyDescent="0.25">
      <c r="A2348" s="193" t="s">
        <v>2401</v>
      </c>
      <c r="B2348" s="194" t="s">
        <v>1713</v>
      </c>
      <c r="C2348" s="195" t="s">
        <v>2402</v>
      </c>
      <c r="D2348" s="195" t="s">
        <v>2422</v>
      </c>
      <c r="E2348" s="196">
        <v>1.51</v>
      </c>
      <c r="F2348" s="197">
        <v>12</v>
      </c>
      <c r="G2348" s="198">
        <f t="shared" si="158"/>
        <v>18.12</v>
      </c>
      <c r="H2348" s="371"/>
      <c r="I2348" s="373"/>
    </row>
    <row r="2349" spans="1:9" x14ac:dyDescent="0.25">
      <c r="A2349" s="193" t="s">
        <v>2550</v>
      </c>
      <c r="B2349" s="194" t="s">
        <v>1718</v>
      </c>
      <c r="C2349" s="195" t="s">
        <v>2589</v>
      </c>
      <c r="D2349" s="195" t="s">
        <v>807</v>
      </c>
      <c r="E2349" s="196">
        <v>106.24</v>
      </c>
      <c r="F2349" s="197">
        <v>1</v>
      </c>
      <c r="G2349" s="198">
        <f t="shared" si="158"/>
        <v>106.24</v>
      </c>
      <c r="H2349" s="371"/>
      <c r="I2349" s="373"/>
    </row>
    <row r="2350" spans="1:9" x14ac:dyDescent="0.25">
      <c r="A2350" s="193"/>
      <c r="B2350" s="194"/>
      <c r="C2350" s="195"/>
      <c r="D2350" s="195"/>
      <c r="E2350" s="196"/>
      <c r="F2350" s="197"/>
      <c r="G2350" s="198" t="str">
        <f t="shared" si="158"/>
        <v/>
      </c>
      <c r="H2350" s="371"/>
      <c r="I2350" s="373"/>
    </row>
    <row r="2351" spans="1:9" x14ac:dyDescent="0.25">
      <c r="A2351" s="193"/>
      <c r="B2351" s="194"/>
      <c r="C2351" s="195"/>
      <c r="D2351" s="195"/>
      <c r="E2351" s="196"/>
      <c r="F2351" s="197"/>
      <c r="G2351" s="198" t="str">
        <f t="shared" si="158"/>
        <v/>
      </c>
      <c r="H2351" s="371"/>
      <c r="I2351" s="373"/>
    </row>
    <row r="2352" spans="1:9" x14ac:dyDescent="0.25">
      <c r="A2352" s="193"/>
      <c r="B2352" s="194"/>
      <c r="C2352" s="195"/>
      <c r="D2352" s="195"/>
      <c r="E2352" s="196"/>
      <c r="F2352" s="197"/>
      <c r="G2352" s="198" t="str">
        <f t="shared" si="158"/>
        <v/>
      </c>
      <c r="H2352" s="371"/>
      <c r="I2352" s="373"/>
    </row>
    <row r="2353" spans="1:9" x14ac:dyDescent="0.25">
      <c r="A2353" s="193"/>
      <c r="B2353" s="194"/>
      <c r="C2353" s="195"/>
      <c r="D2353" s="195"/>
      <c r="E2353" s="196"/>
      <c r="F2353" s="199"/>
      <c r="G2353" s="198" t="str">
        <f t="shared" si="158"/>
        <v/>
      </c>
      <c r="H2353" s="371"/>
      <c r="I2353" s="373"/>
    </row>
    <row r="2354" spans="1:9" x14ac:dyDescent="0.25">
      <c r="A2354" s="193"/>
      <c r="B2354" s="194"/>
      <c r="C2354" s="195"/>
      <c r="D2354" s="195"/>
      <c r="E2354" s="196"/>
      <c r="F2354" s="199"/>
      <c r="G2354" s="198" t="str">
        <f t="shared" si="158"/>
        <v/>
      </c>
      <c r="H2354" s="371"/>
      <c r="I2354" s="373"/>
    </row>
    <row r="2355" spans="1:9" ht="15.75" thickBot="1" x14ac:dyDescent="0.3">
      <c r="A2355" s="200"/>
      <c r="B2355" s="201"/>
      <c r="C2355" s="202"/>
      <c r="D2355" s="202"/>
      <c r="E2355" s="203"/>
      <c r="F2355" s="204"/>
      <c r="G2355" s="205" t="str">
        <f t="shared" si="158"/>
        <v/>
      </c>
      <c r="H2355" s="372"/>
      <c r="I2355" s="374"/>
    </row>
    <row r="2356" spans="1:9" ht="15.75" thickBot="1" x14ac:dyDescent="0.3">
      <c r="A2356" s="164"/>
      <c r="B2356" s="206"/>
      <c r="C2356" s="164"/>
      <c r="D2356" s="164"/>
      <c r="E2356" s="207"/>
      <c r="F2356" s="208"/>
      <c r="G2356" s="209" t="str">
        <f t="shared" si="158"/>
        <v/>
      </c>
      <c r="H2356" s="175"/>
      <c r="I2356" s="175"/>
    </row>
    <row r="2357" spans="1:9" x14ac:dyDescent="0.25">
      <c r="A2357" s="176" t="s">
        <v>2294</v>
      </c>
      <c r="B2357" s="177" t="s">
        <v>653</v>
      </c>
      <c r="C2357" s="178"/>
      <c r="D2357" s="179" t="s">
        <v>2</v>
      </c>
      <c r="E2357" s="179" t="s">
        <v>2385</v>
      </c>
      <c r="F2357" s="180">
        <v>1</v>
      </c>
      <c r="G2357" s="181">
        <f>IF(SUM(G2359:G2368)="","",IF(E2357="NOTURNO",(SUM(G2359:G2368))*1.25,SUM(G2359:G2368)))</f>
        <v>185.56000000000003</v>
      </c>
      <c r="H2357" s="182" t="s">
        <v>1771</v>
      </c>
      <c r="I2357" s="183" t="s">
        <v>1772</v>
      </c>
    </row>
    <row r="2358" spans="1:9" x14ac:dyDescent="0.25">
      <c r="A2358" s="184" t="s">
        <v>1774</v>
      </c>
      <c r="B2358" s="185" t="s">
        <v>2386</v>
      </c>
      <c r="C2358" s="186" t="s">
        <v>2387</v>
      </c>
      <c r="D2358" s="187" t="s">
        <v>2</v>
      </c>
      <c r="E2358" s="188" t="s">
        <v>2388</v>
      </c>
      <c r="F2358" s="189" t="s">
        <v>3</v>
      </c>
      <c r="G2358" s="190"/>
      <c r="H2358" s="191"/>
      <c r="I2358" s="192"/>
    </row>
    <row r="2359" spans="1:9" x14ac:dyDescent="0.25">
      <c r="A2359" s="193" t="s">
        <v>2196</v>
      </c>
      <c r="B2359" s="194" t="s">
        <v>2198</v>
      </c>
      <c r="C2359" s="195" t="s">
        <v>2556</v>
      </c>
      <c r="D2359" s="195" t="s">
        <v>807</v>
      </c>
      <c r="E2359" s="196">
        <v>44.34</v>
      </c>
      <c r="F2359" s="197">
        <v>4</v>
      </c>
      <c r="G2359" s="198">
        <f t="shared" ref="G2359:G2369" si="159">IF(E2359="","",F2359*E2359)</f>
        <v>177.36</v>
      </c>
      <c r="H2359" s="371" t="s">
        <v>2587</v>
      </c>
      <c r="I2359" s="373" t="s">
        <v>2501</v>
      </c>
    </row>
    <row r="2360" spans="1:9" ht="26.25" x14ac:dyDescent="0.25">
      <c r="A2360" s="193" t="s">
        <v>2517</v>
      </c>
      <c r="B2360" s="194" t="s">
        <v>1718</v>
      </c>
      <c r="C2360" s="195" t="s">
        <v>2518</v>
      </c>
      <c r="D2360" s="195" t="s">
        <v>807</v>
      </c>
      <c r="E2360" s="196">
        <v>1.2</v>
      </c>
      <c r="F2360" s="197">
        <v>4</v>
      </c>
      <c r="G2360" s="198">
        <f t="shared" si="159"/>
        <v>4.8</v>
      </c>
      <c r="H2360" s="371"/>
      <c r="I2360" s="373"/>
    </row>
    <row r="2361" spans="1:9" ht="26.25" x14ac:dyDescent="0.25">
      <c r="A2361" s="193" t="s">
        <v>2519</v>
      </c>
      <c r="B2361" s="194" t="s">
        <v>1718</v>
      </c>
      <c r="C2361" s="195" t="s">
        <v>2520</v>
      </c>
      <c r="D2361" s="195" t="s">
        <v>807</v>
      </c>
      <c r="E2361" s="196">
        <v>0.85</v>
      </c>
      <c r="F2361" s="197">
        <v>4</v>
      </c>
      <c r="G2361" s="198">
        <f t="shared" si="159"/>
        <v>3.4</v>
      </c>
      <c r="H2361" s="371"/>
      <c r="I2361" s="373"/>
    </row>
    <row r="2362" spans="1:9" x14ac:dyDescent="0.25">
      <c r="A2362" s="193"/>
      <c r="B2362" s="194"/>
      <c r="C2362" s="195"/>
      <c r="D2362" s="195"/>
      <c r="E2362" s="196"/>
      <c r="F2362" s="197"/>
      <c r="G2362" s="198" t="str">
        <f t="shared" si="159"/>
        <v/>
      </c>
      <c r="H2362" s="371"/>
      <c r="I2362" s="373"/>
    </row>
    <row r="2363" spans="1:9" x14ac:dyDescent="0.25">
      <c r="A2363" s="193"/>
      <c r="B2363" s="194"/>
      <c r="C2363" s="195"/>
      <c r="D2363" s="195"/>
      <c r="E2363" s="196"/>
      <c r="F2363" s="197"/>
      <c r="G2363" s="198" t="str">
        <f t="shared" si="159"/>
        <v/>
      </c>
      <c r="H2363" s="371"/>
      <c r="I2363" s="373"/>
    </row>
    <row r="2364" spans="1:9" x14ac:dyDescent="0.25">
      <c r="A2364" s="193"/>
      <c r="B2364" s="194"/>
      <c r="C2364" s="195"/>
      <c r="D2364" s="195"/>
      <c r="E2364" s="196"/>
      <c r="F2364" s="197"/>
      <c r="G2364" s="198" t="str">
        <f t="shared" si="159"/>
        <v/>
      </c>
      <c r="H2364" s="371"/>
      <c r="I2364" s="373"/>
    </row>
    <row r="2365" spans="1:9" x14ac:dyDescent="0.25">
      <c r="A2365" s="193"/>
      <c r="B2365" s="194"/>
      <c r="C2365" s="195"/>
      <c r="D2365" s="195"/>
      <c r="E2365" s="196"/>
      <c r="F2365" s="197"/>
      <c r="G2365" s="198" t="str">
        <f t="shared" si="159"/>
        <v/>
      </c>
      <c r="H2365" s="371"/>
      <c r="I2365" s="373"/>
    </row>
    <row r="2366" spans="1:9" x14ac:dyDescent="0.25">
      <c r="A2366" s="193"/>
      <c r="B2366" s="194"/>
      <c r="C2366" s="195"/>
      <c r="D2366" s="195"/>
      <c r="E2366" s="196"/>
      <c r="F2366" s="197"/>
      <c r="G2366" s="198" t="str">
        <f t="shared" si="159"/>
        <v/>
      </c>
      <c r="H2366" s="371"/>
      <c r="I2366" s="373"/>
    </row>
    <row r="2367" spans="1:9" x14ac:dyDescent="0.25">
      <c r="A2367" s="193"/>
      <c r="B2367" s="194"/>
      <c r="C2367" s="195"/>
      <c r="D2367" s="195"/>
      <c r="E2367" s="196"/>
      <c r="F2367" s="199"/>
      <c r="G2367" s="198" t="str">
        <f t="shared" si="159"/>
        <v/>
      </c>
      <c r="H2367" s="371"/>
      <c r="I2367" s="373"/>
    </row>
    <row r="2368" spans="1:9" x14ac:dyDescent="0.25">
      <c r="A2368" s="193"/>
      <c r="B2368" s="194"/>
      <c r="C2368" s="195"/>
      <c r="D2368" s="195"/>
      <c r="E2368" s="196"/>
      <c r="F2368" s="199"/>
      <c r="G2368" s="198" t="str">
        <f t="shared" si="159"/>
        <v/>
      </c>
      <c r="H2368" s="371"/>
      <c r="I2368" s="373"/>
    </row>
    <row r="2369" spans="1:9" ht="15.75" thickBot="1" x14ac:dyDescent="0.3">
      <c r="A2369" s="200"/>
      <c r="B2369" s="201"/>
      <c r="C2369" s="202"/>
      <c r="D2369" s="202"/>
      <c r="E2369" s="203"/>
      <c r="F2369" s="204"/>
      <c r="G2369" s="205" t="str">
        <f t="shared" si="159"/>
        <v/>
      </c>
      <c r="H2369" s="372"/>
      <c r="I2369" s="374"/>
    </row>
    <row r="2370" spans="1:9" ht="15.75" thickBot="1" x14ac:dyDescent="0.3">
      <c r="A2370" s="164"/>
      <c r="B2370" s="215"/>
      <c r="C2370" s="216"/>
      <c r="D2370" s="216"/>
      <c r="E2370" s="217"/>
      <c r="F2370" s="218"/>
      <c r="G2370" s="217"/>
      <c r="H2370" s="175"/>
      <c r="I2370" s="175"/>
    </row>
    <row r="2371" spans="1:9" x14ac:dyDescent="0.25">
      <c r="A2371" s="176" t="s">
        <v>2295</v>
      </c>
      <c r="B2371" s="177" t="s">
        <v>654</v>
      </c>
      <c r="C2371" s="178"/>
      <c r="D2371" s="179" t="s">
        <v>2</v>
      </c>
      <c r="E2371" s="179" t="s">
        <v>2385</v>
      </c>
      <c r="F2371" s="180">
        <v>1</v>
      </c>
      <c r="G2371" s="181">
        <f>IF(SUM(G2373:G2382)="","",IF(E2371="NOTURNO",(SUM(G2373:G2382))*1.25,SUM(G2373:G2382)))</f>
        <v>185.56000000000003</v>
      </c>
      <c r="H2371" s="182" t="s">
        <v>1771</v>
      </c>
      <c r="I2371" s="183" t="s">
        <v>1772</v>
      </c>
    </row>
    <row r="2372" spans="1:9" x14ac:dyDescent="0.25">
      <c r="A2372" s="184" t="s">
        <v>1774</v>
      </c>
      <c r="B2372" s="185" t="s">
        <v>2386</v>
      </c>
      <c r="C2372" s="186" t="s">
        <v>2387</v>
      </c>
      <c r="D2372" s="187" t="s">
        <v>2</v>
      </c>
      <c r="E2372" s="188" t="s">
        <v>2388</v>
      </c>
      <c r="F2372" s="189" t="s">
        <v>3</v>
      </c>
      <c r="G2372" s="190"/>
      <c r="H2372" s="191"/>
      <c r="I2372" s="192"/>
    </row>
    <row r="2373" spans="1:9" x14ac:dyDescent="0.25">
      <c r="A2373" s="193" t="s">
        <v>2196</v>
      </c>
      <c r="B2373" s="194" t="s">
        <v>2198</v>
      </c>
      <c r="C2373" s="195" t="s">
        <v>2556</v>
      </c>
      <c r="D2373" s="195" t="s">
        <v>807</v>
      </c>
      <c r="E2373" s="196">
        <v>44.34</v>
      </c>
      <c r="F2373" s="197">
        <v>4</v>
      </c>
      <c r="G2373" s="198">
        <f t="shared" ref="G2373:G2384" si="160">IF(E2373="","",F2373*E2373)</f>
        <v>177.36</v>
      </c>
      <c r="H2373" s="371" t="s">
        <v>2588</v>
      </c>
      <c r="I2373" s="373" t="s">
        <v>2501</v>
      </c>
    </row>
    <row r="2374" spans="1:9" ht="26.25" x14ac:dyDescent="0.25">
      <c r="A2374" s="193" t="s">
        <v>2517</v>
      </c>
      <c r="B2374" s="194" t="s">
        <v>1718</v>
      </c>
      <c r="C2374" s="195" t="s">
        <v>2518</v>
      </c>
      <c r="D2374" s="195" t="s">
        <v>807</v>
      </c>
      <c r="E2374" s="196">
        <v>1.2</v>
      </c>
      <c r="F2374" s="197">
        <v>4</v>
      </c>
      <c r="G2374" s="198">
        <f t="shared" si="160"/>
        <v>4.8</v>
      </c>
      <c r="H2374" s="371"/>
      <c r="I2374" s="373"/>
    </row>
    <row r="2375" spans="1:9" ht="26.25" x14ac:dyDescent="0.25">
      <c r="A2375" s="193" t="s">
        <v>2519</v>
      </c>
      <c r="B2375" s="194" t="s">
        <v>1718</v>
      </c>
      <c r="C2375" s="195" t="s">
        <v>2520</v>
      </c>
      <c r="D2375" s="195" t="s">
        <v>807</v>
      </c>
      <c r="E2375" s="196">
        <v>0.85</v>
      </c>
      <c r="F2375" s="197">
        <v>4</v>
      </c>
      <c r="G2375" s="198">
        <f t="shared" si="160"/>
        <v>3.4</v>
      </c>
      <c r="H2375" s="371"/>
      <c r="I2375" s="373"/>
    </row>
    <row r="2376" spans="1:9" x14ac:dyDescent="0.25">
      <c r="A2376" s="193"/>
      <c r="B2376" s="194"/>
      <c r="C2376" s="195"/>
      <c r="D2376" s="195"/>
      <c r="E2376" s="196"/>
      <c r="F2376" s="197"/>
      <c r="G2376" s="198" t="str">
        <f t="shared" si="160"/>
        <v/>
      </c>
      <c r="H2376" s="371"/>
      <c r="I2376" s="373"/>
    </row>
    <row r="2377" spans="1:9" x14ac:dyDescent="0.25">
      <c r="A2377" s="193"/>
      <c r="B2377" s="194"/>
      <c r="C2377" s="195"/>
      <c r="D2377" s="195"/>
      <c r="E2377" s="196"/>
      <c r="F2377" s="197"/>
      <c r="G2377" s="198" t="str">
        <f t="shared" si="160"/>
        <v/>
      </c>
      <c r="H2377" s="371"/>
      <c r="I2377" s="373"/>
    </row>
    <row r="2378" spans="1:9" x14ac:dyDescent="0.25">
      <c r="A2378" s="193"/>
      <c r="B2378" s="194"/>
      <c r="C2378" s="195"/>
      <c r="D2378" s="195"/>
      <c r="E2378" s="196"/>
      <c r="F2378" s="197"/>
      <c r="G2378" s="198" t="str">
        <f t="shared" si="160"/>
        <v/>
      </c>
      <c r="H2378" s="371"/>
      <c r="I2378" s="373"/>
    </row>
    <row r="2379" spans="1:9" x14ac:dyDescent="0.25">
      <c r="A2379" s="193"/>
      <c r="B2379" s="194"/>
      <c r="C2379" s="195"/>
      <c r="D2379" s="195"/>
      <c r="E2379" s="196"/>
      <c r="F2379" s="197"/>
      <c r="G2379" s="198" t="str">
        <f t="shared" si="160"/>
        <v/>
      </c>
      <c r="H2379" s="371"/>
      <c r="I2379" s="373"/>
    </row>
    <row r="2380" spans="1:9" x14ac:dyDescent="0.25">
      <c r="A2380" s="193"/>
      <c r="B2380" s="194"/>
      <c r="C2380" s="195"/>
      <c r="D2380" s="195"/>
      <c r="E2380" s="196"/>
      <c r="F2380" s="197"/>
      <c r="G2380" s="198" t="str">
        <f t="shared" si="160"/>
        <v/>
      </c>
      <c r="H2380" s="371"/>
      <c r="I2380" s="373"/>
    </row>
    <row r="2381" spans="1:9" x14ac:dyDescent="0.25">
      <c r="A2381" s="193"/>
      <c r="B2381" s="194"/>
      <c r="C2381" s="195"/>
      <c r="D2381" s="195"/>
      <c r="E2381" s="196"/>
      <c r="F2381" s="199"/>
      <c r="G2381" s="198" t="str">
        <f t="shared" si="160"/>
        <v/>
      </c>
      <c r="H2381" s="371"/>
      <c r="I2381" s="373"/>
    </row>
    <row r="2382" spans="1:9" x14ac:dyDescent="0.25">
      <c r="A2382" s="193"/>
      <c r="B2382" s="194"/>
      <c r="C2382" s="195"/>
      <c r="D2382" s="195"/>
      <c r="E2382" s="196"/>
      <c r="F2382" s="199"/>
      <c r="G2382" s="198" t="str">
        <f t="shared" si="160"/>
        <v/>
      </c>
      <c r="H2382" s="371"/>
      <c r="I2382" s="373"/>
    </row>
    <row r="2383" spans="1:9" ht="15.75" thickBot="1" x14ac:dyDescent="0.3">
      <c r="A2383" s="200"/>
      <c r="B2383" s="201"/>
      <c r="C2383" s="202"/>
      <c r="D2383" s="202"/>
      <c r="E2383" s="203"/>
      <c r="F2383" s="204"/>
      <c r="G2383" s="205" t="str">
        <f t="shared" si="160"/>
        <v/>
      </c>
      <c r="H2383" s="372"/>
      <c r="I2383" s="374"/>
    </row>
    <row r="2384" spans="1:9" ht="15.75" thickBot="1" x14ac:dyDescent="0.3">
      <c r="A2384" s="164"/>
      <c r="B2384" s="206"/>
      <c r="C2384" s="164"/>
      <c r="D2384" s="164"/>
      <c r="E2384" s="207"/>
      <c r="F2384" s="208"/>
      <c r="G2384" s="209" t="str">
        <f t="shared" si="160"/>
        <v/>
      </c>
      <c r="H2384" s="175"/>
      <c r="I2384" s="175"/>
    </row>
    <row r="2385" spans="1:9" x14ac:dyDescent="0.25">
      <c r="A2385" s="176" t="s">
        <v>2296</v>
      </c>
      <c r="B2385" s="177" t="s">
        <v>655</v>
      </c>
      <c r="C2385" s="178"/>
      <c r="D2385" s="179" t="s">
        <v>2</v>
      </c>
      <c r="E2385" s="179" t="s">
        <v>2385</v>
      </c>
      <c r="F2385" s="180">
        <v>1</v>
      </c>
      <c r="G2385" s="181">
        <f>IF(SUM(G2387:G2396)="","",IF(E2385="NOTURNO",(SUM(G2387:G2396))*1.25,SUM(G2387:G2396)))</f>
        <v>110.90000000000002</v>
      </c>
      <c r="H2385" s="182" t="s">
        <v>1771</v>
      </c>
      <c r="I2385" s="183" t="s">
        <v>1772</v>
      </c>
    </row>
    <row r="2386" spans="1:9" x14ac:dyDescent="0.25">
      <c r="A2386" s="184" t="s">
        <v>1774</v>
      </c>
      <c r="B2386" s="185" t="s">
        <v>2386</v>
      </c>
      <c r="C2386" s="186" t="s">
        <v>2387</v>
      </c>
      <c r="D2386" s="187" t="s">
        <v>2</v>
      </c>
      <c r="E2386" s="188" t="s">
        <v>2388</v>
      </c>
      <c r="F2386" s="189" t="s">
        <v>3</v>
      </c>
      <c r="G2386" s="190"/>
      <c r="H2386" s="191"/>
      <c r="I2386" s="192"/>
    </row>
    <row r="2387" spans="1:9" x14ac:dyDescent="0.25">
      <c r="A2387" s="193" t="s">
        <v>2196</v>
      </c>
      <c r="B2387" s="194" t="s">
        <v>2198</v>
      </c>
      <c r="C2387" s="195" t="s">
        <v>2556</v>
      </c>
      <c r="D2387" s="195" t="s">
        <v>807</v>
      </c>
      <c r="E2387" s="196">
        <v>44.34</v>
      </c>
      <c r="F2387" s="197">
        <v>2</v>
      </c>
      <c r="G2387" s="198">
        <f t="shared" ref="G2387:G2398" si="161">IF(E2387="","",F2387*E2387)</f>
        <v>88.68</v>
      </c>
      <c r="H2387" s="371" t="s">
        <v>2586</v>
      </c>
      <c r="I2387" s="373" t="s">
        <v>2501</v>
      </c>
    </row>
    <row r="2388" spans="1:9" ht="26.25" x14ac:dyDescent="0.25">
      <c r="A2388" s="193" t="s">
        <v>2517</v>
      </c>
      <c r="B2388" s="194" t="s">
        <v>1718</v>
      </c>
      <c r="C2388" s="195" t="s">
        <v>2518</v>
      </c>
      <c r="D2388" s="195" t="s">
        <v>807</v>
      </c>
      <c r="E2388" s="196">
        <v>1.2</v>
      </c>
      <c r="F2388" s="197">
        <v>2</v>
      </c>
      <c r="G2388" s="198">
        <f t="shared" si="161"/>
        <v>2.4</v>
      </c>
      <c r="H2388" s="371"/>
      <c r="I2388" s="373"/>
    </row>
    <row r="2389" spans="1:9" ht="26.25" x14ac:dyDescent="0.25">
      <c r="A2389" s="193" t="s">
        <v>2519</v>
      </c>
      <c r="B2389" s="194" t="s">
        <v>1718</v>
      </c>
      <c r="C2389" s="195" t="s">
        <v>2520</v>
      </c>
      <c r="D2389" s="195" t="s">
        <v>807</v>
      </c>
      <c r="E2389" s="196">
        <v>0.85</v>
      </c>
      <c r="F2389" s="197">
        <v>2</v>
      </c>
      <c r="G2389" s="198">
        <f t="shared" si="161"/>
        <v>1.7</v>
      </c>
      <c r="H2389" s="371"/>
      <c r="I2389" s="373"/>
    </row>
    <row r="2390" spans="1:9" x14ac:dyDescent="0.25">
      <c r="A2390" s="193" t="s">
        <v>2401</v>
      </c>
      <c r="B2390" s="194" t="s">
        <v>1713</v>
      </c>
      <c r="C2390" s="195" t="s">
        <v>2402</v>
      </c>
      <c r="D2390" s="195" t="s">
        <v>2422</v>
      </c>
      <c r="E2390" s="196">
        <v>1.51</v>
      </c>
      <c r="F2390" s="197">
        <v>12</v>
      </c>
      <c r="G2390" s="198">
        <f t="shared" si="161"/>
        <v>18.12</v>
      </c>
      <c r="H2390" s="371"/>
      <c r="I2390" s="373"/>
    </row>
    <row r="2391" spans="1:9" x14ac:dyDescent="0.25">
      <c r="A2391" s="193"/>
      <c r="B2391" s="194"/>
      <c r="C2391" s="195"/>
      <c r="D2391" s="195"/>
      <c r="E2391" s="196"/>
      <c r="F2391" s="197"/>
      <c r="G2391" s="198" t="str">
        <f t="shared" si="161"/>
        <v/>
      </c>
      <c r="H2391" s="371"/>
      <c r="I2391" s="373"/>
    </row>
    <row r="2392" spans="1:9" x14ac:dyDescent="0.25">
      <c r="A2392" s="193"/>
      <c r="B2392" s="194"/>
      <c r="C2392" s="195"/>
      <c r="D2392" s="195"/>
      <c r="E2392" s="196"/>
      <c r="F2392" s="197"/>
      <c r="G2392" s="198" t="str">
        <f t="shared" si="161"/>
        <v/>
      </c>
      <c r="H2392" s="371"/>
      <c r="I2392" s="373"/>
    </row>
    <row r="2393" spans="1:9" x14ac:dyDescent="0.25">
      <c r="A2393" s="193"/>
      <c r="B2393" s="194"/>
      <c r="C2393" s="195"/>
      <c r="D2393" s="195"/>
      <c r="E2393" s="196"/>
      <c r="F2393" s="197"/>
      <c r="G2393" s="198" t="str">
        <f t="shared" si="161"/>
        <v/>
      </c>
      <c r="H2393" s="371"/>
      <c r="I2393" s="373"/>
    </row>
    <row r="2394" spans="1:9" x14ac:dyDescent="0.25">
      <c r="A2394" s="193"/>
      <c r="B2394" s="194"/>
      <c r="C2394" s="195"/>
      <c r="D2394" s="195"/>
      <c r="E2394" s="196"/>
      <c r="F2394" s="197"/>
      <c r="G2394" s="198" t="str">
        <f t="shared" si="161"/>
        <v/>
      </c>
      <c r="H2394" s="371"/>
      <c r="I2394" s="373"/>
    </row>
    <row r="2395" spans="1:9" x14ac:dyDescent="0.25">
      <c r="A2395" s="193"/>
      <c r="B2395" s="194"/>
      <c r="C2395" s="195"/>
      <c r="D2395" s="195"/>
      <c r="E2395" s="196"/>
      <c r="F2395" s="199"/>
      <c r="G2395" s="198" t="str">
        <f t="shared" si="161"/>
        <v/>
      </c>
      <c r="H2395" s="371"/>
      <c r="I2395" s="373"/>
    </row>
    <row r="2396" spans="1:9" x14ac:dyDescent="0.25">
      <c r="A2396" s="193"/>
      <c r="B2396" s="194"/>
      <c r="C2396" s="195"/>
      <c r="D2396" s="195"/>
      <c r="E2396" s="196"/>
      <c r="F2396" s="199"/>
      <c r="G2396" s="198" t="str">
        <f t="shared" si="161"/>
        <v/>
      </c>
      <c r="H2396" s="371"/>
      <c r="I2396" s="373"/>
    </row>
    <row r="2397" spans="1:9" ht="15.75" thickBot="1" x14ac:dyDescent="0.3">
      <c r="A2397" s="200"/>
      <c r="B2397" s="201"/>
      <c r="C2397" s="202"/>
      <c r="D2397" s="202"/>
      <c r="E2397" s="203"/>
      <c r="F2397" s="204"/>
      <c r="G2397" s="205" t="str">
        <f t="shared" si="161"/>
        <v/>
      </c>
      <c r="H2397" s="372"/>
      <c r="I2397" s="374"/>
    </row>
    <row r="2398" spans="1:9" ht="15.75" thickBot="1" x14ac:dyDescent="0.3">
      <c r="A2398" s="164"/>
      <c r="B2398" s="206"/>
      <c r="C2398" s="164"/>
      <c r="D2398" s="164"/>
      <c r="E2398" s="207"/>
      <c r="F2398" s="208"/>
      <c r="G2398" s="209" t="str">
        <f t="shared" si="161"/>
        <v/>
      </c>
      <c r="H2398" s="175"/>
      <c r="I2398" s="175"/>
    </row>
    <row r="2399" spans="1:9" x14ac:dyDescent="0.25">
      <c r="A2399" s="176" t="s">
        <v>2297</v>
      </c>
      <c r="B2399" s="177" t="s">
        <v>656</v>
      </c>
      <c r="C2399" s="178"/>
      <c r="D2399" s="179" t="s">
        <v>2</v>
      </c>
      <c r="E2399" s="179" t="s">
        <v>2385</v>
      </c>
      <c r="F2399" s="180">
        <v>1</v>
      </c>
      <c r="G2399" s="181">
        <f>IF(SUM(G2401:G2410)="","",IF(E2399="NOTURNO",(SUM(G2401:G2410))*1.25,SUM(G2401:G2410)))</f>
        <v>694.5</v>
      </c>
      <c r="H2399" s="182" t="s">
        <v>1771</v>
      </c>
      <c r="I2399" s="183" t="s">
        <v>1772</v>
      </c>
    </row>
    <row r="2400" spans="1:9" x14ac:dyDescent="0.25">
      <c r="A2400" s="184" t="s">
        <v>1774</v>
      </c>
      <c r="B2400" s="185" t="s">
        <v>2386</v>
      </c>
      <c r="C2400" s="186" t="s">
        <v>2387</v>
      </c>
      <c r="D2400" s="187" t="s">
        <v>2</v>
      </c>
      <c r="E2400" s="188" t="s">
        <v>2388</v>
      </c>
      <c r="F2400" s="189" t="s">
        <v>3</v>
      </c>
      <c r="G2400" s="190"/>
      <c r="H2400" s="191"/>
      <c r="I2400" s="192"/>
    </row>
    <row r="2401" spans="1:9" x14ac:dyDescent="0.25">
      <c r="A2401" s="193" t="s">
        <v>2196</v>
      </c>
      <c r="B2401" s="194" t="s">
        <v>2198</v>
      </c>
      <c r="C2401" s="195" t="s">
        <v>2556</v>
      </c>
      <c r="D2401" s="195" t="s">
        <v>807</v>
      </c>
      <c r="E2401" s="196">
        <v>44.34</v>
      </c>
      <c r="F2401" s="197">
        <v>10</v>
      </c>
      <c r="G2401" s="198">
        <f t="shared" ref="G2401:G2412" si="162">IF(E2401="","",F2401*E2401)</f>
        <v>443.40000000000003</v>
      </c>
      <c r="H2401" s="386" t="s">
        <v>2583</v>
      </c>
      <c r="I2401" s="389" t="s">
        <v>2501</v>
      </c>
    </row>
    <row r="2402" spans="1:9" ht="26.25" x14ac:dyDescent="0.25">
      <c r="A2402" s="193" t="s">
        <v>2517</v>
      </c>
      <c r="B2402" s="194" t="s">
        <v>1718</v>
      </c>
      <c r="C2402" s="195" t="s">
        <v>2518</v>
      </c>
      <c r="D2402" s="195" t="s">
        <v>807</v>
      </c>
      <c r="E2402" s="196">
        <v>1.2</v>
      </c>
      <c r="F2402" s="197">
        <v>10</v>
      </c>
      <c r="G2402" s="198">
        <f t="shared" si="162"/>
        <v>12</v>
      </c>
      <c r="H2402" s="387"/>
      <c r="I2402" s="390"/>
    </row>
    <row r="2403" spans="1:9" ht="26.25" x14ac:dyDescent="0.25">
      <c r="A2403" s="193" t="s">
        <v>2519</v>
      </c>
      <c r="B2403" s="194" t="s">
        <v>1718</v>
      </c>
      <c r="C2403" s="195" t="s">
        <v>2520</v>
      </c>
      <c r="D2403" s="195" t="s">
        <v>807</v>
      </c>
      <c r="E2403" s="196">
        <v>0.85</v>
      </c>
      <c r="F2403" s="197">
        <v>10</v>
      </c>
      <c r="G2403" s="198">
        <f t="shared" si="162"/>
        <v>8.5</v>
      </c>
      <c r="H2403" s="387"/>
      <c r="I2403" s="390"/>
    </row>
    <row r="2404" spans="1:9" x14ac:dyDescent="0.25">
      <c r="A2404" s="193" t="s">
        <v>2401</v>
      </c>
      <c r="B2404" s="194" t="s">
        <v>1713</v>
      </c>
      <c r="C2404" s="195" t="s">
        <v>2402</v>
      </c>
      <c r="D2404" s="195" t="s">
        <v>2422</v>
      </c>
      <c r="E2404" s="196">
        <v>1.51</v>
      </c>
      <c r="F2404" s="197">
        <v>12</v>
      </c>
      <c r="G2404" s="198">
        <f t="shared" si="162"/>
        <v>18.12</v>
      </c>
      <c r="H2404" s="387"/>
      <c r="I2404" s="390"/>
    </row>
    <row r="2405" spans="1:9" x14ac:dyDescent="0.25">
      <c r="A2405" s="193" t="s">
        <v>2550</v>
      </c>
      <c r="B2405" s="194" t="s">
        <v>1718</v>
      </c>
      <c r="C2405" s="195" t="s">
        <v>2589</v>
      </c>
      <c r="D2405" s="195" t="s">
        <v>807</v>
      </c>
      <c r="E2405" s="196">
        <v>106.24</v>
      </c>
      <c r="F2405" s="197">
        <v>2</v>
      </c>
      <c r="G2405" s="198">
        <f t="shared" si="162"/>
        <v>212.48</v>
      </c>
      <c r="H2405" s="387"/>
      <c r="I2405" s="390"/>
    </row>
    <row r="2406" spans="1:9" x14ac:dyDescent="0.25">
      <c r="A2406" s="193"/>
      <c r="B2406" s="194"/>
      <c r="C2406" s="195"/>
      <c r="D2406" s="195"/>
      <c r="E2406" s="196"/>
      <c r="F2406" s="197"/>
      <c r="G2406" s="198" t="str">
        <f t="shared" si="162"/>
        <v/>
      </c>
      <c r="H2406" s="387"/>
      <c r="I2406" s="390"/>
    </row>
    <row r="2407" spans="1:9" x14ac:dyDescent="0.25">
      <c r="A2407" s="193"/>
      <c r="B2407" s="194"/>
      <c r="C2407" s="195"/>
      <c r="D2407" s="195"/>
      <c r="E2407" s="196"/>
      <c r="F2407" s="197"/>
      <c r="G2407" s="198" t="str">
        <f t="shared" si="162"/>
        <v/>
      </c>
      <c r="H2407" s="387"/>
      <c r="I2407" s="390"/>
    </row>
    <row r="2408" spans="1:9" x14ac:dyDescent="0.25">
      <c r="A2408" s="193"/>
      <c r="B2408" s="194"/>
      <c r="C2408" s="195"/>
      <c r="D2408" s="195"/>
      <c r="E2408" s="196"/>
      <c r="F2408" s="197"/>
      <c r="G2408" s="198" t="str">
        <f t="shared" si="162"/>
        <v/>
      </c>
      <c r="H2408" s="387"/>
      <c r="I2408" s="390"/>
    </row>
    <row r="2409" spans="1:9" x14ac:dyDescent="0.25">
      <c r="A2409" s="193"/>
      <c r="B2409" s="194"/>
      <c r="C2409" s="195"/>
      <c r="D2409" s="195"/>
      <c r="E2409" s="196"/>
      <c r="F2409" s="199"/>
      <c r="G2409" s="198" t="str">
        <f t="shared" si="162"/>
        <v/>
      </c>
      <c r="H2409" s="387"/>
      <c r="I2409" s="390"/>
    </row>
    <row r="2410" spans="1:9" x14ac:dyDescent="0.25">
      <c r="A2410" s="193"/>
      <c r="B2410" s="194"/>
      <c r="C2410" s="195"/>
      <c r="D2410" s="195"/>
      <c r="E2410" s="196"/>
      <c r="F2410" s="199"/>
      <c r="G2410" s="198" t="str">
        <f t="shared" si="162"/>
        <v/>
      </c>
      <c r="H2410" s="387"/>
      <c r="I2410" s="390"/>
    </row>
    <row r="2411" spans="1:9" ht="15.75" thickBot="1" x14ac:dyDescent="0.3">
      <c r="A2411" s="200"/>
      <c r="B2411" s="201"/>
      <c r="C2411" s="202"/>
      <c r="D2411" s="202"/>
      <c r="E2411" s="203"/>
      <c r="F2411" s="204"/>
      <c r="G2411" s="205" t="str">
        <f t="shared" si="162"/>
        <v/>
      </c>
      <c r="H2411" s="388"/>
      <c r="I2411" s="391"/>
    </row>
    <row r="2412" spans="1:9" ht="15.75" thickBot="1" x14ac:dyDescent="0.3">
      <c r="A2412" s="164"/>
      <c r="B2412" s="206"/>
      <c r="C2412" s="164"/>
      <c r="D2412" s="164"/>
      <c r="E2412" s="207"/>
      <c r="F2412" s="208"/>
      <c r="G2412" s="209" t="str">
        <f t="shared" si="162"/>
        <v/>
      </c>
      <c r="H2412" s="175"/>
      <c r="I2412" s="175"/>
    </row>
    <row r="2413" spans="1:9" x14ac:dyDescent="0.25">
      <c r="A2413" s="176" t="s">
        <v>2298</v>
      </c>
      <c r="B2413" s="177" t="s">
        <v>657</v>
      </c>
      <c r="C2413" s="178"/>
      <c r="D2413" s="179" t="s">
        <v>2</v>
      </c>
      <c r="E2413" s="179" t="s">
        <v>2385</v>
      </c>
      <c r="F2413" s="180">
        <v>1</v>
      </c>
      <c r="G2413" s="181">
        <f>IF(SUM(G2415:G2424)="","",IF(E2413="NOTURNO",(SUM(G2415:G2424))*1.25,SUM(G2415:G2424)))</f>
        <v>833.67000000000007</v>
      </c>
      <c r="H2413" s="182" t="s">
        <v>1771</v>
      </c>
      <c r="I2413" s="183" t="s">
        <v>1772</v>
      </c>
    </row>
    <row r="2414" spans="1:9" x14ac:dyDescent="0.25">
      <c r="A2414" s="184" t="s">
        <v>1774</v>
      </c>
      <c r="B2414" s="185" t="s">
        <v>2386</v>
      </c>
      <c r="C2414" s="186" t="s">
        <v>2387</v>
      </c>
      <c r="D2414" s="187" t="s">
        <v>2</v>
      </c>
      <c r="E2414" s="188" t="s">
        <v>2388</v>
      </c>
      <c r="F2414" s="189" t="s">
        <v>3</v>
      </c>
      <c r="G2414" s="190"/>
      <c r="H2414" s="191"/>
      <c r="I2414" s="192"/>
    </row>
    <row r="2415" spans="1:9" x14ac:dyDescent="0.25">
      <c r="A2415" s="193" t="s">
        <v>2196</v>
      </c>
      <c r="B2415" s="194" t="s">
        <v>2198</v>
      </c>
      <c r="C2415" s="195" t="s">
        <v>2556</v>
      </c>
      <c r="D2415" s="195" t="s">
        <v>807</v>
      </c>
      <c r="E2415" s="196">
        <v>44.34</v>
      </c>
      <c r="F2415" s="197">
        <v>13</v>
      </c>
      <c r="G2415" s="198">
        <f t="shared" ref="G2415:G2426" si="163">IF(E2415="","",F2415*E2415)</f>
        <v>576.42000000000007</v>
      </c>
      <c r="H2415" s="371" t="s">
        <v>2584</v>
      </c>
      <c r="I2415" s="373" t="s">
        <v>2501</v>
      </c>
    </row>
    <row r="2416" spans="1:9" ht="26.25" x14ac:dyDescent="0.25">
      <c r="A2416" s="193" t="s">
        <v>2517</v>
      </c>
      <c r="B2416" s="194" t="s">
        <v>1718</v>
      </c>
      <c r="C2416" s="195" t="s">
        <v>2518</v>
      </c>
      <c r="D2416" s="195" t="s">
        <v>807</v>
      </c>
      <c r="E2416" s="196">
        <v>1.2</v>
      </c>
      <c r="F2416" s="197">
        <v>13</v>
      </c>
      <c r="G2416" s="198">
        <f t="shared" si="163"/>
        <v>15.6</v>
      </c>
      <c r="H2416" s="371"/>
      <c r="I2416" s="373"/>
    </row>
    <row r="2417" spans="1:9" ht="26.25" x14ac:dyDescent="0.25">
      <c r="A2417" s="193" t="s">
        <v>2519</v>
      </c>
      <c r="B2417" s="194" t="s">
        <v>1718</v>
      </c>
      <c r="C2417" s="195" t="s">
        <v>2520</v>
      </c>
      <c r="D2417" s="195" t="s">
        <v>807</v>
      </c>
      <c r="E2417" s="196">
        <v>0.85</v>
      </c>
      <c r="F2417" s="197">
        <v>13</v>
      </c>
      <c r="G2417" s="198">
        <f t="shared" si="163"/>
        <v>11.049999999999999</v>
      </c>
      <c r="H2417" s="371"/>
      <c r="I2417" s="373"/>
    </row>
    <row r="2418" spans="1:9" x14ac:dyDescent="0.25">
      <c r="A2418" s="193" t="s">
        <v>2401</v>
      </c>
      <c r="B2418" s="194" t="s">
        <v>1713</v>
      </c>
      <c r="C2418" s="195" t="s">
        <v>2402</v>
      </c>
      <c r="D2418" s="195" t="s">
        <v>2422</v>
      </c>
      <c r="E2418" s="196">
        <v>1.51</v>
      </c>
      <c r="F2418" s="197">
        <v>12</v>
      </c>
      <c r="G2418" s="198">
        <f t="shared" si="163"/>
        <v>18.12</v>
      </c>
      <c r="H2418" s="371"/>
      <c r="I2418" s="373"/>
    </row>
    <row r="2419" spans="1:9" x14ac:dyDescent="0.25">
      <c r="A2419" s="193" t="s">
        <v>2550</v>
      </c>
      <c r="B2419" s="194" t="s">
        <v>1718</v>
      </c>
      <c r="C2419" s="195" t="s">
        <v>2589</v>
      </c>
      <c r="D2419" s="195" t="s">
        <v>807</v>
      </c>
      <c r="E2419" s="196">
        <v>106.24</v>
      </c>
      <c r="F2419" s="197">
        <v>2</v>
      </c>
      <c r="G2419" s="198">
        <f t="shared" si="163"/>
        <v>212.48</v>
      </c>
      <c r="H2419" s="371"/>
      <c r="I2419" s="373"/>
    </row>
    <row r="2420" spans="1:9" x14ac:dyDescent="0.25">
      <c r="A2420" s="193"/>
      <c r="B2420" s="194"/>
      <c r="C2420" s="195"/>
      <c r="D2420" s="195"/>
      <c r="E2420" s="196"/>
      <c r="F2420" s="197"/>
      <c r="G2420" s="198" t="str">
        <f t="shared" si="163"/>
        <v/>
      </c>
      <c r="H2420" s="371"/>
      <c r="I2420" s="373"/>
    </row>
    <row r="2421" spans="1:9" x14ac:dyDescent="0.25">
      <c r="A2421" s="193"/>
      <c r="B2421" s="194"/>
      <c r="C2421" s="195"/>
      <c r="D2421" s="195"/>
      <c r="E2421" s="196"/>
      <c r="F2421" s="197"/>
      <c r="G2421" s="198" t="str">
        <f t="shared" si="163"/>
        <v/>
      </c>
      <c r="H2421" s="371"/>
      <c r="I2421" s="373"/>
    </row>
    <row r="2422" spans="1:9" x14ac:dyDescent="0.25">
      <c r="A2422" s="193"/>
      <c r="B2422" s="194"/>
      <c r="C2422" s="195"/>
      <c r="D2422" s="195"/>
      <c r="E2422" s="196"/>
      <c r="F2422" s="197"/>
      <c r="G2422" s="198" t="str">
        <f t="shared" si="163"/>
        <v/>
      </c>
      <c r="H2422" s="371"/>
      <c r="I2422" s="373"/>
    </row>
    <row r="2423" spans="1:9" x14ac:dyDescent="0.25">
      <c r="A2423" s="193"/>
      <c r="B2423" s="194"/>
      <c r="C2423" s="195"/>
      <c r="D2423" s="195"/>
      <c r="E2423" s="196"/>
      <c r="F2423" s="199"/>
      <c r="G2423" s="198" t="str">
        <f t="shared" si="163"/>
        <v/>
      </c>
      <c r="H2423" s="371"/>
      <c r="I2423" s="373"/>
    </row>
    <row r="2424" spans="1:9" x14ac:dyDescent="0.25">
      <c r="A2424" s="193"/>
      <c r="B2424" s="194"/>
      <c r="C2424" s="195"/>
      <c r="D2424" s="195"/>
      <c r="E2424" s="196"/>
      <c r="F2424" s="199"/>
      <c r="G2424" s="198" t="str">
        <f t="shared" si="163"/>
        <v/>
      </c>
      <c r="H2424" s="371"/>
      <c r="I2424" s="373"/>
    </row>
    <row r="2425" spans="1:9" ht="15.75" thickBot="1" x14ac:dyDescent="0.3">
      <c r="A2425" s="200"/>
      <c r="B2425" s="201"/>
      <c r="C2425" s="202"/>
      <c r="D2425" s="202"/>
      <c r="E2425" s="203"/>
      <c r="F2425" s="204"/>
      <c r="G2425" s="205" t="str">
        <f t="shared" si="163"/>
        <v/>
      </c>
      <c r="H2425" s="372"/>
      <c r="I2425" s="374"/>
    </row>
    <row r="2426" spans="1:9" ht="15.75" thickBot="1" x14ac:dyDescent="0.3">
      <c r="A2426" s="164"/>
      <c r="B2426" s="206"/>
      <c r="C2426" s="164"/>
      <c r="D2426" s="164"/>
      <c r="E2426" s="207"/>
      <c r="F2426" s="208"/>
      <c r="G2426" s="209" t="str">
        <f t="shared" si="163"/>
        <v/>
      </c>
      <c r="H2426" s="175"/>
      <c r="I2426" s="175"/>
    </row>
    <row r="2427" spans="1:9" x14ac:dyDescent="0.25">
      <c r="A2427" s="176" t="s">
        <v>2299</v>
      </c>
      <c r="B2427" s="177" t="s">
        <v>658</v>
      </c>
      <c r="C2427" s="178"/>
      <c r="D2427" s="179" t="s">
        <v>2</v>
      </c>
      <c r="E2427" s="179" t="s">
        <v>2385</v>
      </c>
      <c r="F2427" s="180">
        <v>1</v>
      </c>
      <c r="G2427" s="181">
        <f>IF(SUM(G2429:G2438)="","",IF(E2427="NOTURNO",(SUM(G2429:G2438))*1.25,SUM(G2429:G2438)))</f>
        <v>463.90000000000003</v>
      </c>
      <c r="H2427" s="182" t="s">
        <v>1771</v>
      </c>
      <c r="I2427" s="183" t="s">
        <v>1772</v>
      </c>
    </row>
    <row r="2428" spans="1:9" x14ac:dyDescent="0.25">
      <c r="A2428" s="184" t="s">
        <v>1774</v>
      </c>
      <c r="B2428" s="185" t="s">
        <v>2386</v>
      </c>
      <c r="C2428" s="186" t="s">
        <v>2387</v>
      </c>
      <c r="D2428" s="187" t="s">
        <v>2</v>
      </c>
      <c r="E2428" s="188" t="s">
        <v>2388</v>
      </c>
      <c r="F2428" s="189" t="s">
        <v>3</v>
      </c>
      <c r="G2428" s="190"/>
      <c r="H2428" s="191"/>
      <c r="I2428" s="192"/>
    </row>
    <row r="2429" spans="1:9" x14ac:dyDescent="0.25">
      <c r="A2429" s="193" t="s">
        <v>2196</v>
      </c>
      <c r="B2429" s="194" t="s">
        <v>2198</v>
      </c>
      <c r="C2429" s="195" t="s">
        <v>2556</v>
      </c>
      <c r="D2429" s="195" t="s">
        <v>807</v>
      </c>
      <c r="E2429" s="196">
        <v>44.34</v>
      </c>
      <c r="F2429" s="197">
        <v>10</v>
      </c>
      <c r="G2429" s="198">
        <f t="shared" ref="G2429:G2440" si="164">IF(E2429="","",F2429*E2429)</f>
        <v>443.40000000000003</v>
      </c>
      <c r="H2429" s="371" t="s">
        <v>2587</v>
      </c>
      <c r="I2429" s="373" t="s">
        <v>2501</v>
      </c>
    </row>
    <row r="2430" spans="1:9" ht="26.25" x14ac:dyDescent="0.25">
      <c r="A2430" s="193" t="s">
        <v>2517</v>
      </c>
      <c r="B2430" s="194" t="s">
        <v>1718</v>
      </c>
      <c r="C2430" s="195" t="s">
        <v>2518</v>
      </c>
      <c r="D2430" s="195" t="s">
        <v>807</v>
      </c>
      <c r="E2430" s="196">
        <v>1.2</v>
      </c>
      <c r="F2430" s="197">
        <v>10</v>
      </c>
      <c r="G2430" s="198">
        <f t="shared" si="164"/>
        <v>12</v>
      </c>
      <c r="H2430" s="371"/>
      <c r="I2430" s="373"/>
    </row>
    <row r="2431" spans="1:9" ht="26.25" x14ac:dyDescent="0.25">
      <c r="A2431" s="193" t="s">
        <v>2519</v>
      </c>
      <c r="B2431" s="194" t="s">
        <v>1718</v>
      </c>
      <c r="C2431" s="195" t="s">
        <v>2520</v>
      </c>
      <c r="D2431" s="195" t="s">
        <v>807</v>
      </c>
      <c r="E2431" s="196">
        <v>0.85</v>
      </c>
      <c r="F2431" s="197">
        <v>10</v>
      </c>
      <c r="G2431" s="198">
        <f t="shared" si="164"/>
        <v>8.5</v>
      </c>
      <c r="H2431" s="371"/>
      <c r="I2431" s="373"/>
    </row>
    <row r="2432" spans="1:9" x14ac:dyDescent="0.25">
      <c r="A2432" s="193"/>
      <c r="B2432" s="194"/>
      <c r="C2432" s="195"/>
      <c r="D2432" s="195"/>
      <c r="E2432" s="196"/>
      <c r="F2432" s="197"/>
      <c r="G2432" s="198" t="str">
        <f t="shared" si="164"/>
        <v/>
      </c>
      <c r="H2432" s="371"/>
      <c r="I2432" s="373"/>
    </row>
    <row r="2433" spans="1:9" x14ac:dyDescent="0.25">
      <c r="A2433" s="193"/>
      <c r="B2433" s="194"/>
      <c r="C2433" s="195"/>
      <c r="D2433" s="195"/>
      <c r="E2433" s="196"/>
      <c r="F2433" s="197"/>
      <c r="G2433" s="198" t="str">
        <f t="shared" si="164"/>
        <v/>
      </c>
      <c r="H2433" s="371"/>
      <c r="I2433" s="373"/>
    </row>
    <row r="2434" spans="1:9" x14ac:dyDescent="0.25">
      <c r="A2434" s="193"/>
      <c r="B2434" s="194"/>
      <c r="C2434" s="195"/>
      <c r="D2434" s="195"/>
      <c r="E2434" s="196"/>
      <c r="F2434" s="197"/>
      <c r="G2434" s="198" t="str">
        <f t="shared" si="164"/>
        <v/>
      </c>
      <c r="H2434" s="371"/>
      <c r="I2434" s="373"/>
    </row>
    <row r="2435" spans="1:9" x14ac:dyDescent="0.25">
      <c r="A2435" s="193"/>
      <c r="B2435" s="194"/>
      <c r="C2435" s="195"/>
      <c r="D2435" s="195"/>
      <c r="E2435" s="196"/>
      <c r="F2435" s="197"/>
      <c r="G2435" s="198" t="str">
        <f t="shared" si="164"/>
        <v/>
      </c>
      <c r="H2435" s="371"/>
      <c r="I2435" s="373"/>
    </row>
    <row r="2436" spans="1:9" x14ac:dyDescent="0.25">
      <c r="A2436" s="193"/>
      <c r="B2436" s="194"/>
      <c r="C2436" s="195"/>
      <c r="D2436" s="195"/>
      <c r="E2436" s="196"/>
      <c r="F2436" s="197"/>
      <c r="G2436" s="198" t="str">
        <f t="shared" si="164"/>
        <v/>
      </c>
      <c r="H2436" s="371"/>
      <c r="I2436" s="373"/>
    </row>
    <row r="2437" spans="1:9" x14ac:dyDescent="0.25">
      <c r="A2437" s="193"/>
      <c r="B2437" s="194"/>
      <c r="C2437" s="195"/>
      <c r="D2437" s="195"/>
      <c r="E2437" s="196"/>
      <c r="F2437" s="199"/>
      <c r="G2437" s="198" t="str">
        <f t="shared" si="164"/>
        <v/>
      </c>
      <c r="H2437" s="371"/>
      <c r="I2437" s="373"/>
    </row>
    <row r="2438" spans="1:9" x14ac:dyDescent="0.25">
      <c r="A2438" s="193"/>
      <c r="B2438" s="194"/>
      <c r="C2438" s="195"/>
      <c r="D2438" s="195"/>
      <c r="E2438" s="196"/>
      <c r="F2438" s="199"/>
      <c r="G2438" s="198" t="str">
        <f t="shared" si="164"/>
        <v/>
      </c>
      <c r="H2438" s="371"/>
      <c r="I2438" s="373"/>
    </row>
    <row r="2439" spans="1:9" ht="15.75" thickBot="1" x14ac:dyDescent="0.3">
      <c r="A2439" s="200"/>
      <c r="B2439" s="201"/>
      <c r="C2439" s="202"/>
      <c r="D2439" s="202"/>
      <c r="E2439" s="203"/>
      <c r="F2439" s="204"/>
      <c r="G2439" s="205" t="str">
        <f t="shared" si="164"/>
        <v/>
      </c>
      <c r="H2439" s="372"/>
      <c r="I2439" s="374"/>
    </row>
    <row r="2440" spans="1:9" ht="15.75" thickBot="1" x14ac:dyDescent="0.3">
      <c r="A2440" s="164"/>
      <c r="B2440" s="206"/>
      <c r="C2440" s="164"/>
      <c r="D2440" s="164"/>
      <c r="E2440" s="207"/>
      <c r="F2440" s="208"/>
      <c r="G2440" s="209" t="str">
        <f t="shared" si="164"/>
        <v/>
      </c>
      <c r="H2440" s="175"/>
      <c r="I2440" s="175"/>
    </row>
    <row r="2441" spans="1:9" x14ac:dyDescent="0.25">
      <c r="A2441" s="176" t="s">
        <v>2300</v>
      </c>
      <c r="B2441" s="177" t="s">
        <v>659</v>
      </c>
      <c r="C2441" s="178"/>
      <c r="D2441" s="179" t="s">
        <v>2</v>
      </c>
      <c r="E2441" s="179" t="s">
        <v>2385</v>
      </c>
      <c r="F2441" s="180">
        <v>1</v>
      </c>
      <c r="G2441" s="181">
        <f>IF(SUM(G2443:G2452)="","",IF(E2441="NOTURNO",(SUM(G2443:G2452))*1.25,SUM(G2443:G2452)))</f>
        <v>463.90000000000003</v>
      </c>
      <c r="H2441" s="182" t="s">
        <v>1771</v>
      </c>
      <c r="I2441" s="183" t="s">
        <v>1772</v>
      </c>
    </row>
    <row r="2442" spans="1:9" x14ac:dyDescent="0.25">
      <c r="A2442" s="184" t="s">
        <v>1774</v>
      </c>
      <c r="B2442" s="185" t="s">
        <v>2386</v>
      </c>
      <c r="C2442" s="186" t="s">
        <v>2387</v>
      </c>
      <c r="D2442" s="187" t="s">
        <v>2</v>
      </c>
      <c r="E2442" s="188" t="s">
        <v>2388</v>
      </c>
      <c r="F2442" s="189" t="s">
        <v>3</v>
      </c>
      <c r="G2442" s="190"/>
      <c r="H2442" s="191"/>
      <c r="I2442" s="192"/>
    </row>
    <row r="2443" spans="1:9" x14ac:dyDescent="0.25">
      <c r="A2443" s="193" t="s">
        <v>2196</v>
      </c>
      <c r="B2443" s="194" t="s">
        <v>2198</v>
      </c>
      <c r="C2443" s="195" t="s">
        <v>2556</v>
      </c>
      <c r="D2443" s="195" t="s">
        <v>807</v>
      </c>
      <c r="E2443" s="196">
        <v>44.34</v>
      </c>
      <c r="F2443" s="197">
        <v>10</v>
      </c>
      <c r="G2443" s="198">
        <f t="shared" ref="G2443:G2453" si="165">IF(E2443="","",F2443*E2443)</f>
        <v>443.40000000000003</v>
      </c>
      <c r="H2443" s="371" t="s">
        <v>2588</v>
      </c>
      <c r="I2443" s="373" t="s">
        <v>2501</v>
      </c>
    </row>
    <row r="2444" spans="1:9" ht="26.25" x14ac:dyDescent="0.25">
      <c r="A2444" s="193" t="s">
        <v>2517</v>
      </c>
      <c r="B2444" s="194" t="s">
        <v>1718</v>
      </c>
      <c r="C2444" s="195" t="s">
        <v>2518</v>
      </c>
      <c r="D2444" s="195" t="s">
        <v>807</v>
      </c>
      <c r="E2444" s="196">
        <v>1.2</v>
      </c>
      <c r="F2444" s="197">
        <v>10</v>
      </c>
      <c r="G2444" s="198">
        <f t="shared" si="165"/>
        <v>12</v>
      </c>
      <c r="H2444" s="371"/>
      <c r="I2444" s="373"/>
    </row>
    <row r="2445" spans="1:9" ht="26.25" x14ac:dyDescent="0.25">
      <c r="A2445" s="193" t="s">
        <v>2519</v>
      </c>
      <c r="B2445" s="194" t="s">
        <v>1718</v>
      </c>
      <c r="C2445" s="195" t="s">
        <v>2520</v>
      </c>
      <c r="D2445" s="195" t="s">
        <v>807</v>
      </c>
      <c r="E2445" s="196">
        <v>0.85</v>
      </c>
      <c r="F2445" s="197">
        <v>10</v>
      </c>
      <c r="G2445" s="198">
        <f t="shared" si="165"/>
        <v>8.5</v>
      </c>
      <c r="H2445" s="371"/>
      <c r="I2445" s="373"/>
    </row>
    <row r="2446" spans="1:9" x14ac:dyDescent="0.25">
      <c r="A2446" s="193"/>
      <c r="B2446" s="194"/>
      <c r="C2446" s="195"/>
      <c r="D2446" s="195"/>
      <c r="E2446" s="196"/>
      <c r="F2446" s="197"/>
      <c r="G2446" s="198" t="str">
        <f t="shared" si="165"/>
        <v/>
      </c>
      <c r="H2446" s="371"/>
      <c r="I2446" s="373"/>
    </row>
    <row r="2447" spans="1:9" x14ac:dyDescent="0.25">
      <c r="A2447" s="193"/>
      <c r="B2447" s="194"/>
      <c r="C2447" s="195"/>
      <c r="D2447" s="195"/>
      <c r="E2447" s="196"/>
      <c r="F2447" s="197"/>
      <c r="G2447" s="198" t="str">
        <f t="shared" si="165"/>
        <v/>
      </c>
      <c r="H2447" s="371"/>
      <c r="I2447" s="373"/>
    </row>
    <row r="2448" spans="1:9" x14ac:dyDescent="0.25">
      <c r="A2448" s="193"/>
      <c r="B2448" s="194"/>
      <c r="C2448" s="195"/>
      <c r="D2448" s="195"/>
      <c r="E2448" s="196"/>
      <c r="F2448" s="197"/>
      <c r="G2448" s="198" t="str">
        <f t="shared" si="165"/>
        <v/>
      </c>
      <c r="H2448" s="371"/>
      <c r="I2448" s="373"/>
    </row>
    <row r="2449" spans="1:9" x14ac:dyDescent="0.25">
      <c r="A2449" s="193"/>
      <c r="B2449" s="194"/>
      <c r="C2449" s="195"/>
      <c r="D2449" s="195"/>
      <c r="E2449" s="196"/>
      <c r="F2449" s="197"/>
      <c r="G2449" s="198" t="str">
        <f t="shared" si="165"/>
        <v/>
      </c>
      <c r="H2449" s="371"/>
      <c r="I2449" s="373"/>
    </row>
    <row r="2450" spans="1:9" x14ac:dyDescent="0.25">
      <c r="A2450" s="193"/>
      <c r="B2450" s="194"/>
      <c r="C2450" s="195"/>
      <c r="D2450" s="195"/>
      <c r="E2450" s="196"/>
      <c r="F2450" s="197"/>
      <c r="G2450" s="198" t="str">
        <f t="shared" si="165"/>
        <v/>
      </c>
      <c r="H2450" s="371"/>
      <c r="I2450" s="373"/>
    </row>
    <row r="2451" spans="1:9" x14ac:dyDescent="0.25">
      <c r="A2451" s="193"/>
      <c r="B2451" s="194"/>
      <c r="C2451" s="195"/>
      <c r="D2451" s="195"/>
      <c r="E2451" s="196"/>
      <c r="F2451" s="199"/>
      <c r="G2451" s="198" t="str">
        <f t="shared" si="165"/>
        <v/>
      </c>
      <c r="H2451" s="371"/>
      <c r="I2451" s="373"/>
    </row>
    <row r="2452" spans="1:9" x14ac:dyDescent="0.25">
      <c r="A2452" s="193"/>
      <c r="B2452" s="194"/>
      <c r="C2452" s="195"/>
      <c r="D2452" s="195"/>
      <c r="E2452" s="196"/>
      <c r="F2452" s="199"/>
      <c r="G2452" s="198" t="str">
        <f t="shared" si="165"/>
        <v/>
      </c>
      <c r="H2452" s="371"/>
      <c r="I2452" s="373"/>
    </row>
    <row r="2453" spans="1:9" ht="15.75" thickBot="1" x14ac:dyDescent="0.3">
      <c r="A2453" s="200"/>
      <c r="B2453" s="201"/>
      <c r="C2453" s="202"/>
      <c r="D2453" s="202"/>
      <c r="E2453" s="203"/>
      <c r="F2453" s="204"/>
      <c r="G2453" s="205" t="str">
        <f t="shared" si="165"/>
        <v/>
      </c>
      <c r="H2453" s="372"/>
      <c r="I2453" s="374"/>
    </row>
    <row r="2454" spans="1:9" ht="15.75" thickBot="1" x14ac:dyDescent="0.3">
      <c r="H2454" s="175"/>
      <c r="I2454" s="175"/>
    </row>
    <row r="2455" spans="1:9" x14ac:dyDescent="0.25">
      <c r="A2455" s="176" t="s">
        <v>2301</v>
      </c>
      <c r="B2455" s="177" t="s">
        <v>660</v>
      </c>
      <c r="C2455" s="178"/>
      <c r="D2455" s="179" t="s">
        <v>2</v>
      </c>
      <c r="E2455" s="179" t="s">
        <v>2385</v>
      </c>
      <c r="F2455" s="180">
        <v>1</v>
      </c>
      <c r="G2455" s="181">
        <f>IF(SUM(G2457:G2466)="","",IF(E2455="NOTURNO",(SUM(G2457:G2466))*1.25,SUM(G2457:G2466)))</f>
        <v>110.90000000000002</v>
      </c>
      <c r="H2455" s="182" t="s">
        <v>1771</v>
      </c>
      <c r="I2455" s="183" t="s">
        <v>1772</v>
      </c>
    </row>
    <row r="2456" spans="1:9" x14ac:dyDescent="0.25">
      <c r="A2456" s="184" t="s">
        <v>1774</v>
      </c>
      <c r="B2456" s="185" t="s">
        <v>2386</v>
      </c>
      <c r="C2456" s="186" t="s">
        <v>2387</v>
      </c>
      <c r="D2456" s="187" t="s">
        <v>2</v>
      </c>
      <c r="E2456" s="188" t="s">
        <v>2388</v>
      </c>
      <c r="F2456" s="189" t="s">
        <v>3</v>
      </c>
      <c r="G2456" s="190"/>
      <c r="H2456" s="191"/>
      <c r="I2456" s="192"/>
    </row>
    <row r="2457" spans="1:9" x14ac:dyDescent="0.25">
      <c r="A2457" s="193" t="s">
        <v>2196</v>
      </c>
      <c r="B2457" s="194" t="s">
        <v>2198</v>
      </c>
      <c r="C2457" s="195" t="s">
        <v>2556</v>
      </c>
      <c r="D2457" s="195" t="s">
        <v>807</v>
      </c>
      <c r="E2457" s="196">
        <v>44.34</v>
      </c>
      <c r="F2457" s="197">
        <v>2</v>
      </c>
      <c r="G2457" s="198">
        <f t="shared" ref="G2457:G2468" si="166">IF(E2457="","",F2457*E2457)</f>
        <v>88.68</v>
      </c>
      <c r="H2457" s="371" t="s">
        <v>2586</v>
      </c>
      <c r="I2457" s="373" t="s">
        <v>2501</v>
      </c>
    </row>
    <row r="2458" spans="1:9" ht="26.25" x14ac:dyDescent="0.25">
      <c r="A2458" s="193" t="s">
        <v>2517</v>
      </c>
      <c r="B2458" s="194" t="s">
        <v>1718</v>
      </c>
      <c r="C2458" s="195" t="s">
        <v>2518</v>
      </c>
      <c r="D2458" s="195" t="s">
        <v>807</v>
      </c>
      <c r="E2458" s="196">
        <v>1.2</v>
      </c>
      <c r="F2458" s="197">
        <v>2</v>
      </c>
      <c r="G2458" s="198">
        <f t="shared" si="166"/>
        <v>2.4</v>
      </c>
      <c r="H2458" s="371"/>
      <c r="I2458" s="373"/>
    </row>
    <row r="2459" spans="1:9" ht="26.25" x14ac:dyDescent="0.25">
      <c r="A2459" s="193" t="s">
        <v>2519</v>
      </c>
      <c r="B2459" s="194" t="s">
        <v>1718</v>
      </c>
      <c r="C2459" s="195" t="s">
        <v>2520</v>
      </c>
      <c r="D2459" s="195" t="s">
        <v>807</v>
      </c>
      <c r="E2459" s="196">
        <v>0.85</v>
      </c>
      <c r="F2459" s="197">
        <v>2</v>
      </c>
      <c r="G2459" s="198">
        <f t="shared" si="166"/>
        <v>1.7</v>
      </c>
      <c r="H2459" s="371"/>
      <c r="I2459" s="373"/>
    </row>
    <row r="2460" spans="1:9" x14ac:dyDescent="0.25">
      <c r="A2460" s="193" t="s">
        <v>2401</v>
      </c>
      <c r="B2460" s="194" t="s">
        <v>1713</v>
      </c>
      <c r="C2460" s="195" t="s">
        <v>2402</v>
      </c>
      <c r="D2460" s="195" t="s">
        <v>2422</v>
      </c>
      <c r="E2460" s="196">
        <v>1.51</v>
      </c>
      <c r="F2460" s="197">
        <v>12</v>
      </c>
      <c r="G2460" s="198">
        <f t="shared" si="166"/>
        <v>18.12</v>
      </c>
      <c r="H2460" s="371"/>
      <c r="I2460" s="373"/>
    </row>
    <row r="2461" spans="1:9" x14ac:dyDescent="0.25">
      <c r="A2461" s="193"/>
      <c r="B2461" s="194"/>
      <c r="C2461" s="195"/>
      <c r="D2461" s="195"/>
      <c r="E2461" s="196"/>
      <c r="F2461" s="197"/>
      <c r="G2461" s="198" t="str">
        <f t="shared" si="166"/>
        <v/>
      </c>
      <c r="H2461" s="371"/>
      <c r="I2461" s="373"/>
    </row>
    <row r="2462" spans="1:9" x14ac:dyDescent="0.25">
      <c r="A2462" s="193"/>
      <c r="B2462" s="194"/>
      <c r="C2462" s="195"/>
      <c r="D2462" s="195"/>
      <c r="E2462" s="196"/>
      <c r="F2462" s="197"/>
      <c r="G2462" s="198" t="str">
        <f t="shared" si="166"/>
        <v/>
      </c>
      <c r="H2462" s="371"/>
      <c r="I2462" s="373"/>
    </row>
    <row r="2463" spans="1:9" x14ac:dyDescent="0.25">
      <c r="A2463" s="193"/>
      <c r="B2463" s="194"/>
      <c r="C2463" s="195"/>
      <c r="D2463" s="195"/>
      <c r="E2463" s="196"/>
      <c r="F2463" s="197"/>
      <c r="G2463" s="198" t="str">
        <f t="shared" si="166"/>
        <v/>
      </c>
      <c r="H2463" s="371"/>
      <c r="I2463" s="373"/>
    </row>
    <row r="2464" spans="1:9" x14ac:dyDescent="0.25">
      <c r="A2464" s="193"/>
      <c r="B2464" s="194"/>
      <c r="C2464" s="195"/>
      <c r="D2464" s="195"/>
      <c r="E2464" s="196"/>
      <c r="F2464" s="197"/>
      <c r="G2464" s="198" t="str">
        <f t="shared" si="166"/>
        <v/>
      </c>
      <c r="H2464" s="371"/>
      <c r="I2464" s="373"/>
    </row>
    <row r="2465" spans="1:9" x14ac:dyDescent="0.25">
      <c r="A2465" s="193"/>
      <c r="B2465" s="194"/>
      <c r="C2465" s="195"/>
      <c r="D2465" s="195"/>
      <c r="E2465" s="196"/>
      <c r="F2465" s="199"/>
      <c r="G2465" s="198" t="str">
        <f t="shared" si="166"/>
        <v/>
      </c>
      <c r="H2465" s="371"/>
      <c r="I2465" s="373"/>
    </row>
    <row r="2466" spans="1:9" x14ac:dyDescent="0.25">
      <c r="A2466" s="193"/>
      <c r="B2466" s="194"/>
      <c r="C2466" s="195"/>
      <c r="D2466" s="195"/>
      <c r="E2466" s="196"/>
      <c r="F2466" s="199"/>
      <c r="G2466" s="198" t="str">
        <f t="shared" si="166"/>
        <v/>
      </c>
      <c r="H2466" s="371"/>
      <c r="I2466" s="373"/>
    </row>
    <row r="2467" spans="1:9" ht="15.75" thickBot="1" x14ac:dyDescent="0.3">
      <c r="A2467" s="200"/>
      <c r="B2467" s="201"/>
      <c r="C2467" s="202"/>
      <c r="D2467" s="202"/>
      <c r="E2467" s="203"/>
      <c r="F2467" s="204"/>
      <c r="G2467" s="205" t="str">
        <f t="shared" si="166"/>
        <v/>
      </c>
      <c r="H2467" s="372"/>
      <c r="I2467" s="374"/>
    </row>
    <row r="2468" spans="1:9" ht="15.75" thickBot="1" x14ac:dyDescent="0.3">
      <c r="A2468" s="164"/>
      <c r="B2468" s="206"/>
      <c r="C2468" s="164"/>
      <c r="D2468" s="164"/>
      <c r="E2468" s="207"/>
      <c r="F2468" s="208"/>
      <c r="G2468" s="209" t="str">
        <f t="shared" si="166"/>
        <v/>
      </c>
      <c r="H2468" s="175"/>
      <c r="I2468" s="175"/>
    </row>
    <row r="2469" spans="1:9" x14ac:dyDescent="0.25">
      <c r="A2469" s="176" t="s">
        <v>2302</v>
      </c>
      <c r="B2469" s="177" t="s">
        <v>661</v>
      </c>
      <c r="C2469" s="178"/>
      <c r="D2469" s="179" t="s">
        <v>2</v>
      </c>
      <c r="E2469" s="179" t="s">
        <v>2385</v>
      </c>
      <c r="F2469" s="180">
        <v>1</v>
      </c>
      <c r="G2469" s="181">
        <f>IF(SUM(G2471:G2480)="","",IF(E2469="NOTURNO",(SUM(G2471:G2480))*1.25,SUM(G2471:G2480)))</f>
        <v>110.90000000000002</v>
      </c>
      <c r="H2469" s="182" t="s">
        <v>1771</v>
      </c>
      <c r="I2469" s="183" t="s">
        <v>1772</v>
      </c>
    </row>
    <row r="2470" spans="1:9" x14ac:dyDescent="0.25">
      <c r="A2470" s="184" t="s">
        <v>1774</v>
      </c>
      <c r="B2470" s="185" t="s">
        <v>2386</v>
      </c>
      <c r="C2470" s="186" t="s">
        <v>2387</v>
      </c>
      <c r="D2470" s="187" t="s">
        <v>2</v>
      </c>
      <c r="E2470" s="188" t="s">
        <v>2388</v>
      </c>
      <c r="F2470" s="189" t="s">
        <v>3</v>
      </c>
      <c r="G2470" s="190"/>
      <c r="H2470" s="191"/>
      <c r="I2470" s="192"/>
    </row>
    <row r="2471" spans="1:9" x14ac:dyDescent="0.25">
      <c r="A2471" s="193" t="s">
        <v>2196</v>
      </c>
      <c r="B2471" s="194" t="s">
        <v>2198</v>
      </c>
      <c r="C2471" s="195" t="s">
        <v>2556</v>
      </c>
      <c r="D2471" s="195" t="s">
        <v>807</v>
      </c>
      <c r="E2471" s="196">
        <v>44.34</v>
      </c>
      <c r="F2471" s="197">
        <v>2</v>
      </c>
      <c r="G2471" s="198">
        <f t="shared" ref="G2471:G2481" si="167">IF(E2471="","",F2471*E2471)</f>
        <v>88.68</v>
      </c>
      <c r="H2471" s="371" t="s">
        <v>2590</v>
      </c>
      <c r="I2471" s="373" t="s">
        <v>2501</v>
      </c>
    </row>
    <row r="2472" spans="1:9" ht="26.25" x14ac:dyDescent="0.25">
      <c r="A2472" s="193" t="s">
        <v>2517</v>
      </c>
      <c r="B2472" s="194" t="s">
        <v>1718</v>
      </c>
      <c r="C2472" s="195" t="s">
        <v>2518</v>
      </c>
      <c r="D2472" s="195" t="s">
        <v>807</v>
      </c>
      <c r="E2472" s="196">
        <v>1.2</v>
      </c>
      <c r="F2472" s="197">
        <v>2</v>
      </c>
      <c r="G2472" s="198">
        <f t="shared" si="167"/>
        <v>2.4</v>
      </c>
      <c r="H2472" s="371"/>
      <c r="I2472" s="373"/>
    </row>
    <row r="2473" spans="1:9" ht="26.25" x14ac:dyDescent="0.25">
      <c r="A2473" s="193" t="s">
        <v>2519</v>
      </c>
      <c r="B2473" s="194" t="s">
        <v>1718</v>
      </c>
      <c r="C2473" s="195" t="s">
        <v>2520</v>
      </c>
      <c r="D2473" s="195" t="s">
        <v>807</v>
      </c>
      <c r="E2473" s="196">
        <v>0.85</v>
      </c>
      <c r="F2473" s="197">
        <v>2</v>
      </c>
      <c r="G2473" s="198">
        <f t="shared" si="167"/>
        <v>1.7</v>
      </c>
      <c r="H2473" s="371"/>
      <c r="I2473" s="373"/>
    </row>
    <row r="2474" spans="1:9" x14ac:dyDescent="0.25">
      <c r="A2474" s="193" t="s">
        <v>2401</v>
      </c>
      <c r="B2474" s="194" t="s">
        <v>1713</v>
      </c>
      <c r="C2474" s="195" t="s">
        <v>2402</v>
      </c>
      <c r="D2474" s="195" t="s">
        <v>2422</v>
      </c>
      <c r="E2474" s="196">
        <v>1.51</v>
      </c>
      <c r="F2474" s="197">
        <v>12</v>
      </c>
      <c r="G2474" s="198">
        <f t="shared" si="167"/>
        <v>18.12</v>
      </c>
      <c r="H2474" s="371"/>
      <c r="I2474" s="373"/>
    </row>
    <row r="2475" spans="1:9" x14ac:dyDescent="0.25">
      <c r="A2475" s="193"/>
      <c r="B2475" s="194"/>
      <c r="C2475" s="195"/>
      <c r="D2475" s="195"/>
      <c r="E2475" s="196"/>
      <c r="F2475" s="197"/>
      <c r="G2475" s="198" t="str">
        <f t="shared" si="167"/>
        <v/>
      </c>
      <c r="H2475" s="371"/>
      <c r="I2475" s="373"/>
    </row>
    <row r="2476" spans="1:9" x14ac:dyDescent="0.25">
      <c r="A2476" s="193"/>
      <c r="B2476" s="194"/>
      <c r="C2476" s="195"/>
      <c r="D2476" s="195"/>
      <c r="E2476" s="196"/>
      <c r="F2476" s="197"/>
      <c r="G2476" s="198" t="str">
        <f t="shared" si="167"/>
        <v/>
      </c>
      <c r="H2476" s="371"/>
      <c r="I2476" s="373"/>
    </row>
    <row r="2477" spans="1:9" x14ac:dyDescent="0.25">
      <c r="A2477" s="193"/>
      <c r="B2477" s="194"/>
      <c r="C2477" s="195"/>
      <c r="D2477" s="195"/>
      <c r="E2477" s="196"/>
      <c r="F2477" s="197"/>
      <c r="G2477" s="198" t="str">
        <f t="shared" si="167"/>
        <v/>
      </c>
      <c r="H2477" s="371"/>
      <c r="I2477" s="373"/>
    </row>
    <row r="2478" spans="1:9" x14ac:dyDescent="0.25">
      <c r="A2478" s="193"/>
      <c r="B2478" s="194"/>
      <c r="C2478" s="195"/>
      <c r="D2478" s="195"/>
      <c r="E2478" s="196"/>
      <c r="F2478" s="197"/>
      <c r="G2478" s="198" t="str">
        <f t="shared" si="167"/>
        <v/>
      </c>
      <c r="H2478" s="371"/>
      <c r="I2478" s="373"/>
    </row>
    <row r="2479" spans="1:9" x14ac:dyDescent="0.25">
      <c r="A2479" s="193"/>
      <c r="B2479" s="194"/>
      <c r="C2479" s="195"/>
      <c r="D2479" s="195"/>
      <c r="E2479" s="196"/>
      <c r="F2479" s="199"/>
      <c r="G2479" s="198" t="str">
        <f t="shared" si="167"/>
        <v/>
      </c>
      <c r="H2479" s="371"/>
      <c r="I2479" s="373"/>
    </row>
    <row r="2480" spans="1:9" x14ac:dyDescent="0.25">
      <c r="A2480" s="193"/>
      <c r="B2480" s="194"/>
      <c r="C2480" s="195"/>
      <c r="D2480" s="195"/>
      <c r="E2480" s="196"/>
      <c r="F2480" s="199"/>
      <c r="G2480" s="198" t="str">
        <f t="shared" si="167"/>
        <v/>
      </c>
      <c r="H2480" s="371"/>
      <c r="I2480" s="373"/>
    </row>
    <row r="2481" spans="1:9" ht="15.75" thickBot="1" x14ac:dyDescent="0.3">
      <c r="A2481" s="200"/>
      <c r="B2481" s="201"/>
      <c r="C2481" s="202"/>
      <c r="D2481" s="202"/>
      <c r="E2481" s="203"/>
      <c r="F2481" s="204"/>
      <c r="G2481" s="205" t="str">
        <f t="shared" si="167"/>
        <v/>
      </c>
      <c r="H2481" s="372"/>
      <c r="I2481" s="374"/>
    </row>
    <row r="2482" spans="1:9" ht="15.75" thickBot="1" x14ac:dyDescent="0.3">
      <c r="A2482" s="164"/>
      <c r="B2482" s="215"/>
      <c r="C2482" s="216"/>
      <c r="D2482" s="216"/>
      <c r="E2482" s="217"/>
      <c r="F2482" s="218"/>
      <c r="G2482" s="217"/>
      <c r="H2482" s="175"/>
      <c r="I2482" s="175"/>
    </row>
    <row r="2483" spans="1:9" x14ac:dyDescent="0.25">
      <c r="A2483" s="176" t="s">
        <v>2303</v>
      </c>
      <c r="B2483" s="177" t="s">
        <v>662</v>
      </c>
      <c r="C2483" s="178"/>
      <c r="D2483" s="179" t="s">
        <v>2</v>
      </c>
      <c r="E2483" s="179" t="s">
        <v>2385</v>
      </c>
      <c r="F2483" s="180">
        <v>1</v>
      </c>
      <c r="G2483" s="181">
        <f>IF(SUM(G2485:G2494)="","",IF(E2483="NOTURNO",(SUM(G2485:G2494))*1.25,SUM(G2485:G2494)))</f>
        <v>1032.69</v>
      </c>
      <c r="H2483" s="182" t="s">
        <v>1771</v>
      </c>
      <c r="I2483" s="183" t="s">
        <v>1772</v>
      </c>
    </row>
    <row r="2484" spans="1:9" x14ac:dyDescent="0.25">
      <c r="A2484" s="184" t="s">
        <v>1774</v>
      </c>
      <c r="B2484" s="185" t="s">
        <v>2386</v>
      </c>
      <c r="C2484" s="186" t="s">
        <v>2387</v>
      </c>
      <c r="D2484" s="187" t="s">
        <v>2</v>
      </c>
      <c r="E2484" s="188" t="s">
        <v>2388</v>
      </c>
      <c r="F2484" s="189" t="s">
        <v>3</v>
      </c>
      <c r="G2484" s="190"/>
      <c r="H2484" s="191"/>
      <c r="I2484" s="192"/>
    </row>
    <row r="2485" spans="1:9" x14ac:dyDescent="0.25">
      <c r="A2485" s="193" t="s">
        <v>2196</v>
      </c>
      <c r="B2485" s="194" t="s">
        <v>2198</v>
      </c>
      <c r="C2485" s="195" t="s">
        <v>2556</v>
      </c>
      <c r="D2485" s="195" t="s">
        <v>807</v>
      </c>
      <c r="E2485" s="196">
        <v>44.34</v>
      </c>
      <c r="F2485" s="197">
        <v>15</v>
      </c>
      <c r="G2485" s="198">
        <f t="shared" ref="G2485:G2496" si="168">IF(E2485="","",F2485*E2485)</f>
        <v>665.1</v>
      </c>
      <c r="H2485" s="386" t="s">
        <v>2583</v>
      </c>
      <c r="I2485" s="389" t="s">
        <v>2501</v>
      </c>
    </row>
    <row r="2486" spans="1:9" ht="26.25" x14ac:dyDescent="0.25">
      <c r="A2486" s="193" t="s">
        <v>2517</v>
      </c>
      <c r="B2486" s="194" t="s">
        <v>1718</v>
      </c>
      <c r="C2486" s="195" t="s">
        <v>2518</v>
      </c>
      <c r="D2486" s="195" t="s">
        <v>807</v>
      </c>
      <c r="E2486" s="196">
        <v>1.2</v>
      </c>
      <c r="F2486" s="197">
        <v>15</v>
      </c>
      <c r="G2486" s="198">
        <f t="shared" si="168"/>
        <v>18</v>
      </c>
      <c r="H2486" s="387"/>
      <c r="I2486" s="390"/>
    </row>
    <row r="2487" spans="1:9" ht="26.25" x14ac:dyDescent="0.25">
      <c r="A2487" s="193" t="s">
        <v>2519</v>
      </c>
      <c r="B2487" s="194" t="s">
        <v>1718</v>
      </c>
      <c r="C2487" s="195" t="s">
        <v>2520</v>
      </c>
      <c r="D2487" s="195" t="s">
        <v>807</v>
      </c>
      <c r="E2487" s="196">
        <v>0.85</v>
      </c>
      <c r="F2487" s="197">
        <v>15</v>
      </c>
      <c r="G2487" s="198">
        <f t="shared" si="168"/>
        <v>12.75</v>
      </c>
      <c r="H2487" s="387"/>
      <c r="I2487" s="390"/>
    </row>
    <row r="2488" spans="1:9" x14ac:dyDescent="0.25">
      <c r="A2488" s="193" t="s">
        <v>2401</v>
      </c>
      <c r="B2488" s="194" t="s">
        <v>1713</v>
      </c>
      <c r="C2488" s="195" t="s">
        <v>2402</v>
      </c>
      <c r="D2488" s="195" t="s">
        <v>2422</v>
      </c>
      <c r="E2488" s="196">
        <v>1.51</v>
      </c>
      <c r="F2488" s="197">
        <v>12</v>
      </c>
      <c r="G2488" s="198">
        <f t="shared" si="168"/>
        <v>18.12</v>
      </c>
      <c r="H2488" s="387"/>
      <c r="I2488" s="390"/>
    </row>
    <row r="2489" spans="1:9" x14ac:dyDescent="0.25">
      <c r="A2489" s="193" t="s">
        <v>2550</v>
      </c>
      <c r="B2489" s="194" t="s">
        <v>1718</v>
      </c>
      <c r="C2489" s="195" t="s">
        <v>2589</v>
      </c>
      <c r="D2489" s="195" t="s">
        <v>807</v>
      </c>
      <c r="E2489" s="196">
        <v>106.24</v>
      </c>
      <c r="F2489" s="197">
        <v>3</v>
      </c>
      <c r="G2489" s="198">
        <f t="shared" si="168"/>
        <v>318.71999999999997</v>
      </c>
      <c r="H2489" s="387"/>
      <c r="I2489" s="390"/>
    </row>
    <row r="2490" spans="1:9" x14ac:dyDescent="0.25">
      <c r="A2490" s="193"/>
      <c r="B2490" s="194"/>
      <c r="C2490" s="195"/>
      <c r="D2490" s="195"/>
      <c r="E2490" s="196"/>
      <c r="F2490" s="197"/>
      <c r="G2490" s="198" t="str">
        <f t="shared" si="168"/>
        <v/>
      </c>
      <c r="H2490" s="387"/>
      <c r="I2490" s="390"/>
    </row>
    <row r="2491" spans="1:9" x14ac:dyDescent="0.25">
      <c r="A2491" s="193"/>
      <c r="B2491" s="194"/>
      <c r="C2491" s="195"/>
      <c r="D2491" s="195"/>
      <c r="E2491" s="196"/>
      <c r="F2491" s="197"/>
      <c r="G2491" s="198" t="str">
        <f t="shared" si="168"/>
        <v/>
      </c>
      <c r="H2491" s="387"/>
      <c r="I2491" s="390"/>
    </row>
    <row r="2492" spans="1:9" x14ac:dyDescent="0.25">
      <c r="A2492" s="193"/>
      <c r="B2492" s="194"/>
      <c r="C2492" s="195"/>
      <c r="D2492" s="195"/>
      <c r="E2492" s="196"/>
      <c r="F2492" s="197"/>
      <c r="G2492" s="198" t="str">
        <f t="shared" si="168"/>
        <v/>
      </c>
      <c r="H2492" s="387"/>
      <c r="I2492" s="390"/>
    </row>
    <row r="2493" spans="1:9" x14ac:dyDescent="0.25">
      <c r="A2493" s="193"/>
      <c r="B2493" s="194"/>
      <c r="C2493" s="195"/>
      <c r="D2493" s="195"/>
      <c r="E2493" s="196"/>
      <c r="F2493" s="199"/>
      <c r="G2493" s="198" t="str">
        <f t="shared" si="168"/>
        <v/>
      </c>
      <c r="H2493" s="387"/>
      <c r="I2493" s="390"/>
    </row>
    <row r="2494" spans="1:9" x14ac:dyDescent="0.25">
      <c r="A2494" s="193"/>
      <c r="B2494" s="194"/>
      <c r="C2494" s="195"/>
      <c r="D2494" s="195"/>
      <c r="E2494" s="196"/>
      <c r="F2494" s="199"/>
      <c r="G2494" s="198" t="str">
        <f t="shared" si="168"/>
        <v/>
      </c>
      <c r="H2494" s="387"/>
      <c r="I2494" s="390"/>
    </row>
    <row r="2495" spans="1:9" ht="15.75" thickBot="1" x14ac:dyDescent="0.3">
      <c r="A2495" s="200"/>
      <c r="B2495" s="201"/>
      <c r="C2495" s="202"/>
      <c r="D2495" s="202"/>
      <c r="E2495" s="203"/>
      <c r="F2495" s="204"/>
      <c r="G2495" s="205" t="str">
        <f t="shared" si="168"/>
        <v/>
      </c>
      <c r="H2495" s="388"/>
      <c r="I2495" s="391"/>
    </row>
    <row r="2496" spans="1:9" ht="15.75" thickBot="1" x14ac:dyDescent="0.3">
      <c r="A2496" s="164"/>
      <c r="B2496" s="206"/>
      <c r="C2496" s="164"/>
      <c r="D2496" s="164"/>
      <c r="E2496" s="207"/>
      <c r="F2496" s="208"/>
      <c r="G2496" s="209" t="str">
        <f t="shared" si="168"/>
        <v/>
      </c>
      <c r="H2496" s="175"/>
      <c r="I2496" s="175"/>
    </row>
    <row r="2497" spans="1:9" x14ac:dyDescent="0.25">
      <c r="A2497" s="176" t="s">
        <v>2304</v>
      </c>
      <c r="B2497" s="177" t="s">
        <v>663</v>
      </c>
      <c r="C2497" s="178"/>
      <c r="D2497" s="179" t="s">
        <v>2</v>
      </c>
      <c r="E2497" s="179" t="s">
        <v>2385</v>
      </c>
      <c r="F2497" s="180">
        <v>1</v>
      </c>
      <c r="G2497" s="181">
        <f>IF(SUM(G2499:G2508)="","",IF(E2497="NOTURNO",(SUM(G2499:G2508))*1.25,SUM(G2499:G2508)))</f>
        <v>1264.6400000000001</v>
      </c>
      <c r="H2497" s="182" t="s">
        <v>1771</v>
      </c>
      <c r="I2497" s="183" t="s">
        <v>1772</v>
      </c>
    </row>
    <row r="2498" spans="1:9" x14ac:dyDescent="0.25">
      <c r="A2498" s="184" t="s">
        <v>1774</v>
      </c>
      <c r="B2498" s="185" t="s">
        <v>2386</v>
      </c>
      <c r="C2498" s="186" t="s">
        <v>2387</v>
      </c>
      <c r="D2498" s="187" t="s">
        <v>2</v>
      </c>
      <c r="E2498" s="188" t="s">
        <v>2388</v>
      </c>
      <c r="F2498" s="189" t="s">
        <v>3</v>
      </c>
      <c r="G2498" s="190"/>
      <c r="H2498" s="191"/>
      <c r="I2498" s="192"/>
    </row>
    <row r="2499" spans="1:9" x14ac:dyDescent="0.25">
      <c r="A2499" s="193" t="s">
        <v>2196</v>
      </c>
      <c r="B2499" s="194" t="s">
        <v>2198</v>
      </c>
      <c r="C2499" s="195" t="s">
        <v>2556</v>
      </c>
      <c r="D2499" s="195" t="s">
        <v>807</v>
      </c>
      <c r="E2499" s="196">
        <v>44.34</v>
      </c>
      <c r="F2499" s="197">
        <v>20</v>
      </c>
      <c r="G2499" s="198">
        <f t="shared" ref="G2499:G2510" si="169">IF(E2499="","",F2499*E2499)</f>
        <v>886.80000000000007</v>
      </c>
      <c r="H2499" s="371" t="s">
        <v>2584</v>
      </c>
      <c r="I2499" s="373" t="s">
        <v>2501</v>
      </c>
    </row>
    <row r="2500" spans="1:9" ht="26.25" x14ac:dyDescent="0.25">
      <c r="A2500" s="193" t="s">
        <v>2517</v>
      </c>
      <c r="B2500" s="194" t="s">
        <v>1718</v>
      </c>
      <c r="C2500" s="195" t="s">
        <v>2518</v>
      </c>
      <c r="D2500" s="195" t="s">
        <v>807</v>
      </c>
      <c r="E2500" s="196">
        <v>1.2</v>
      </c>
      <c r="F2500" s="197">
        <v>20</v>
      </c>
      <c r="G2500" s="198">
        <f t="shared" si="169"/>
        <v>24</v>
      </c>
      <c r="H2500" s="371"/>
      <c r="I2500" s="373"/>
    </row>
    <row r="2501" spans="1:9" ht="26.25" x14ac:dyDescent="0.25">
      <c r="A2501" s="193" t="s">
        <v>2519</v>
      </c>
      <c r="B2501" s="194" t="s">
        <v>1718</v>
      </c>
      <c r="C2501" s="195" t="s">
        <v>2520</v>
      </c>
      <c r="D2501" s="195" t="s">
        <v>807</v>
      </c>
      <c r="E2501" s="196">
        <v>0.85</v>
      </c>
      <c r="F2501" s="197">
        <v>20</v>
      </c>
      <c r="G2501" s="198">
        <f t="shared" si="169"/>
        <v>17</v>
      </c>
      <c r="H2501" s="371"/>
      <c r="I2501" s="373"/>
    </row>
    <row r="2502" spans="1:9" x14ac:dyDescent="0.25">
      <c r="A2502" s="193" t="s">
        <v>2401</v>
      </c>
      <c r="B2502" s="194" t="s">
        <v>1713</v>
      </c>
      <c r="C2502" s="195" t="s">
        <v>2402</v>
      </c>
      <c r="D2502" s="195" t="s">
        <v>2422</v>
      </c>
      <c r="E2502" s="196">
        <v>1.51</v>
      </c>
      <c r="F2502" s="197">
        <v>12</v>
      </c>
      <c r="G2502" s="198">
        <f t="shared" si="169"/>
        <v>18.12</v>
      </c>
      <c r="H2502" s="371"/>
      <c r="I2502" s="373"/>
    </row>
    <row r="2503" spans="1:9" x14ac:dyDescent="0.25">
      <c r="A2503" s="193" t="s">
        <v>2550</v>
      </c>
      <c r="B2503" s="194" t="s">
        <v>1718</v>
      </c>
      <c r="C2503" s="195" t="s">
        <v>2589</v>
      </c>
      <c r="D2503" s="195" t="s">
        <v>807</v>
      </c>
      <c r="E2503" s="196">
        <v>106.24</v>
      </c>
      <c r="F2503" s="197">
        <v>3</v>
      </c>
      <c r="G2503" s="198">
        <f t="shared" si="169"/>
        <v>318.71999999999997</v>
      </c>
      <c r="H2503" s="371"/>
      <c r="I2503" s="373"/>
    </row>
    <row r="2504" spans="1:9" x14ac:dyDescent="0.25">
      <c r="A2504" s="193"/>
      <c r="B2504" s="194"/>
      <c r="C2504" s="195"/>
      <c r="D2504" s="195"/>
      <c r="E2504" s="196"/>
      <c r="F2504" s="197"/>
      <c r="G2504" s="198" t="str">
        <f t="shared" si="169"/>
        <v/>
      </c>
      <c r="H2504" s="371"/>
      <c r="I2504" s="373"/>
    </row>
    <row r="2505" spans="1:9" x14ac:dyDescent="0.25">
      <c r="A2505" s="193"/>
      <c r="B2505" s="194"/>
      <c r="C2505" s="195"/>
      <c r="D2505" s="195"/>
      <c r="E2505" s="196"/>
      <c r="F2505" s="197"/>
      <c r="G2505" s="198" t="str">
        <f t="shared" si="169"/>
        <v/>
      </c>
      <c r="H2505" s="371"/>
      <c r="I2505" s="373"/>
    </row>
    <row r="2506" spans="1:9" x14ac:dyDescent="0.25">
      <c r="A2506" s="193"/>
      <c r="B2506" s="194"/>
      <c r="C2506" s="195"/>
      <c r="D2506" s="195"/>
      <c r="E2506" s="196"/>
      <c r="F2506" s="197"/>
      <c r="G2506" s="198" t="str">
        <f t="shared" si="169"/>
        <v/>
      </c>
      <c r="H2506" s="371"/>
      <c r="I2506" s="373"/>
    </row>
    <row r="2507" spans="1:9" x14ac:dyDescent="0.25">
      <c r="A2507" s="193"/>
      <c r="B2507" s="194"/>
      <c r="C2507" s="195"/>
      <c r="D2507" s="195"/>
      <c r="E2507" s="196"/>
      <c r="F2507" s="199"/>
      <c r="G2507" s="198" t="str">
        <f t="shared" si="169"/>
        <v/>
      </c>
      <c r="H2507" s="371"/>
      <c r="I2507" s="373"/>
    </row>
    <row r="2508" spans="1:9" x14ac:dyDescent="0.25">
      <c r="A2508" s="193"/>
      <c r="B2508" s="194"/>
      <c r="C2508" s="195"/>
      <c r="D2508" s="195"/>
      <c r="E2508" s="196"/>
      <c r="F2508" s="199"/>
      <c r="G2508" s="198" t="str">
        <f t="shared" si="169"/>
        <v/>
      </c>
      <c r="H2508" s="371"/>
      <c r="I2508" s="373"/>
    </row>
    <row r="2509" spans="1:9" ht="15.75" thickBot="1" x14ac:dyDescent="0.3">
      <c r="A2509" s="200"/>
      <c r="B2509" s="201"/>
      <c r="C2509" s="202"/>
      <c r="D2509" s="202"/>
      <c r="E2509" s="203"/>
      <c r="F2509" s="204"/>
      <c r="G2509" s="205" t="str">
        <f t="shared" si="169"/>
        <v/>
      </c>
      <c r="H2509" s="372"/>
      <c r="I2509" s="374"/>
    </row>
    <row r="2510" spans="1:9" ht="15.75" thickBot="1" x14ac:dyDescent="0.3">
      <c r="A2510" s="164"/>
      <c r="B2510" s="206"/>
      <c r="C2510" s="164"/>
      <c r="D2510" s="164"/>
      <c r="E2510" s="207"/>
      <c r="F2510" s="208"/>
      <c r="G2510" s="209" t="str">
        <f t="shared" si="169"/>
        <v/>
      </c>
      <c r="H2510" s="175"/>
      <c r="I2510" s="175"/>
    </row>
    <row r="2511" spans="1:9" x14ac:dyDescent="0.25">
      <c r="A2511" s="176" t="s">
        <v>2305</v>
      </c>
      <c r="B2511" s="177" t="s">
        <v>664</v>
      </c>
      <c r="C2511" s="178"/>
      <c r="D2511" s="179" t="s">
        <v>2</v>
      </c>
      <c r="E2511" s="179" t="s">
        <v>2385</v>
      </c>
      <c r="F2511" s="180">
        <v>1</v>
      </c>
      <c r="G2511" s="181">
        <f>IF(SUM(G2513:G2522)="","",IF(E2511="NOTURNO",(SUM(G2513:G2522))*1.25,SUM(G2513:G2522)))</f>
        <v>695.85</v>
      </c>
      <c r="H2511" s="182" t="s">
        <v>1771</v>
      </c>
      <c r="I2511" s="183" t="s">
        <v>1772</v>
      </c>
    </row>
    <row r="2512" spans="1:9" x14ac:dyDescent="0.25">
      <c r="A2512" s="184" t="s">
        <v>1774</v>
      </c>
      <c r="B2512" s="185" t="s">
        <v>2386</v>
      </c>
      <c r="C2512" s="186" t="s">
        <v>2387</v>
      </c>
      <c r="D2512" s="187" t="s">
        <v>2</v>
      </c>
      <c r="E2512" s="188" t="s">
        <v>2388</v>
      </c>
      <c r="F2512" s="189" t="s">
        <v>3</v>
      </c>
      <c r="G2512" s="190"/>
      <c r="H2512" s="191"/>
      <c r="I2512" s="192"/>
    </row>
    <row r="2513" spans="1:9" x14ac:dyDescent="0.25">
      <c r="A2513" s="193" t="s">
        <v>2196</v>
      </c>
      <c r="B2513" s="194" t="s">
        <v>2198</v>
      </c>
      <c r="C2513" s="195" t="s">
        <v>2556</v>
      </c>
      <c r="D2513" s="195" t="s">
        <v>807</v>
      </c>
      <c r="E2513" s="196">
        <v>44.34</v>
      </c>
      <c r="F2513" s="197">
        <v>15</v>
      </c>
      <c r="G2513" s="198">
        <f t="shared" ref="G2513:G2523" si="170">IF(E2513="","",F2513*E2513)</f>
        <v>665.1</v>
      </c>
      <c r="H2513" s="371" t="s">
        <v>2587</v>
      </c>
      <c r="I2513" s="373" t="s">
        <v>2501</v>
      </c>
    </row>
    <row r="2514" spans="1:9" ht="26.25" x14ac:dyDescent="0.25">
      <c r="A2514" s="193" t="s">
        <v>2517</v>
      </c>
      <c r="B2514" s="194" t="s">
        <v>1718</v>
      </c>
      <c r="C2514" s="195" t="s">
        <v>2518</v>
      </c>
      <c r="D2514" s="195" t="s">
        <v>807</v>
      </c>
      <c r="E2514" s="196">
        <v>1.2</v>
      </c>
      <c r="F2514" s="197">
        <v>15</v>
      </c>
      <c r="G2514" s="198">
        <f t="shared" si="170"/>
        <v>18</v>
      </c>
      <c r="H2514" s="371"/>
      <c r="I2514" s="373"/>
    </row>
    <row r="2515" spans="1:9" ht="26.25" x14ac:dyDescent="0.25">
      <c r="A2515" s="193" t="s">
        <v>2519</v>
      </c>
      <c r="B2515" s="194" t="s">
        <v>1718</v>
      </c>
      <c r="C2515" s="195" t="s">
        <v>2520</v>
      </c>
      <c r="D2515" s="195" t="s">
        <v>807</v>
      </c>
      <c r="E2515" s="196">
        <v>0.85</v>
      </c>
      <c r="F2515" s="197">
        <v>15</v>
      </c>
      <c r="G2515" s="198">
        <f t="shared" si="170"/>
        <v>12.75</v>
      </c>
      <c r="H2515" s="371"/>
      <c r="I2515" s="373"/>
    </row>
    <row r="2516" spans="1:9" x14ac:dyDescent="0.25">
      <c r="A2516" s="193"/>
      <c r="B2516" s="194"/>
      <c r="C2516" s="195"/>
      <c r="D2516" s="195"/>
      <c r="E2516" s="196"/>
      <c r="F2516" s="197"/>
      <c r="G2516" s="198" t="str">
        <f t="shared" si="170"/>
        <v/>
      </c>
      <c r="H2516" s="371"/>
      <c r="I2516" s="373"/>
    </row>
    <row r="2517" spans="1:9" x14ac:dyDescent="0.25">
      <c r="A2517" s="193"/>
      <c r="B2517" s="194"/>
      <c r="C2517" s="195"/>
      <c r="D2517" s="195"/>
      <c r="E2517" s="196"/>
      <c r="F2517" s="197"/>
      <c r="G2517" s="198" t="str">
        <f t="shared" si="170"/>
        <v/>
      </c>
      <c r="H2517" s="371"/>
      <c r="I2517" s="373"/>
    </row>
    <row r="2518" spans="1:9" x14ac:dyDescent="0.25">
      <c r="A2518" s="193"/>
      <c r="B2518" s="194"/>
      <c r="C2518" s="195"/>
      <c r="D2518" s="195"/>
      <c r="E2518" s="196"/>
      <c r="F2518" s="197"/>
      <c r="G2518" s="198" t="str">
        <f t="shared" si="170"/>
        <v/>
      </c>
      <c r="H2518" s="371"/>
      <c r="I2518" s="373"/>
    </row>
    <row r="2519" spans="1:9" x14ac:dyDescent="0.25">
      <c r="A2519" s="193"/>
      <c r="B2519" s="194"/>
      <c r="C2519" s="195"/>
      <c r="D2519" s="195"/>
      <c r="E2519" s="196"/>
      <c r="F2519" s="197"/>
      <c r="G2519" s="198" t="str">
        <f t="shared" si="170"/>
        <v/>
      </c>
      <c r="H2519" s="371"/>
      <c r="I2519" s="373"/>
    </row>
    <row r="2520" spans="1:9" x14ac:dyDescent="0.25">
      <c r="A2520" s="193"/>
      <c r="B2520" s="194"/>
      <c r="C2520" s="195"/>
      <c r="D2520" s="195"/>
      <c r="E2520" s="196"/>
      <c r="F2520" s="197"/>
      <c r="G2520" s="198" t="str">
        <f t="shared" si="170"/>
        <v/>
      </c>
      <c r="H2520" s="371"/>
      <c r="I2520" s="373"/>
    </row>
    <row r="2521" spans="1:9" x14ac:dyDescent="0.25">
      <c r="A2521" s="193"/>
      <c r="B2521" s="194"/>
      <c r="C2521" s="195"/>
      <c r="D2521" s="195"/>
      <c r="E2521" s="196"/>
      <c r="F2521" s="199"/>
      <c r="G2521" s="198" t="str">
        <f t="shared" si="170"/>
        <v/>
      </c>
      <c r="H2521" s="371"/>
      <c r="I2521" s="373"/>
    </row>
    <row r="2522" spans="1:9" x14ac:dyDescent="0.25">
      <c r="A2522" s="193"/>
      <c r="B2522" s="194"/>
      <c r="C2522" s="195"/>
      <c r="D2522" s="195"/>
      <c r="E2522" s="196"/>
      <c r="F2522" s="199"/>
      <c r="G2522" s="198" t="str">
        <f t="shared" si="170"/>
        <v/>
      </c>
      <c r="H2522" s="371"/>
      <c r="I2522" s="373"/>
    </row>
    <row r="2523" spans="1:9" ht="15.75" thickBot="1" x14ac:dyDescent="0.3">
      <c r="A2523" s="200"/>
      <c r="B2523" s="201"/>
      <c r="C2523" s="202"/>
      <c r="D2523" s="202"/>
      <c r="E2523" s="203"/>
      <c r="F2523" s="204"/>
      <c r="G2523" s="205" t="str">
        <f t="shared" si="170"/>
        <v/>
      </c>
      <c r="H2523" s="372"/>
      <c r="I2523" s="374"/>
    </row>
    <row r="2524" spans="1:9" ht="15.75" thickBot="1" x14ac:dyDescent="0.3">
      <c r="A2524" s="164"/>
      <c r="B2524" s="215"/>
      <c r="C2524" s="216"/>
      <c r="D2524" s="216"/>
      <c r="E2524" s="217"/>
      <c r="F2524" s="218"/>
      <c r="G2524" s="217"/>
      <c r="H2524" s="175"/>
      <c r="I2524" s="175"/>
    </row>
    <row r="2525" spans="1:9" x14ac:dyDescent="0.25">
      <c r="A2525" s="176" t="s">
        <v>2306</v>
      </c>
      <c r="B2525" s="177" t="s">
        <v>665</v>
      </c>
      <c r="C2525" s="178"/>
      <c r="D2525" s="179" t="s">
        <v>2</v>
      </c>
      <c r="E2525" s="179" t="s">
        <v>2385</v>
      </c>
      <c r="F2525" s="180">
        <v>1</v>
      </c>
      <c r="G2525" s="181">
        <f>IF(SUM(G2527:G2536)="","",IF(E2525="NOTURNO",(SUM(G2527:G2536))*1.25,SUM(G2527:G2536)))</f>
        <v>927.80000000000007</v>
      </c>
      <c r="H2525" s="182" t="s">
        <v>1771</v>
      </c>
      <c r="I2525" s="183" t="s">
        <v>1772</v>
      </c>
    </row>
    <row r="2526" spans="1:9" x14ac:dyDescent="0.25">
      <c r="A2526" s="184" t="s">
        <v>1774</v>
      </c>
      <c r="B2526" s="185" t="s">
        <v>2386</v>
      </c>
      <c r="C2526" s="186" t="s">
        <v>2387</v>
      </c>
      <c r="D2526" s="187" t="s">
        <v>2</v>
      </c>
      <c r="E2526" s="188" t="s">
        <v>2388</v>
      </c>
      <c r="F2526" s="189" t="s">
        <v>3</v>
      </c>
      <c r="G2526" s="190"/>
      <c r="H2526" s="191"/>
      <c r="I2526" s="192"/>
    </row>
    <row r="2527" spans="1:9" x14ac:dyDescent="0.25">
      <c r="A2527" s="193" t="s">
        <v>2196</v>
      </c>
      <c r="B2527" s="194" t="s">
        <v>2198</v>
      </c>
      <c r="C2527" s="195" t="s">
        <v>2556</v>
      </c>
      <c r="D2527" s="195" t="s">
        <v>807</v>
      </c>
      <c r="E2527" s="196">
        <v>44.34</v>
      </c>
      <c r="F2527" s="197">
        <v>20</v>
      </c>
      <c r="G2527" s="198">
        <f t="shared" ref="G2527:G2538" si="171">IF(E2527="","",F2527*E2527)</f>
        <v>886.80000000000007</v>
      </c>
      <c r="H2527" s="371" t="s">
        <v>2588</v>
      </c>
      <c r="I2527" s="373" t="s">
        <v>2501</v>
      </c>
    </row>
    <row r="2528" spans="1:9" ht="26.25" x14ac:dyDescent="0.25">
      <c r="A2528" s="193" t="s">
        <v>2517</v>
      </c>
      <c r="B2528" s="194" t="s">
        <v>1718</v>
      </c>
      <c r="C2528" s="195" t="s">
        <v>2518</v>
      </c>
      <c r="D2528" s="195" t="s">
        <v>807</v>
      </c>
      <c r="E2528" s="196">
        <v>1.2</v>
      </c>
      <c r="F2528" s="197">
        <v>20</v>
      </c>
      <c r="G2528" s="198">
        <f t="shared" si="171"/>
        <v>24</v>
      </c>
      <c r="H2528" s="371"/>
      <c r="I2528" s="373"/>
    </row>
    <row r="2529" spans="1:9" ht="26.25" x14ac:dyDescent="0.25">
      <c r="A2529" s="193" t="s">
        <v>2519</v>
      </c>
      <c r="B2529" s="194" t="s">
        <v>1718</v>
      </c>
      <c r="C2529" s="195" t="s">
        <v>2520</v>
      </c>
      <c r="D2529" s="195" t="s">
        <v>807</v>
      </c>
      <c r="E2529" s="196">
        <v>0.85</v>
      </c>
      <c r="F2529" s="197">
        <v>20</v>
      </c>
      <c r="G2529" s="198">
        <f t="shared" si="171"/>
        <v>17</v>
      </c>
      <c r="H2529" s="371"/>
      <c r="I2529" s="373"/>
    </row>
    <row r="2530" spans="1:9" x14ac:dyDescent="0.25">
      <c r="A2530" s="193"/>
      <c r="B2530" s="194"/>
      <c r="C2530" s="195"/>
      <c r="D2530" s="195"/>
      <c r="E2530" s="196"/>
      <c r="F2530" s="197"/>
      <c r="G2530" s="198" t="str">
        <f t="shared" si="171"/>
        <v/>
      </c>
      <c r="H2530" s="371"/>
      <c r="I2530" s="373"/>
    </row>
    <row r="2531" spans="1:9" x14ac:dyDescent="0.25">
      <c r="A2531" s="193"/>
      <c r="B2531" s="194"/>
      <c r="C2531" s="195"/>
      <c r="D2531" s="195"/>
      <c r="E2531" s="196"/>
      <c r="F2531" s="197"/>
      <c r="G2531" s="198" t="str">
        <f t="shared" si="171"/>
        <v/>
      </c>
      <c r="H2531" s="371"/>
      <c r="I2531" s="373"/>
    </row>
    <row r="2532" spans="1:9" x14ac:dyDescent="0.25">
      <c r="A2532" s="193"/>
      <c r="B2532" s="194"/>
      <c r="C2532" s="195"/>
      <c r="D2532" s="195"/>
      <c r="E2532" s="196"/>
      <c r="F2532" s="197"/>
      <c r="G2532" s="198" t="str">
        <f t="shared" si="171"/>
        <v/>
      </c>
      <c r="H2532" s="371"/>
      <c r="I2532" s="373"/>
    </row>
    <row r="2533" spans="1:9" x14ac:dyDescent="0.25">
      <c r="A2533" s="193"/>
      <c r="B2533" s="194"/>
      <c r="C2533" s="195"/>
      <c r="D2533" s="195"/>
      <c r="E2533" s="196"/>
      <c r="F2533" s="197"/>
      <c r="G2533" s="198" t="str">
        <f t="shared" si="171"/>
        <v/>
      </c>
      <c r="H2533" s="371"/>
      <c r="I2533" s="373"/>
    </row>
    <row r="2534" spans="1:9" x14ac:dyDescent="0.25">
      <c r="A2534" s="193"/>
      <c r="B2534" s="194"/>
      <c r="C2534" s="195"/>
      <c r="D2534" s="195"/>
      <c r="E2534" s="196"/>
      <c r="F2534" s="197"/>
      <c r="G2534" s="198" t="str">
        <f t="shared" si="171"/>
        <v/>
      </c>
      <c r="H2534" s="371"/>
      <c r="I2534" s="373"/>
    </row>
    <row r="2535" spans="1:9" x14ac:dyDescent="0.25">
      <c r="A2535" s="193"/>
      <c r="B2535" s="194"/>
      <c r="C2535" s="195"/>
      <c r="D2535" s="195"/>
      <c r="E2535" s="196"/>
      <c r="F2535" s="199"/>
      <c r="G2535" s="198" t="str">
        <f t="shared" si="171"/>
        <v/>
      </c>
      <c r="H2535" s="371"/>
      <c r="I2535" s="373"/>
    </row>
    <row r="2536" spans="1:9" x14ac:dyDescent="0.25">
      <c r="A2536" s="193"/>
      <c r="B2536" s="194"/>
      <c r="C2536" s="195"/>
      <c r="D2536" s="195"/>
      <c r="E2536" s="196"/>
      <c r="F2536" s="199"/>
      <c r="G2536" s="198" t="str">
        <f t="shared" si="171"/>
        <v/>
      </c>
      <c r="H2536" s="371"/>
      <c r="I2536" s="373"/>
    </row>
    <row r="2537" spans="1:9" ht="15.75" thickBot="1" x14ac:dyDescent="0.3">
      <c r="A2537" s="200"/>
      <c r="B2537" s="201"/>
      <c r="C2537" s="202"/>
      <c r="D2537" s="202"/>
      <c r="E2537" s="203"/>
      <c r="F2537" s="204"/>
      <c r="G2537" s="205" t="str">
        <f t="shared" si="171"/>
        <v/>
      </c>
      <c r="H2537" s="372"/>
      <c r="I2537" s="374"/>
    </row>
    <row r="2538" spans="1:9" ht="15.75" thickBot="1" x14ac:dyDescent="0.3">
      <c r="A2538" s="164"/>
      <c r="B2538" s="206"/>
      <c r="C2538" s="164"/>
      <c r="D2538" s="164"/>
      <c r="E2538" s="207"/>
      <c r="F2538" s="208"/>
      <c r="G2538" s="209" t="str">
        <f t="shared" si="171"/>
        <v/>
      </c>
      <c r="H2538" s="175"/>
      <c r="I2538" s="175"/>
    </row>
    <row r="2539" spans="1:9" x14ac:dyDescent="0.25">
      <c r="A2539" s="176" t="s">
        <v>2307</v>
      </c>
      <c r="B2539" s="177" t="s">
        <v>666</v>
      </c>
      <c r="C2539" s="178"/>
      <c r="D2539" s="179" t="s">
        <v>2</v>
      </c>
      <c r="E2539" s="179" t="s">
        <v>2385</v>
      </c>
      <c r="F2539" s="180">
        <v>1</v>
      </c>
      <c r="G2539" s="181">
        <f>IF(SUM(G2541:G2550)="","",IF(E2539="NOTURNO",(SUM(G2541:G2550))*1.25,SUM(G2541:G2550)))</f>
        <v>203.68000000000004</v>
      </c>
      <c r="H2539" s="182" t="s">
        <v>1771</v>
      </c>
      <c r="I2539" s="183" t="s">
        <v>1772</v>
      </c>
    </row>
    <row r="2540" spans="1:9" x14ac:dyDescent="0.25">
      <c r="A2540" s="184" t="s">
        <v>1774</v>
      </c>
      <c r="B2540" s="185" t="s">
        <v>2386</v>
      </c>
      <c r="C2540" s="186" t="s">
        <v>2387</v>
      </c>
      <c r="D2540" s="187" t="s">
        <v>2</v>
      </c>
      <c r="E2540" s="188" t="s">
        <v>2388</v>
      </c>
      <c r="F2540" s="189" t="s">
        <v>3</v>
      </c>
      <c r="G2540" s="190"/>
      <c r="H2540" s="191"/>
      <c r="I2540" s="192"/>
    </row>
    <row r="2541" spans="1:9" x14ac:dyDescent="0.25">
      <c r="A2541" s="193" t="s">
        <v>2196</v>
      </c>
      <c r="B2541" s="194" t="s">
        <v>2198</v>
      </c>
      <c r="C2541" s="195" t="s">
        <v>2556</v>
      </c>
      <c r="D2541" s="195" t="s">
        <v>807</v>
      </c>
      <c r="E2541" s="196">
        <v>44.34</v>
      </c>
      <c r="F2541" s="197">
        <v>4</v>
      </c>
      <c r="G2541" s="198">
        <f t="shared" ref="G2541:G2552" si="172">IF(E2541="","",F2541*E2541)</f>
        <v>177.36</v>
      </c>
      <c r="H2541" s="371" t="s">
        <v>2586</v>
      </c>
      <c r="I2541" s="373" t="s">
        <v>2501</v>
      </c>
    </row>
    <row r="2542" spans="1:9" ht="26.25" x14ac:dyDescent="0.25">
      <c r="A2542" s="193" t="s">
        <v>2517</v>
      </c>
      <c r="B2542" s="194" t="s">
        <v>1718</v>
      </c>
      <c r="C2542" s="195" t="s">
        <v>2518</v>
      </c>
      <c r="D2542" s="195" t="s">
        <v>807</v>
      </c>
      <c r="E2542" s="196">
        <v>1.2</v>
      </c>
      <c r="F2542" s="197">
        <v>4</v>
      </c>
      <c r="G2542" s="198">
        <f t="shared" si="172"/>
        <v>4.8</v>
      </c>
      <c r="H2542" s="371"/>
      <c r="I2542" s="373"/>
    </row>
    <row r="2543" spans="1:9" ht="26.25" x14ac:dyDescent="0.25">
      <c r="A2543" s="193" t="s">
        <v>2519</v>
      </c>
      <c r="B2543" s="194" t="s">
        <v>1718</v>
      </c>
      <c r="C2543" s="195" t="s">
        <v>2520</v>
      </c>
      <c r="D2543" s="195" t="s">
        <v>807</v>
      </c>
      <c r="E2543" s="196">
        <v>0.85</v>
      </c>
      <c r="F2543" s="197">
        <v>4</v>
      </c>
      <c r="G2543" s="198">
        <f t="shared" si="172"/>
        <v>3.4</v>
      </c>
      <c r="H2543" s="371"/>
      <c r="I2543" s="373"/>
    </row>
    <row r="2544" spans="1:9" x14ac:dyDescent="0.25">
      <c r="A2544" s="193" t="s">
        <v>2401</v>
      </c>
      <c r="B2544" s="194" t="s">
        <v>1713</v>
      </c>
      <c r="C2544" s="195" t="s">
        <v>2402</v>
      </c>
      <c r="D2544" s="195" t="s">
        <v>2422</v>
      </c>
      <c r="E2544" s="196">
        <v>1.51</v>
      </c>
      <c r="F2544" s="197">
        <v>12</v>
      </c>
      <c r="G2544" s="198">
        <f t="shared" si="172"/>
        <v>18.12</v>
      </c>
      <c r="H2544" s="371"/>
      <c r="I2544" s="373"/>
    </row>
    <row r="2545" spans="1:9" x14ac:dyDescent="0.25">
      <c r="A2545" s="193"/>
      <c r="B2545" s="194"/>
      <c r="C2545" s="195"/>
      <c r="D2545" s="195"/>
      <c r="E2545" s="196"/>
      <c r="F2545" s="197"/>
      <c r="G2545" s="198" t="str">
        <f t="shared" si="172"/>
        <v/>
      </c>
      <c r="H2545" s="371"/>
      <c r="I2545" s="373"/>
    </row>
    <row r="2546" spans="1:9" x14ac:dyDescent="0.25">
      <c r="A2546" s="193"/>
      <c r="B2546" s="194"/>
      <c r="C2546" s="195"/>
      <c r="D2546" s="195"/>
      <c r="E2546" s="196"/>
      <c r="F2546" s="197"/>
      <c r="G2546" s="198" t="str">
        <f t="shared" si="172"/>
        <v/>
      </c>
      <c r="H2546" s="371"/>
      <c r="I2546" s="373"/>
    </row>
    <row r="2547" spans="1:9" x14ac:dyDescent="0.25">
      <c r="A2547" s="193"/>
      <c r="B2547" s="194"/>
      <c r="C2547" s="195"/>
      <c r="D2547" s="195"/>
      <c r="E2547" s="196"/>
      <c r="F2547" s="197"/>
      <c r="G2547" s="198" t="str">
        <f t="shared" si="172"/>
        <v/>
      </c>
      <c r="H2547" s="371"/>
      <c r="I2547" s="373"/>
    </row>
    <row r="2548" spans="1:9" x14ac:dyDescent="0.25">
      <c r="A2548" s="193"/>
      <c r="B2548" s="194"/>
      <c r="C2548" s="195"/>
      <c r="D2548" s="195"/>
      <c r="E2548" s="196"/>
      <c r="F2548" s="197"/>
      <c r="G2548" s="198" t="str">
        <f t="shared" si="172"/>
        <v/>
      </c>
      <c r="H2548" s="371"/>
      <c r="I2548" s="373"/>
    </row>
    <row r="2549" spans="1:9" x14ac:dyDescent="0.25">
      <c r="A2549" s="193"/>
      <c r="B2549" s="194"/>
      <c r="C2549" s="195"/>
      <c r="D2549" s="195"/>
      <c r="E2549" s="196"/>
      <c r="F2549" s="199"/>
      <c r="G2549" s="198" t="str">
        <f t="shared" si="172"/>
        <v/>
      </c>
      <c r="H2549" s="371"/>
      <c r="I2549" s="373"/>
    </row>
    <row r="2550" spans="1:9" x14ac:dyDescent="0.25">
      <c r="A2550" s="193"/>
      <c r="B2550" s="194"/>
      <c r="C2550" s="195"/>
      <c r="D2550" s="195"/>
      <c r="E2550" s="196"/>
      <c r="F2550" s="199"/>
      <c r="G2550" s="198" t="str">
        <f t="shared" si="172"/>
        <v/>
      </c>
      <c r="H2550" s="371"/>
      <c r="I2550" s="373"/>
    </row>
    <row r="2551" spans="1:9" ht="15.75" thickBot="1" x14ac:dyDescent="0.3">
      <c r="A2551" s="200"/>
      <c r="B2551" s="201"/>
      <c r="C2551" s="202"/>
      <c r="D2551" s="202"/>
      <c r="E2551" s="203"/>
      <c r="F2551" s="204"/>
      <c r="G2551" s="205" t="str">
        <f t="shared" si="172"/>
        <v/>
      </c>
      <c r="H2551" s="372"/>
      <c r="I2551" s="374"/>
    </row>
    <row r="2552" spans="1:9" ht="15.75" thickBot="1" x14ac:dyDescent="0.3">
      <c r="A2552" s="164"/>
      <c r="B2552" s="206"/>
      <c r="C2552" s="164"/>
      <c r="D2552" s="164"/>
      <c r="E2552" s="207"/>
      <c r="F2552" s="208"/>
      <c r="G2552" s="209" t="str">
        <f t="shared" si="172"/>
        <v/>
      </c>
      <c r="H2552" s="175"/>
      <c r="I2552" s="175"/>
    </row>
    <row r="2553" spans="1:9" x14ac:dyDescent="0.25">
      <c r="A2553" s="176" t="s">
        <v>2308</v>
      </c>
      <c r="B2553" s="177" t="s">
        <v>667</v>
      </c>
      <c r="C2553" s="178"/>
      <c r="D2553" s="179" t="s">
        <v>2</v>
      </c>
      <c r="E2553" s="179" t="s">
        <v>2385</v>
      </c>
      <c r="F2553" s="180">
        <v>1</v>
      </c>
      <c r="G2553" s="181">
        <f>IF(SUM(G2555:G2564)="","",IF(E2553="NOTURNO",(SUM(G2555:G2564))*1.25,SUM(G2555:G2564)))</f>
        <v>203.68000000000004</v>
      </c>
      <c r="H2553" s="182" t="s">
        <v>1771</v>
      </c>
      <c r="I2553" s="183" t="s">
        <v>1772</v>
      </c>
    </row>
    <row r="2554" spans="1:9" x14ac:dyDescent="0.25">
      <c r="A2554" s="184" t="s">
        <v>1774</v>
      </c>
      <c r="B2554" s="185" t="s">
        <v>2386</v>
      </c>
      <c r="C2554" s="186" t="s">
        <v>2387</v>
      </c>
      <c r="D2554" s="187" t="s">
        <v>2</v>
      </c>
      <c r="E2554" s="188" t="s">
        <v>2388</v>
      </c>
      <c r="F2554" s="189" t="s">
        <v>3</v>
      </c>
      <c r="G2554" s="190"/>
      <c r="H2554" s="191"/>
      <c r="I2554" s="192"/>
    </row>
    <row r="2555" spans="1:9" x14ac:dyDescent="0.25">
      <c r="A2555" s="193" t="s">
        <v>2196</v>
      </c>
      <c r="B2555" s="194" t="s">
        <v>2198</v>
      </c>
      <c r="C2555" s="195" t="s">
        <v>2556</v>
      </c>
      <c r="D2555" s="195" t="s">
        <v>807</v>
      </c>
      <c r="E2555" s="196">
        <v>44.34</v>
      </c>
      <c r="F2555" s="197">
        <v>4</v>
      </c>
      <c r="G2555" s="198">
        <f t="shared" ref="G2555:G2566" si="173">IF(E2555="","",F2555*E2555)</f>
        <v>177.36</v>
      </c>
      <c r="H2555" s="371" t="s">
        <v>2590</v>
      </c>
      <c r="I2555" s="373" t="s">
        <v>2501</v>
      </c>
    </row>
    <row r="2556" spans="1:9" ht="26.25" x14ac:dyDescent="0.25">
      <c r="A2556" s="193" t="s">
        <v>2517</v>
      </c>
      <c r="B2556" s="194" t="s">
        <v>1718</v>
      </c>
      <c r="C2556" s="195" t="s">
        <v>2518</v>
      </c>
      <c r="D2556" s="195" t="s">
        <v>807</v>
      </c>
      <c r="E2556" s="196">
        <v>1.2</v>
      </c>
      <c r="F2556" s="197">
        <v>4</v>
      </c>
      <c r="G2556" s="198">
        <f t="shared" si="173"/>
        <v>4.8</v>
      </c>
      <c r="H2556" s="371"/>
      <c r="I2556" s="373"/>
    </row>
    <row r="2557" spans="1:9" ht="26.25" x14ac:dyDescent="0.25">
      <c r="A2557" s="193" t="s">
        <v>2519</v>
      </c>
      <c r="B2557" s="194" t="s">
        <v>1718</v>
      </c>
      <c r="C2557" s="195" t="s">
        <v>2520</v>
      </c>
      <c r="D2557" s="195" t="s">
        <v>807</v>
      </c>
      <c r="E2557" s="196">
        <v>0.85</v>
      </c>
      <c r="F2557" s="197">
        <v>4</v>
      </c>
      <c r="G2557" s="198">
        <f t="shared" si="173"/>
        <v>3.4</v>
      </c>
      <c r="H2557" s="371"/>
      <c r="I2557" s="373"/>
    </row>
    <row r="2558" spans="1:9" x14ac:dyDescent="0.25">
      <c r="A2558" s="193" t="s">
        <v>2401</v>
      </c>
      <c r="B2558" s="194" t="s">
        <v>1713</v>
      </c>
      <c r="C2558" s="195" t="s">
        <v>2402</v>
      </c>
      <c r="D2558" s="195" t="s">
        <v>2422</v>
      </c>
      <c r="E2558" s="196">
        <v>1.51</v>
      </c>
      <c r="F2558" s="197">
        <v>12</v>
      </c>
      <c r="G2558" s="198">
        <f t="shared" si="173"/>
        <v>18.12</v>
      </c>
      <c r="H2558" s="371"/>
      <c r="I2558" s="373"/>
    </row>
    <row r="2559" spans="1:9" x14ac:dyDescent="0.25">
      <c r="A2559" s="193"/>
      <c r="B2559" s="194"/>
      <c r="C2559" s="195"/>
      <c r="D2559" s="195"/>
      <c r="E2559" s="196"/>
      <c r="F2559" s="197"/>
      <c r="G2559" s="198" t="str">
        <f t="shared" si="173"/>
        <v/>
      </c>
      <c r="H2559" s="371"/>
      <c r="I2559" s="373"/>
    </row>
    <row r="2560" spans="1:9" x14ac:dyDescent="0.25">
      <c r="A2560" s="193"/>
      <c r="B2560" s="194"/>
      <c r="C2560" s="195"/>
      <c r="D2560" s="195"/>
      <c r="E2560" s="196"/>
      <c r="F2560" s="197"/>
      <c r="G2560" s="198" t="str">
        <f t="shared" si="173"/>
        <v/>
      </c>
      <c r="H2560" s="371"/>
      <c r="I2560" s="373"/>
    </row>
    <row r="2561" spans="1:9" x14ac:dyDescent="0.25">
      <c r="A2561" s="193"/>
      <c r="B2561" s="194"/>
      <c r="C2561" s="195"/>
      <c r="D2561" s="195"/>
      <c r="E2561" s="196"/>
      <c r="F2561" s="197"/>
      <c r="G2561" s="198" t="str">
        <f t="shared" si="173"/>
        <v/>
      </c>
      <c r="H2561" s="371"/>
      <c r="I2561" s="373"/>
    </row>
    <row r="2562" spans="1:9" x14ac:dyDescent="0.25">
      <c r="A2562" s="193"/>
      <c r="B2562" s="194"/>
      <c r="C2562" s="195"/>
      <c r="D2562" s="195"/>
      <c r="E2562" s="196"/>
      <c r="F2562" s="197"/>
      <c r="G2562" s="198" t="str">
        <f t="shared" si="173"/>
        <v/>
      </c>
      <c r="H2562" s="371"/>
      <c r="I2562" s="373"/>
    </row>
    <row r="2563" spans="1:9" x14ac:dyDescent="0.25">
      <c r="A2563" s="193"/>
      <c r="B2563" s="194"/>
      <c r="C2563" s="195"/>
      <c r="D2563" s="195"/>
      <c r="E2563" s="196"/>
      <c r="F2563" s="199"/>
      <c r="G2563" s="198" t="str">
        <f t="shared" si="173"/>
        <v/>
      </c>
      <c r="H2563" s="371"/>
      <c r="I2563" s="373"/>
    </row>
    <row r="2564" spans="1:9" x14ac:dyDescent="0.25">
      <c r="A2564" s="193"/>
      <c r="B2564" s="194"/>
      <c r="C2564" s="195"/>
      <c r="D2564" s="195"/>
      <c r="E2564" s="196"/>
      <c r="F2564" s="199"/>
      <c r="G2564" s="198" t="str">
        <f t="shared" si="173"/>
        <v/>
      </c>
      <c r="H2564" s="371"/>
      <c r="I2564" s="373"/>
    </row>
    <row r="2565" spans="1:9" ht="15.75" thickBot="1" x14ac:dyDescent="0.3">
      <c r="A2565" s="200"/>
      <c r="B2565" s="201"/>
      <c r="C2565" s="202"/>
      <c r="D2565" s="202"/>
      <c r="E2565" s="203"/>
      <c r="F2565" s="204"/>
      <c r="G2565" s="205" t="str">
        <f t="shared" si="173"/>
        <v/>
      </c>
      <c r="H2565" s="372"/>
      <c r="I2565" s="374"/>
    </row>
    <row r="2566" spans="1:9" ht="15.75" thickBot="1" x14ac:dyDescent="0.3">
      <c r="A2566" s="164"/>
      <c r="B2566" s="206"/>
      <c r="C2566" s="164"/>
      <c r="D2566" s="164"/>
      <c r="E2566" s="207"/>
      <c r="F2566" s="208"/>
      <c r="G2566" s="209" t="str">
        <f t="shared" si="173"/>
        <v/>
      </c>
      <c r="H2566" s="175"/>
      <c r="I2566" s="175"/>
    </row>
    <row r="2567" spans="1:9" x14ac:dyDescent="0.25">
      <c r="A2567" s="176" t="s">
        <v>2309</v>
      </c>
      <c r="B2567" s="177" t="s">
        <v>668</v>
      </c>
      <c r="C2567" s="178"/>
      <c r="D2567" s="179" t="s">
        <v>2</v>
      </c>
      <c r="E2567" s="179" t="s">
        <v>2385</v>
      </c>
      <c r="F2567" s="180">
        <v>1</v>
      </c>
      <c r="G2567" s="181">
        <f>IF(SUM(G2569:G2578)="","",IF(E2567="NOTURNO",(SUM(G2569:G2578))*1.25,SUM(G2569:G2578)))</f>
        <v>396.18499999999995</v>
      </c>
      <c r="H2567" s="182" t="s">
        <v>1771</v>
      </c>
      <c r="I2567" s="183" t="s">
        <v>1772</v>
      </c>
    </row>
    <row r="2568" spans="1:9" x14ac:dyDescent="0.25">
      <c r="A2568" s="184" t="s">
        <v>1774</v>
      </c>
      <c r="B2568" s="185" t="s">
        <v>2386</v>
      </c>
      <c r="C2568" s="186" t="s">
        <v>2387</v>
      </c>
      <c r="D2568" s="187" t="s">
        <v>2</v>
      </c>
      <c r="E2568" s="188" t="s">
        <v>2388</v>
      </c>
      <c r="F2568" s="189" t="s">
        <v>3</v>
      </c>
      <c r="G2568" s="190"/>
      <c r="H2568" s="191"/>
      <c r="I2568" s="192"/>
    </row>
    <row r="2569" spans="1:9" x14ac:dyDescent="0.25">
      <c r="A2569" s="193" t="s">
        <v>2513</v>
      </c>
      <c r="B2569" s="194" t="s">
        <v>1718</v>
      </c>
      <c r="C2569" s="195" t="s">
        <v>2514</v>
      </c>
      <c r="D2569" s="195" t="s">
        <v>807</v>
      </c>
      <c r="E2569" s="196">
        <v>33.159999999999997</v>
      </c>
      <c r="F2569" s="197">
        <v>5.5</v>
      </c>
      <c r="G2569" s="198">
        <f>IF(E2569="","",F2569*E2569)</f>
        <v>182.38</v>
      </c>
      <c r="H2569" s="371" t="s">
        <v>2565</v>
      </c>
      <c r="I2569" s="373" t="s">
        <v>2501</v>
      </c>
    </row>
    <row r="2570" spans="1:9" x14ac:dyDescent="0.25">
      <c r="A2570" s="193" t="s">
        <v>2560</v>
      </c>
      <c r="B2570" s="194" t="s">
        <v>1718</v>
      </c>
      <c r="C2570" s="195" t="s">
        <v>2561</v>
      </c>
      <c r="D2570" s="195" t="s">
        <v>807</v>
      </c>
      <c r="E2570" s="196">
        <v>19.989999999999998</v>
      </c>
      <c r="F2570" s="197">
        <v>5.5</v>
      </c>
      <c r="G2570" s="198">
        <f>IF(E2570="","",F2570*E2570)</f>
        <v>109.94499999999999</v>
      </c>
      <c r="H2570" s="371"/>
      <c r="I2570" s="373"/>
    </row>
    <row r="2571" spans="1:9" x14ac:dyDescent="0.25">
      <c r="A2571" s="193" t="s">
        <v>2509</v>
      </c>
      <c r="B2571" s="194" t="s">
        <v>1718</v>
      </c>
      <c r="C2571" s="195" t="s">
        <v>2510</v>
      </c>
      <c r="D2571" s="195" t="s">
        <v>807</v>
      </c>
      <c r="E2571" s="196">
        <v>26.14</v>
      </c>
      <c r="F2571" s="197">
        <v>1</v>
      </c>
      <c r="G2571" s="198">
        <f>IF(E2571="","",F2571*E2571)</f>
        <v>26.14</v>
      </c>
      <c r="H2571" s="371"/>
      <c r="I2571" s="373"/>
    </row>
    <row r="2572" spans="1:9" x14ac:dyDescent="0.25">
      <c r="A2572" s="193" t="s">
        <v>2550</v>
      </c>
      <c r="B2572" s="194" t="s">
        <v>1718</v>
      </c>
      <c r="C2572" s="195" t="s">
        <v>2551</v>
      </c>
      <c r="D2572" s="195" t="s">
        <v>807</v>
      </c>
      <c r="E2572" s="196">
        <v>106.24</v>
      </c>
      <c r="F2572" s="197">
        <v>0.5</v>
      </c>
      <c r="G2572" s="198">
        <f>IF(E2572="","",F2572*E2572)</f>
        <v>53.12</v>
      </c>
      <c r="H2572" s="371"/>
      <c r="I2572" s="373"/>
    </row>
    <row r="2573" spans="1:9" ht="26.25" x14ac:dyDescent="0.25">
      <c r="A2573" s="193" t="s">
        <v>2517</v>
      </c>
      <c r="B2573" s="194" t="s">
        <v>1718</v>
      </c>
      <c r="C2573" s="195" t="s">
        <v>2518</v>
      </c>
      <c r="D2573" s="195" t="s">
        <v>807</v>
      </c>
      <c r="E2573" s="196">
        <v>1.2</v>
      </c>
      <c r="F2573" s="197">
        <v>12</v>
      </c>
      <c r="G2573" s="198">
        <f t="shared" ref="G2573:G2580" si="174">IF(E2573="","",F2573*E2573)</f>
        <v>14.399999999999999</v>
      </c>
      <c r="H2573" s="371"/>
      <c r="I2573" s="373"/>
    </row>
    <row r="2574" spans="1:9" ht="26.25" x14ac:dyDescent="0.25">
      <c r="A2574" s="193" t="s">
        <v>2519</v>
      </c>
      <c r="B2574" s="194" t="s">
        <v>1718</v>
      </c>
      <c r="C2574" s="195" t="s">
        <v>2520</v>
      </c>
      <c r="D2574" s="195" t="s">
        <v>807</v>
      </c>
      <c r="E2574" s="196">
        <v>0.85</v>
      </c>
      <c r="F2574" s="197">
        <v>12</v>
      </c>
      <c r="G2574" s="198">
        <f t="shared" si="174"/>
        <v>10.199999999999999</v>
      </c>
      <c r="H2574" s="371"/>
      <c r="I2574" s="373"/>
    </row>
    <row r="2575" spans="1:9" x14ac:dyDescent="0.25">
      <c r="A2575" s="193"/>
      <c r="B2575" s="194"/>
      <c r="C2575" s="195"/>
      <c r="D2575" s="195"/>
      <c r="E2575" s="196"/>
      <c r="F2575" s="197"/>
      <c r="G2575" s="198" t="str">
        <f t="shared" si="174"/>
        <v/>
      </c>
      <c r="H2575" s="371"/>
      <c r="I2575" s="373"/>
    </row>
    <row r="2576" spans="1:9" x14ac:dyDescent="0.25">
      <c r="A2576" s="193"/>
      <c r="B2576" s="194"/>
      <c r="C2576" s="195"/>
      <c r="D2576" s="195"/>
      <c r="E2576" s="196"/>
      <c r="F2576" s="197"/>
      <c r="G2576" s="198" t="str">
        <f t="shared" si="174"/>
        <v/>
      </c>
      <c r="H2576" s="371"/>
      <c r="I2576" s="373"/>
    </row>
    <row r="2577" spans="1:9" x14ac:dyDescent="0.25">
      <c r="A2577" s="193"/>
      <c r="B2577" s="194"/>
      <c r="C2577" s="195"/>
      <c r="D2577" s="195"/>
      <c r="E2577" s="196"/>
      <c r="F2577" s="199"/>
      <c r="G2577" s="198" t="str">
        <f t="shared" si="174"/>
        <v/>
      </c>
      <c r="H2577" s="371"/>
      <c r="I2577" s="373"/>
    </row>
    <row r="2578" spans="1:9" x14ac:dyDescent="0.25">
      <c r="A2578" s="193"/>
      <c r="B2578" s="194"/>
      <c r="C2578" s="195"/>
      <c r="D2578" s="195"/>
      <c r="E2578" s="196"/>
      <c r="F2578" s="199"/>
      <c r="G2578" s="198" t="str">
        <f t="shared" si="174"/>
        <v/>
      </c>
      <c r="H2578" s="371"/>
      <c r="I2578" s="373"/>
    </row>
    <row r="2579" spans="1:9" ht="15.75" thickBot="1" x14ac:dyDescent="0.3">
      <c r="A2579" s="200"/>
      <c r="B2579" s="201"/>
      <c r="C2579" s="202"/>
      <c r="D2579" s="202"/>
      <c r="E2579" s="203"/>
      <c r="F2579" s="204"/>
      <c r="G2579" s="205" t="str">
        <f t="shared" si="174"/>
        <v/>
      </c>
      <c r="H2579" s="372"/>
      <c r="I2579" s="374"/>
    </row>
    <row r="2580" spans="1:9" ht="15.75" thickBot="1" x14ac:dyDescent="0.3">
      <c r="A2580" s="164"/>
      <c r="B2580" s="206"/>
      <c r="C2580" s="164"/>
      <c r="D2580" s="164"/>
      <c r="E2580" s="207"/>
      <c r="F2580" s="208"/>
      <c r="G2580" s="209" t="str">
        <f t="shared" si="174"/>
        <v/>
      </c>
      <c r="H2580" s="175"/>
      <c r="I2580" s="175"/>
    </row>
    <row r="2581" spans="1:9" x14ac:dyDescent="0.25">
      <c r="A2581" s="176" t="s">
        <v>2310</v>
      </c>
      <c r="B2581" s="177" t="s">
        <v>669</v>
      </c>
      <c r="C2581" s="178"/>
      <c r="D2581" s="179" t="s">
        <v>2</v>
      </c>
      <c r="E2581" s="179" t="s">
        <v>2385</v>
      </c>
      <c r="F2581" s="180">
        <v>1</v>
      </c>
      <c r="G2581" s="181">
        <f>IF(SUM(G2583:G2592)="","",IF(E2581="NOTURNO",(SUM(G2583:G2592))*1.25,SUM(G2583:G2592)))</f>
        <v>805.37099999999987</v>
      </c>
      <c r="H2581" s="182" t="s">
        <v>1771</v>
      </c>
      <c r="I2581" s="183" t="s">
        <v>1772</v>
      </c>
    </row>
    <row r="2582" spans="1:9" x14ac:dyDescent="0.25">
      <c r="A2582" s="184" t="s">
        <v>1774</v>
      </c>
      <c r="B2582" s="185" t="s">
        <v>2386</v>
      </c>
      <c r="C2582" s="186" t="s">
        <v>2387</v>
      </c>
      <c r="D2582" s="187" t="s">
        <v>2</v>
      </c>
      <c r="E2582" s="188" t="s">
        <v>2388</v>
      </c>
      <c r="F2582" s="189" t="s">
        <v>3</v>
      </c>
      <c r="G2582" s="190"/>
      <c r="H2582" s="191"/>
      <c r="I2582" s="192"/>
    </row>
    <row r="2583" spans="1:9" x14ac:dyDescent="0.25">
      <c r="A2583" s="193" t="s">
        <v>2513</v>
      </c>
      <c r="B2583" s="194" t="s">
        <v>1718</v>
      </c>
      <c r="C2583" s="195" t="s">
        <v>2514</v>
      </c>
      <c r="D2583" s="195" t="s">
        <v>807</v>
      </c>
      <c r="E2583" s="196">
        <v>33.159999999999997</v>
      </c>
      <c r="F2583" s="197">
        <v>9.5</v>
      </c>
      <c r="G2583" s="198">
        <f t="shared" ref="G2583:G2594" si="175">IF(E2583="","",F2583*E2583)</f>
        <v>315.02</v>
      </c>
      <c r="H2583" s="371" t="s">
        <v>2565</v>
      </c>
      <c r="I2583" s="373" t="s">
        <v>2501</v>
      </c>
    </row>
    <row r="2584" spans="1:9" x14ac:dyDescent="0.25">
      <c r="A2584" s="193" t="s">
        <v>2560</v>
      </c>
      <c r="B2584" s="194" t="s">
        <v>1718</v>
      </c>
      <c r="C2584" s="195" t="s">
        <v>2561</v>
      </c>
      <c r="D2584" s="195" t="s">
        <v>807</v>
      </c>
      <c r="E2584" s="196">
        <v>19.989999999999998</v>
      </c>
      <c r="F2584" s="197">
        <v>9.5</v>
      </c>
      <c r="G2584" s="198">
        <f t="shared" si="175"/>
        <v>189.90499999999997</v>
      </c>
      <c r="H2584" s="371"/>
      <c r="I2584" s="373"/>
    </row>
    <row r="2585" spans="1:9" x14ac:dyDescent="0.25">
      <c r="A2585" s="193" t="s">
        <v>2509</v>
      </c>
      <c r="B2585" s="194" t="s">
        <v>1718</v>
      </c>
      <c r="C2585" s="195" t="s">
        <v>2510</v>
      </c>
      <c r="D2585" s="195" t="s">
        <v>807</v>
      </c>
      <c r="E2585" s="196">
        <v>26.14</v>
      </c>
      <c r="F2585" s="197">
        <v>4</v>
      </c>
      <c r="G2585" s="198">
        <f t="shared" si="175"/>
        <v>104.56</v>
      </c>
      <c r="H2585" s="371"/>
      <c r="I2585" s="373"/>
    </row>
    <row r="2586" spans="1:9" x14ac:dyDescent="0.25">
      <c r="A2586" s="193" t="s">
        <v>2550</v>
      </c>
      <c r="B2586" s="194" t="s">
        <v>1718</v>
      </c>
      <c r="C2586" s="195" t="s">
        <v>2551</v>
      </c>
      <c r="D2586" s="195" t="s">
        <v>807</v>
      </c>
      <c r="E2586" s="196">
        <v>106.24</v>
      </c>
      <c r="F2586" s="197">
        <v>1.4</v>
      </c>
      <c r="G2586" s="198">
        <f t="shared" si="175"/>
        <v>148.73599999999999</v>
      </c>
      <c r="H2586" s="371"/>
      <c r="I2586" s="373"/>
    </row>
    <row r="2587" spans="1:9" ht="26.25" x14ac:dyDescent="0.25">
      <c r="A2587" s="193" t="s">
        <v>2517</v>
      </c>
      <c r="B2587" s="194" t="s">
        <v>1718</v>
      </c>
      <c r="C2587" s="195" t="s">
        <v>2518</v>
      </c>
      <c r="D2587" s="195" t="s">
        <v>807</v>
      </c>
      <c r="E2587" s="196">
        <v>1.2</v>
      </c>
      <c r="F2587" s="197">
        <v>23</v>
      </c>
      <c r="G2587" s="198">
        <f t="shared" si="175"/>
        <v>27.599999999999998</v>
      </c>
      <c r="H2587" s="371"/>
      <c r="I2587" s="373"/>
    </row>
    <row r="2588" spans="1:9" ht="26.25" x14ac:dyDescent="0.25">
      <c r="A2588" s="193" t="s">
        <v>2519</v>
      </c>
      <c r="B2588" s="194" t="s">
        <v>1718</v>
      </c>
      <c r="C2588" s="195" t="s">
        <v>2520</v>
      </c>
      <c r="D2588" s="195" t="s">
        <v>807</v>
      </c>
      <c r="E2588" s="196">
        <v>0.85</v>
      </c>
      <c r="F2588" s="197">
        <v>23</v>
      </c>
      <c r="G2588" s="198">
        <f t="shared" si="175"/>
        <v>19.55</v>
      </c>
      <c r="H2588" s="371"/>
      <c r="I2588" s="373"/>
    </row>
    <row r="2589" spans="1:9" x14ac:dyDescent="0.25">
      <c r="A2589" s="193"/>
      <c r="B2589" s="194"/>
      <c r="C2589" s="195"/>
      <c r="D2589" s="195"/>
      <c r="E2589" s="196"/>
      <c r="F2589" s="197"/>
      <c r="G2589" s="198" t="str">
        <f t="shared" si="175"/>
        <v/>
      </c>
      <c r="H2589" s="371"/>
      <c r="I2589" s="373"/>
    </row>
    <row r="2590" spans="1:9" x14ac:dyDescent="0.25">
      <c r="A2590" s="193"/>
      <c r="B2590" s="194"/>
      <c r="C2590" s="195"/>
      <c r="D2590" s="195"/>
      <c r="E2590" s="196"/>
      <c r="F2590" s="197"/>
      <c r="G2590" s="198" t="str">
        <f t="shared" si="175"/>
        <v/>
      </c>
      <c r="H2590" s="371"/>
      <c r="I2590" s="373"/>
    </row>
    <row r="2591" spans="1:9" x14ac:dyDescent="0.25">
      <c r="A2591" s="193"/>
      <c r="B2591" s="194"/>
      <c r="C2591" s="195"/>
      <c r="D2591" s="195"/>
      <c r="E2591" s="196"/>
      <c r="F2591" s="199"/>
      <c r="G2591" s="198" t="str">
        <f t="shared" si="175"/>
        <v/>
      </c>
      <c r="H2591" s="371"/>
      <c r="I2591" s="373"/>
    </row>
    <row r="2592" spans="1:9" x14ac:dyDescent="0.25">
      <c r="A2592" s="193"/>
      <c r="B2592" s="194"/>
      <c r="C2592" s="195"/>
      <c r="D2592" s="195"/>
      <c r="E2592" s="196"/>
      <c r="F2592" s="199"/>
      <c r="G2592" s="198" t="str">
        <f t="shared" si="175"/>
        <v/>
      </c>
      <c r="H2592" s="371"/>
      <c r="I2592" s="373"/>
    </row>
    <row r="2593" spans="1:9" ht="15.75" thickBot="1" x14ac:dyDescent="0.3">
      <c r="A2593" s="200"/>
      <c r="B2593" s="201"/>
      <c r="C2593" s="202"/>
      <c r="D2593" s="202"/>
      <c r="E2593" s="203"/>
      <c r="F2593" s="204"/>
      <c r="G2593" s="205" t="str">
        <f t="shared" si="175"/>
        <v/>
      </c>
      <c r="H2593" s="372"/>
      <c r="I2593" s="374"/>
    </row>
    <row r="2594" spans="1:9" ht="15.75" thickBot="1" x14ac:dyDescent="0.3">
      <c r="A2594" s="164"/>
      <c r="B2594" s="206"/>
      <c r="C2594" s="164"/>
      <c r="D2594" s="164"/>
      <c r="E2594" s="207"/>
      <c r="F2594" s="208"/>
      <c r="G2594" s="209" t="str">
        <f t="shared" si="175"/>
        <v/>
      </c>
      <c r="H2594" s="175"/>
      <c r="I2594" s="175"/>
    </row>
    <row r="2595" spans="1:9" x14ac:dyDescent="0.25">
      <c r="A2595" s="176" t="s">
        <v>2311</v>
      </c>
      <c r="B2595" s="177" t="s">
        <v>670</v>
      </c>
      <c r="C2595" s="178"/>
      <c r="D2595" s="179" t="s">
        <v>2</v>
      </c>
      <c r="E2595" s="179" t="s">
        <v>2385</v>
      </c>
      <c r="F2595" s="180">
        <v>1</v>
      </c>
      <c r="G2595" s="181">
        <f>IF(SUM(G2597:G2606)="","",IF(E2595="NOTURNO",(SUM(G2597:G2606))*1.25,SUM(G2597:G2606)))</f>
        <v>383.42500000000001</v>
      </c>
      <c r="H2595" s="182" t="s">
        <v>1771</v>
      </c>
      <c r="I2595" s="183" t="s">
        <v>1772</v>
      </c>
    </row>
    <row r="2596" spans="1:9" x14ac:dyDescent="0.25">
      <c r="A2596" s="184" t="s">
        <v>1774</v>
      </c>
      <c r="B2596" s="185" t="s">
        <v>2386</v>
      </c>
      <c r="C2596" s="186" t="s">
        <v>2387</v>
      </c>
      <c r="D2596" s="187" t="s">
        <v>2</v>
      </c>
      <c r="E2596" s="188" t="s">
        <v>2388</v>
      </c>
      <c r="F2596" s="189" t="s">
        <v>3</v>
      </c>
      <c r="G2596" s="190"/>
      <c r="H2596" s="191"/>
      <c r="I2596" s="192"/>
    </row>
    <row r="2597" spans="1:9" x14ac:dyDescent="0.25">
      <c r="A2597" s="193" t="s">
        <v>2505</v>
      </c>
      <c r="B2597" s="194" t="s">
        <v>1718</v>
      </c>
      <c r="C2597" s="195" t="s">
        <v>2506</v>
      </c>
      <c r="D2597" s="195" t="s">
        <v>807</v>
      </c>
      <c r="E2597" s="196">
        <v>26.14</v>
      </c>
      <c r="F2597" s="197">
        <v>4</v>
      </c>
      <c r="G2597" s="198">
        <f t="shared" ref="G2597:G2608" si="176">IF(E2597="","",F2597*E2597)</f>
        <v>104.56</v>
      </c>
      <c r="H2597" s="371" t="s">
        <v>2564</v>
      </c>
      <c r="I2597" s="373" t="s">
        <v>2501</v>
      </c>
    </row>
    <row r="2598" spans="1:9" x14ac:dyDescent="0.25">
      <c r="A2598" s="193" t="s">
        <v>2509</v>
      </c>
      <c r="B2598" s="194" t="s">
        <v>1718</v>
      </c>
      <c r="C2598" s="195" t="s">
        <v>2510</v>
      </c>
      <c r="D2598" s="195" t="s">
        <v>807</v>
      </c>
      <c r="E2598" s="196">
        <v>26.14</v>
      </c>
      <c r="F2598" s="197">
        <v>4</v>
      </c>
      <c r="G2598" s="198">
        <f t="shared" si="176"/>
        <v>104.56</v>
      </c>
      <c r="H2598" s="371"/>
      <c r="I2598" s="373"/>
    </row>
    <row r="2599" spans="1:9" x14ac:dyDescent="0.25">
      <c r="A2599" s="193" t="s">
        <v>2560</v>
      </c>
      <c r="B2599" s="194" t="s">
        <v>1718</v>
      </c>
      <c r="C2599" s="195" t="s">
        <v>2561</v>
      </c>
      <c r="D2599" s="195" t="s">
        <v>807</v>
      </c>
      <c r="E2599" s="196">
        <v>19.989999999999998</v>
      </c>
      <c r="F2599" s="197">
        <v>2</v>
      </c>
      <c r="G2599" s="198">
        <f t="shared" si="176"/>
        <v>39.979999999999997</v>
      </c>
      <c r="H2599" s="371"/>
      <c r="I2599" s="373"/>
    </row>
    <row r="2600" spans="1:9" ht="26.25" x14ac:dyDescent="0.25">
      <c r="A2600" s="193" t="s">
        <v>2517</v>
      </c>
      <c r="B2600" s="194" t="s">
        <v>1718</v>
      </c>
      <c r="C2600" s="195" t="s">
        <v>2518</v>
      </c>
      <c r="D2600" s="195" t="s">
        <v>807</v>
      </c>
      <c r="E2600" s="196">
        <v>1.2</v>
      </c>
      <c r="F2600" s="197">
        <v>10</v>
      </c>
      <c r="G2600" s="198">
        <f t="shared" si="176"/>
        <v>12</v>
      </c>
      <c r="H2600" s="371"/>
      <c r="I2600" s="373"/>
    </row>
    <row r="2601" spans="1:9" ht="26.25" x14ac:dyDescent="0.25">
      <c r="A2601" s="193" t="s">
        <v>2519</v>
      </c>
      <c r="B2601" s="194" t="s">
        <v>1718</v>
      </c>
      <c r="C2601" s="195" t="s">
        <v>2520</v>
      </c>
      <c r="D2601" s="195" t="s">
        <v>807</v>
      </c>
      <c r="E2601" s="196">
        <v>0.85</v>
      </c>
      <c r="F2601" s="197">
        <v>10</v>
      </c>
      <c r="G2601" s="198">
        <f t="shared" si="176"/>
        <v>8.5</v>
      </c>
      <c r="H2601" s="371"/>
      <c r="I2601" s="373"/>
    </row>
    <row r="2602" spans="1:9" x14ac:dyDescent="0.25">
      <c r="A2602" s="193" t="s">
        <v>2574</v>
      </c>
      <c r="B2602" s="194" t="s">
        <v>1718</v>
      </c>
      <c r="C2602" s="195" t="s">
        <v>2575</v>
      </c>
      <c r="D2602" s="195" t="s">
        <v>808</v>
      </c>
      <c r="E2602" s="196">
        <v>39.25</v>
      </c>
      <c r="F2602" s="197">
        <v>2.9</v>
      </c>
      <c r="G2602" s="198">
        <f t="shared" si="176"/>
        <v>113.825</v>
      </c>
      <c r="H2602" s="371"/>
      <c r="I2602" s="373"/>
    </row>
    <row r="2603" spans="1:9" x14ac:dyDescent="0.25">
      <c r="A2603" s="193"/>
      <c r="B2603" s="194"/>
      <c r="C2603" s="195"/>
      <c r="D2603" s="195"/>
      <c r="E2603" s="196"/>
      <c r="F2603" s="197"/>
      <c r="G2603" s="198" t="str">
        <f t="shared" si="176"/>
        <v/>
      </c>
      <c r="H2603" s="371"/>
      <c r="I2603" s="373"/>
    </row>
    <row r="2604" spans="1:9" x14ac:dyDescent="0.25">
      <c r="A2604" s="193"/>
      <c r="B2604" s="194"/>
      <c r="C2604" s="195"/>
      <c r="D2604" s="195"/>
      <c r="E2604" s="196"/>
      <c r="F2604" s="197"/>
      <c r="G2604" s="198" t="str">
        <f t="shared" si="176"/>
        <v/>
      </c>
      <c r="H2604" s="371"/>
      <c r="I2604" s="373"/>
    </row>
    <row r="2605" spans="1:9" x14ac:dyDescent="0.25">
      <c r="A2605" s="193"/>
      <c r="B2605" s="194"/>
      <c r="C2605" s="195"/>
      <c r="D2605" s="195"/>
      <c r="E2605" s="196"/>
      <c r="F2605" s="199"/>
      <c r="G2605" s="198" t="str">
        <f t="shared" si="176"/>
        <v/>
      </c>
      <c r="H2605" s="371"/>
      <c r="I2605" s="373"/>
    </row>
    <row r="2606" spans="1:9" x14ac:dyDescent="0.25">
      <c r="A2606" s="193"/>
      <c r="B2606" s="194"/>
      <c r="C2606" s="195"/>
      <c r="D2606" s="195"/>
      <c r="E2606" s="196"/>
      <c r="F2606" s="199"/>
      <c r="G2606" s="198" t="str">
        <f t="shared" si="176"/>
        <v/>
      </c>
      <c r="H2606" s="371"/>
      <c r="I2606" s="373"/>
    </row>
    <row r="2607" spans="1:9" ht="15.75" thickBot="1" x14ac:dyDescent="0.3">
      <c r="A2607" s="200"/>
      <c r="B2607" s="201"/>
      <c r="C2607" s="202"/>
      <c r="D2607" s="202"/>
      <c r="E2607" s="203"/>
      <c r="F2607" s="204"/>
      <c r="G2607" s="205" t="str">
        <f t="shared" si="176"/>
        <v/>
      </c>
      <c r="H2607" s="372"/>
      <c r="I2607" s="374"/>
    </row>
    <row r="2608" spans="1:9" ht="15.75" thickBot="1" x14ac:dyDescent="0.3">
      <c r="A2608" s="164"/>
      <c r="B2608" s="206"/>
      <c r="C2608" s="164"/>
      <c r="D2608" s="164"/>
      <c r="E2608" s="207"/>
      <c r="F2608" s="208"/>
      <c r="G2608" s="209" t="str">
        <f t="shared" si="176"/>
        <v/>
      </c>
      <c r="H2608" s="175"/>
      <c r="I2608" s="175"/>
    </row>
    <row r="2609" spans="1:9" x14ac:dyDescent="0.25">
      <c r="A2609" s="176" t="s">
        <v>2312</v>
      </c>
      <c r="B2609" s="177" t="s">
        <v>558</v>
      </c>
      <c r="C2609" s="178"/>
      <c r="D2609" s="179" t="s">
        <v>2</v>
      </c>
      <c r="E2609" s="179" t="s">
        <v>2385</v>
      </c>
      <c r="F2609" s="180">
        <v>1</v>
      </c>
      <c r="G2609" s="181">
        <f>IF(SUM(G2611:G2620)="","",IF(E2609="NOTURNO",(SUM(G2611:G2620))*1.25,SUM(G2611:G2620)))</f>
        <v>716.81000000000006</v>
      </c>
      <c r="H2609" s="182" t="s">
        <v>1771</v>
      </c>
      <c r="I2609" s="183" t="s">
        <v>1772</v>
      </c>
    </row>
    <row r="2610" spans="1:9" x14ac:dyDescent="0.25">
      <c r="A2610" s="184" t="s">
        <v>1774</v>
      </c>
      <c r="B2610" s="185" t="s">
        <v>2386</v>
      </c>
      <c r="C2610" s="186" t="s">
        <v>2387</v>
      </c>
      <c r="D2610" s="187" t="s">
        <v>2</v>
      </c>
      <c r="E2610" s="188" t="s">
        <v>2388</v>
      </c>
      <c r="F2610" s="189" t="s">
        <v>3</v>
      </c>
      <c r="G2610" s="190"/>
      <c r="H2610" s="191"/>
      <c r="I2610" s="192"/>
    </row>
    <row r="2611" spans="1:9" x14ac:dyDescent="0.25">
      <c r="A2611" s="193" t="s">
        <v>2505</v>
      </c>
      <c r="B2611" s="194" t="s">
        <v>1718</v>
      </c>
      <c r="C2611" s="195" t="s">
        <v>2506</v>
      </c>
      <c r="D2611" s="195" t="s">
        <v>807</v>
      </c>
      <c r="E2611" s="196">
        <v>26.14</v>
      </c>
      <c r="F2611" s="197">
        <v>7</v>
      </c>
      <c r="G2611" s="198">
        <f t="shared" ref="G2611:G2622" si="177">IF(E2611="","",F2611*E2611)</f>
        <v>182.98000000000002</v>
      </c>
      <c r="H2611" s="371" t="s">
        <v>2564</v>
      </c>
      <c r="I2611" s="373" t="s">
        <v>2501</v>
      </c>
    </row>
    <row r="2612" spans="1:9" x14ac:dyDescent="0.25">
      <c r="A2612" s="193" t="s">
        <v>2509</v>
      </c>
      <c r="B2612" s="194" t="s">
        <v>1718</v>
      </c>
      <c r="C2612" s="195" t="s">
        <v>2510</v>
      </c>
      <c r="D2612" s="195" t="s">
        <v>807</v>
      </c>
      <c r="E2612" s="196">
        <v>26.14</v>
      </c>
      <c r="F2612" s="197">
        <v>7</v>
      </c>
      <c r="G2612" s="198">
        <f t="shared" si="177"/>
        <v>182.98000000000002</v>
      </c>
      <c r="H2612" s="371"/>
      <c r="I2612" s="373"/>
    </row>
    <row r="2613" spans="1:9" x14ac:dyDescent="0.25">
      <c r="A2613" s="193" t="s">
        <v>2560</v>
      </c>
      <c r="B2613" s="194" t="s">
        <v>1718</v>
      </c>
      <c r="C2613" s="195" t="s">
        <v>2561</v>
      </c>
      <c r="D2613" s="195" t="s">
        <v>807</v>
      </c>
      <c r="E2613" s="196">
        <v>19.989999999999998</v>
      </c>
      <c r="F2613" s="197">
        <v>5</v>
      </c>
      <c r="G2613" s="198">
        <f t="shared" si="177"/>
        <v>99.949999999999989</v>
      </c>
      <c r="H2613" s="371"/>
      <c r="I2613" s="373"/>
    </row>
    <row r="2614" spans="1:9" ht="26.25" x14ac:dyDescent="0.25">
      <c r="A2614" s="193" t="s">
        <v>2517</v>
      </c>
      <c r="B2614" s="194" t="s">
        <v>1718</v>
      </c>
      <c r="C2614" s="195" t="s">
        <v>2518</v>
      </c>
      <c r="D2614" s="195" t="s">
        <v>807</v>
      </c>
      <c r="E2614" s="196">
        <v>1.2</v>
      </c>
      <c r="F2614" s="197">
        <v>19</v>
      </c>
      <c r="G2614" s="198">
        <f t="shared" si="177"/>
        <v>22.8</v>
      </c>
      <c r="H2614" s="371"/>
      <c r="I2614" s="373"/>
    </row>
    <row r="2615" spans="1:9" ht="26.25" x14ac:dyDescent="0.25">
      <c r="A2615" s="193" t="s">
        <v>2519</v>
      </c>
      <c r="B2615" s="194" t="s">
        <v>1718</v>
      </c>
      <c r="C2615" s="195" t="s">
        <v>2520</v>
      </c>
      <c r="D2615" s="195" t="s">
        <v>807</v>
      </c>
      <c r="E2615" s="196">
        <v>0.85</v>
      </c>
      <c r="F2615" s="197">
        <v>19</v>
      </c>
      <c r="G2615" s="198">
        <f t="shared" si="177"/>
        <v>16.149999999999999</v>
      </c>
      <c r="H2615" s="371"/>
      <c r="I2615" s="373"/>
    </row>
    <row r="2616" spans="1:9" x14ac:dyDescent="0.25">
      <c r="A2616" s="193" t="s">
        <v>2574</v>
      </c>
      <c r="B2616" s="194" t="s">
        <v>1718</v>
      </c>
      <c r="C2616" s="195" t="s">
        <v>2575</v>
      </c>
      <c r="D2616" s="195" t="s">
        <v>808</v>
      </c>
      <c r="E2616" s="196">
        <v>39.25</v>
      </c>
      <c r="F2616" s="197">
        <v>5.4</v>
      </c>
      <c r="G2616" s="198">
        <f t="shared" si="177"/>
        <v>211.95000000000002</v>
      </c>
      <c r="H2616" s="371"/>
      <c r="I2616" s="373"/>
    </row>
    <row r="2617" spans="1:9" x14ac:dyDescent="0.25">
      <c r="A2617" s="193"/>
      <c r="B2617" s="194"/>
      <c r="C2617" s="195"/>
      <c r="D2617" s="195"/>
      <c r="E2617" s="196"/>
      <c r="F2617" s="197"/>
      <c r="G2617" s="198" t="str">
        <f t="shared" si="177"/>
        <v/>
      </c>
      <c r="H2617" s="371"/>
      <c r="I2617" s="373"/>
    </row>
    <row r="2618" spans="1:9" x14ac:dyDescent="0.25">
      <c r="A2618" s="193"/>
      <c r="B2618" s="194"/>
      <c r="C2618" s="195"/>
      <c r="D2618" s="195"/>
      <c r="E2618" s="196"/>
      <c r="F2618" s="197"/>
      <c r="G2618" s="198" t="str">
        <f t="shared" si="177"/>
        <v/>
      </c>
      <c r="H2618" s="371"/>
      <c r="I2618" s="373"/>
    </row>
    <row r="2619" spans="1:9" x14ac:dyDescent="0.25">
      <c r="A2619" s="193"/>
      <c r="B2619" s="194"/>
      <c r="C2619" s="195"/>
      <c r="D2619" s="195"/>
      <c r="E2619" s="196"/>
      <c r="F2619" s="199"/>
      <c r="G2619" s="198" t="str">
        <f t="shared" si="177"/>
        <v/>
      </c>
      <c r="H2619" s="371"/>
      <c r="I2619" s="373"/>
    </row>
    <row r="2620" spans="1:9" x14ac:dyDescent="0.25">
      <c r="A2620" s="193"/>
      <c r="B2620" s="194"/>
      <c r="C2620" s="195"/>
      <c r="D2620" s="195"/>
      <c r="E2620" s="196"/>
      <c r="F2620" s="199"/>
      <c r="G2620" s="198" t="str">
        <f t="shared" si="177"/>
        <v/>
      </c>
      <c r="H2620" s="371"/>
      <c r="I2620" s="373"/>
    </row>
    <row r="2621" spans="1:9" ht="15.75" thickBot="1" x14ac:dyDescent="0.3">
      <c r="A2621" s="200"/>
      <c r="B2621" s="201"/>
      <c r="C2621" s="202"/>
      <c r="D2621" s="202"/>
      <c r="E2621" s="203"/>
      <c r="F2621" s="204"/>
      <c r="G2621" s="205" t="str">
        <f t="shared" si="177"/>
        <v/>
      </c>
      <c r="H2621" s="372"/>
      <c r="I2621" s="374"/>
    </row>
    <row r="2622" spans="1:9" ht="15.75" thickBot="1" x14ac:dyDescent="0.3">
      <c r="A2622" s="164"/>
      <c r="B2622" s="206"/>
      <c r="C2622" s="164"/>
      <c r="D2622" s="164"/>
      <c r="E2622" s="207"/>
      <c r="F2622" s="208"/>
      <c r="G2622" s="209" t="str">
        <f t="shared" si="177"/>
        <v/>
      </c>
      <c r="H2622" s="175"/>
      <c r="I2622" s="175"/>
    </row>
    <row r="2623" spans="1:9" x14ac:dyDescent="0.25">
      <c r="A2623" s="176" t="s">
        <v>2313</v>
      </c>
      <c r="B2623" s="177" t="s">
        <v>671</v>
      </c>
      <c r="C2623" s="178"/>
      <c r="D2623" s="179" t="s">
        <v>2</v>
      </c>
      <c r="E2623" s="179" t="s">
        <v>2385</v>
      </c>
      <c r="F2623" s="180">
        <v>1</v>
      </c>
      <c r="G2623" s="181">
        <f>IF(SUM(G2625:G2634)="","",IF(E2623="NOTURNO",(SUM(G2625:G2634))*1.25,SUM(G2625:G2634)))</f>
        <v>1686.25</v>
      </c>
      <c r="H2623" s="182" t="s">
        <v>1771</v>
      </c>
      <c r="I2623" s="183" t="s">
        <v>1772</v>
      </c>
    </row>
    <row r="2624" spans="1:9" x14ac:dyDescent="0.25">
      <c r="A2624" s="184" t="s">
        <v>1774</v>
      </c>
      <c r="B2624" s="185" t="s">
        <v>2386</v>
      </c>
      <c r="C2624" s="186" t="s">
        <v>2387</v>
      </c>
      <c r="D2624" s="187" t="s">
        <v>2</v>
      </c>
      <c r="E2624" s="188" t="s">
        <v>2388</v>
      </c>
      <c r="F2624" s="189" t="s">
        <v>3</v>
      </c>
      <c r="G2624" s="190"/>
      <c r="H2624" s="191"/>
      <c r="I2624" s="192"/>
    </row>
    <row r="2625" spans="1:9" x14ac:dyDescent="0.25">
      <c r="A2625" s="193" t="s">
        <v>2505</v>
      </c>
      <c r="B2625" s="194" t="s">
        <v>1718</v>
      </c>
      <c r="C2625" s="195" t="s">
        <v>2506</v>
      </c>
      <c r="D2625" s="195" t="s">
        <v>807</v>
      </c>
      <c r="E2625" s="196">
        <v>26.14</v>
      </c>
      <c r="F2625" s="197">
        <v>15</v>
      </c>
      <c r="G2625" s="198">
        <f t="shared" ref="G2625:G2636" si="178">IF(E2625="","",F2625*E2625)</f>
        <v>392.1</v>
      </c>
      <c r="H2625" s="371" t="s">
        <v>2564</v>
      </c>
      <c r="I2625" s="373" t="s">
        <v>2501</v>
      </c>
    </row>
    <row r="2626" spans="1:9" x14ac:dyDescent="0.25">
      <c r="A2626" s="193" t="s">
        <v>2509</v>
      </c>
      <c r="B2626" s="194" t="s">
        <v>1718</v>
      </c>
      <c r="C2626" s="195" t="s">
        <v>2510</v>
      </c>
      <c r="D2626" s="195" t="s">
        <v>807</v>
      </c>
      <c r="E2626" s="196">
        <v>26.14</v>
      </c>
      <c r="F2626" s="197">
        <v>15</v>
      </c>
      <c r="G2626" s="198">
        <f t="shared" si="178"/>
        <v>392.1</v>
      </c>
      <c r="H2626" s="371"/>
      <c r="I2626" s="373"/>
    </row>
    <row r="2627" spans="1:9" x14ac:dyDescent="0.25">
      <c r="A2627" s="193" t="s">
        <v>2560</v>
      </c>
      <c r="B2627" s="194" t="s">
        <v>1718</v>
      </c>
      <c r="C2627" s="195" t="s">
        <v>2561</v>
      </c>
      <c r="D2627" s="195" t="s">
        <v>807</v>
      </c>
      <c r="E2627" s="196">
        <v>19.989999999999998</v>
      </c>
      <c r="F2627" s="197">
        <v>10</v>
      </c>
      <c r="G2627" s="198">
        <f t="shared" si="178"/>
        <v>199.89999999999998</v>
      </c>
      <c r="H2627" s="371"/>
      <c r="I2627" s="373"/>
    </row>
    <row r="2628" spans="1:9" ht="26.25" x14ac:dyDescent="0.25">
      <c r="A2628" s="193" t="s">
        <v>2517</v>
      </c>
      <c r="B2628" s="194" t="s">
        <v>1718</v>
      </c>
      <c r="C2628" s="195" t="s">
        <v>2518</v>
      </c>
      <c r="D2628" s="195" t="s">
        <v>807</v>
      </c>
      <c r="E2628" s="196">
        <v>1.2</v>
      </c>
      <c r="F2628" s="197">
        <v>40</v>
      </c>
      <c r="G2628" s="198">
        <f t="shared" si="178"/>
        <v>48</v>
      </c>
      <c r="H2628" s="371"/>
      <c r="I2628" s="373"/>
    </row>
    <row r="2629" spans="1:9" ht="26.25" x14ac:dyDescent="0.25">
      <c r="A2629" s="193" t="s">
        <v>2519</v>
      </c>
      <c r="B2629" s="194" t="s">
        <v>1718</v>
      </c>
      <c r="C2629" s="195" t="s">
        <v>2520</v>
      </c>
      <c r="D2629" s="195" t="s">
        <v>807</v>
      </c>
      <c r="E2629" s="196">
        <v>0.85</v>
      </c>
      <c r="F2629" s="197">
        <v>40</v>
      </c>
      <c r="G2629" s="198">
        <f t="shared" si="178"/>
        <v>34</v>
      </c>
      <c r="H2629" s="371"/>
      <c r="I2629" s="373"/>
    </row>
    <row r="2630" spans="1:9" x14ac:dyDescent="0.25">
      <c r="A2630" s="193" t="s">
        <v>2574</v>
      </c>
      <c r="B2630" s="194" t="s">
        <v>1718</v>
      </c>
      <c r="C2630" s="195" t="s">
        <v>2575</v>
      </c>
      <c r="D2630" s="195" t="s">
        <v>808</v>
      </c>
      <c r="E2630" s="196">
        <v>39.25</v>
      </c>
      <c r="F2630" s="197">
        <v>15.8</v>
      </c>
      <c r="G2630" s="198">
        <f t="shared" si="178"/>
        <v>620.15</v>
      </c>
      <c r="H2630" s="371"/>
      <c r="I2630" s="373"/>
    </row>
    <row r="2631" spans="1:9" x14ac:dyDescent="0.25">
      <c r="A2631" s="193"/>
      <c r="B2631" s="194"/>
      <c r="C2631" s="195"/>
      <c r="D2631" s="195"/>
      <c r="E2631" s="196"/>
      <c r="F2631" s="197"/>
      <c r="G2631" s="198" t="str">
        <f t="shared" si="178"/>
        <v/>
      </c>
      <c r="H2631" s="371"/>
      <c r="I2631" s="373"/>
    </row>
    <row r="2632" spans="1:9" x14ac:dyDescent="0.25">
      <c r="A2632" s="193"/>
      <c r="B2632" s="194"/>
      <c r="C2632" s="195"/>
      <c r="D2632" s="195"/>
      <c r="E2632" s="196"/>
      <c r="F2632" s="197"/>
      <c r="G2632" s="198" t="str">
        <f t="shared" si="178"/>
        <v/>
      </c>
      <c r="H2632" s="371"/>
      <c r="I2632" s="373"/>
    </row>
    <row r="2633" spans="1:9" x14ac:dyDescent="0.25">
      <c r="A2633" s="193"/>
      <c r="B2633" s="194"/>
      <c r="C2633" s="195"/>
      <c r="D2633" s="195"/>
      <c r="E2633" s="196"/>
      <c r="F2633" s="199"/>
      <c r="G2633" s="198" t="str">
        <f t="shared" si="178"/>
        <v/>
      </c>
      <c r="H2633" s="371"/>
      <c r="I2633" s="373"/>
    </row>
    <row r="2634" spans="1:9" x14ac:dyDescent="0.25">
      <c r="A2634" s="193"/>
      <c r="B2634" s="194"/>
      <c r="C2634" s="195"/>
      <c r="D2634" s="195"/>
      <c r="E2634" s="196"/>
      <c r="F2634" s="199"/>
      <c r="G2634" s="198" t="str">
        <f t="shared" si="178"/>
        <v/>
      </c>
      <c r="H2634" s="371"/>
      <c r="I2634" s="373"/>
    </row>
    <row r="2635" spans="1:9" ht="15.75" thickBot="1" x14ac:dyDescent="0.3">
      <c r="A2635" s="200"/>
      <c r="B2635" s="201"/>
      <c r="C2635" s="202"/>
      <c r="D2635" s="202"/>
      <c r="E2635" s="203"/>
      <c r="F2635" s="204"/>
      <c r="G2635" s="205" t="str">
        <f t="shared" si="178"/>
        <v/>
      </c>
      <c r="H2635" s="372"/>
      <c r="I2635" s="374"/>
    </row>
    <row r="2636" spans="1:9" ht="15.75" thickBot="1" x14ac:dyDescent="0.3">
      <c r="A2636" s="164"/>
      <c r="B2636" s="206"/>
      <c r="C2636" s="164"/>
      <c r="D2636" s="164"/>
      <c r="E2636" s="207"/>
      <c r="F2636" s="208"/>
      <c r="G2636" s="209" t="str">
        <f t="shared" si="178"/>
        <v/>
      </c>
      <c r="H2636" s="175"/>
      <c r="I2636" s="175"/>
    </row>
    <row r="2637" spans="1:9" x14ac:dyDescent="0.25">
      <c r="A2637" s="176" t="s">
        <v>2314</v>
      </c>
      <c r="B2637" s="177" t="s">
        <v>247</v>
      </c>
      <c r="C2637" s="178"/>
      <c r="D2637" s="179" t="s">
        <v>2</v>
      </c>
      <c r="E2637" s="179" t="s">
        <v>2385</v>
      </c>
      <c r="F2637" s="180">
        <v>1</v>
      </c>
      <c r="G2637" s="181">
        <f>IF(SUM(G2639:G2648)="","",IF(E2637="NOTURNO",(SUM(G2639:G2648))*1.25,SUM(G2639:G2648)))</f>
        <v>102.85199999999999</v>
      </c>
      <c r="H2637" s="182" t="s">
        <v>1771</v>
      </c>
      <c r="I2637" s="183" t="s">
        <v>1772</v>
      </c>
    </row>
    <row r="2638" spans="1:9" x14ac:dyDescent="0.25">
      <c r="A2638" s="184" t="s">
        <v>1774</v>
      </c>
      <c r="B2638" s="185" t="s">
        <v>2386</v>
      </c>
      <c r="C2638" s="186" t="s">
        <v>2387</v>
      </c>
      <c r="D2638" s="187" t="s">
        <v>2</v>
      </c>
      <c r="E2638" s="188" t="s">
        <v>2388</v>
      </c>
      <c r="F2638" s="189" t="s">
        <v>3</v>
      </c>
      <c r="G2638" s="190"/>
      <c r="H2638" s="191"/>
      <c r="I2638" s="192"/>
    </row>
    <row r="2639" spans="1:9" x14ac:dyDescent="0.25">
      <c r="A2639" s="193" t="s">
        <v>2505</v>
      </c>
      <c r="B2639" s="194" t="s">
        <v>1718</v>
      </c>
      <c r="C2639" s="195" t="s">
        <v>2506</v>
      </c>
      <c r="D2639" s="195" t="s">
        <v>807</v>
      </c>
      <c r="E2639" s="196">
        <v>26.14</v>
      </c>
      <c r="F2639" s="197">
        <v>0.7</v>
      </c>
      <c r="G2639" s="198">
        <f t="shared" ref="G2639:G2649" si="179">IF(E2639="","",F2639*E2639)</f>
        <v>18.297999999999998</v>
      </c>
      <c r="H2639" s="371" t="s">
        <v>2546</v>
      </c>
      <c r="I2639" s="373" t="s">
        <v>2501</v>
      </c>
    </row>
    <row r="2640" spans="1:9" x14ac:dyDescent="0.25">
      <c r="A2640" s="193" t="s">
        <v>2509</v>
      </c>
      <c r="B2640" s="194" t="s">
        <v>1718</v>
      </c>
      <c r="C2640" s="195" t="s">
        <v>2510</v>
      </c>
      <c r="D2640" s="195" t="s">
        <v>807</v>
      </c>
      <c r="E2640" s="196">
        <v>26.14</v>
      </c>
      <c r="F2640" s="197">
        <v>1</v>
      </c>
      <c r="G2640" s="198">
        <f t="shared" si="179"/>
        <v>26.14</v>
      </c>
      <c r="H2640" s="371"/>
      <c r="I2640" s="373"/>
    </row>
    <row r="2641" spans="1:9" x14ac:dyDescent="0.25">
      <c r="A2641" s="193" t="s">
        <v>2511</v>
      </c>
      <c r="B2641" s="194" t="s">
        <v>1718</v>
      </c>
      <c r="C2641" s="195" t="s">
        <v>2512</v>
      </c>
      <c r="D2641" s="195" t="s">
        <v>807</v>
      </c>
      <c r="E2641" s="196">
        <v>19.989999999999998</v>
      </c>
      <c r="F2641" s="197">
        <v>0.7</v>
      </c>
      <c r="G2641" s="198">
        <f t="shared" si="179"/>
        <v>13.992999999999999</v>
      </c>
      <c r="H2641" s="371"/>
      <c r="I2641" s="373"/>
    </row>
    <row r="2642" spans="1:9" x14ac:dyDescent="0.25">
      <c r="A2642" s="193" t="s">
        <v>2513</v>
      </c>
      <c r="B2642" s="194" t="s">
        <v>1718</v>
      </c>
      <c r="C2642" s="195" t="s">
        <v>2514</v>
      </c>
      <c r="D2642" s="195" t="s">
        <v>807</v>
      </c>
      <c r="E2642" s="196">
        <v>33.159999999999997</v>
      </c>
      <c r="F2642" s="197">
        <v>0.7</v>
      </c>
      <c r="G2642" s="198">
        <f t="shared" si="179"/>
        <v>23.211999999999996</v>
      </c>
      <c r="H2642" s="371"/>
      <c r="I2642" s="373"/>
    </row>
    <row r="2643" spans="1:9" x14ac:dyDescent="0.25">
      <c r="A2643" s="193" t="s">
        <v>2515</v>
      </c>
      <c r="B2643" s="194" t="s">
        <v>1718</v>
      </c>
      <c r="C2643" s="195" t="s">
        <v>2516</v>
      </c>
      <c r="D2643" s="195" t="s">
        <v>807</v>
      </c>
      <c r="E2643" s="196">
        <v>27.37</v>
      </c>
      <c r="F2643" s="197">
        <v>0.7</v>
      </c>
      <c r="G2643" s="198">
        <f t="shared" si="179"/>
        <v>19.158999999999999</v>
      </c>
      <c r="H2643" s="371"/>
      <c r="I2643" s="373"/>
    </row>
    <row r="2644" spans="1:9" ht="26.25" x14ac:dyDescent="0.25">
      <c r="A2644" s="193" t="s">
        <v>2517</v>
      </c>
      <c r="B2644" s="194" t="s">
        <v>1718</v>
      </c>
      <c r="C2644" s="195" t="s">
        <v>2518</v>
      </c>
      <c r="D2644" s="195" t="s">
        <v>807</v>
      </c>
      <c r="E2644" s="196">
        <v>1.2</v>
      </c>
      <c r="F2644" s="197">
        <v>1</v>
      </c>
      <c r="G2644" s="198">
        <f t="shared" si="179"/>
        <v>1.2</v>
      </c>
      <c r="H2644" s="371"/>
      <c r="I2644" s="373"/>
    </row>
    <row r="2645" spans="1:9" ht="26.25" x14ac:dyDescent="0.25">
      <c r="A2645" s="193" t="s">
        <v>2519</v>
      </c>
      <c r="B2645" s="194" t="s">
        <v>1718</v>
      </c>
      <c r="C2645" s="195" t="s">
        <v>2520</v>
      </c>
      <c r="D2645" s="195" t="s">
        <v>807</v>
      </c>
      <c r="E2645" s="196">
        <v>0.85</v>
      </c>
      <c r="F2645" s="197">
        <v>1</v>
      </c>
      <c r="G2645" s="198">
        <f t="shared" si="179"/>
        <v>0.85</v>
      </c>
      <c r="H2645" s="371"/>
      <c r="I2645" s="373"/>
    </row>
    <row r="2646" spans="1:9" x14ac:dyDescent="0.25">
      <c r="A2646" s="193"/>
      <c r="B2646" s="194"/>
      <c r="C2646" s="195"/>
      <c r="D2646" s="195"/>
      <c r="E2646" s="196"/>
      <c r="F2646" s="197"/>
      <c r="G2646" s="198" t="str">
        <f t="shared" si="179"/>
        <v/>
      </c>
      <c r="H2646" s="371"/>
      <c r="I2646" s="373"/>
    </row>
    <row r="2647" spans="1:9" x14ac:dyDescent="0.25">
      <c r="A2647" s="193"/>
      <c r="B2647" s="194"/>
      <c r="C2647" s="195"/>
      <c r="D2647" s="195"/>
      <c r="E2647" s="196"/>
      <c r="F2647" s="199"/>
      <c r="G2647" s="198" t="str">
        <f t="shared" si="179"/>
        <v/>
      </c>
      <c r="H2647" s="371"/>
      <c r="I2647" s="373"/>
    </row>
    <row r="2648" spans="1:9" x14ac:dyDescent="0.25">
      <c r="A2648" s="193"/>
      <c r="B2648" s="194"/>
      <c r="C2648" s="195"/>
      <c r="D2648" s="195"/>
      <c r="E2648" s="196"/>
      <c r="F2648" s="199"/>
      <c r="G2648" s="198" t="str">
        <f t="shared" si="179"/>
        <v/>
      </c>
      <c r="H2648" s="371"/>
      <c r="I2648" s="373"/>
    </row>
    <row r="2649" spans="1:9" ht="15.75" thickBot="1" x14ac:dyDescent="0.3">
      <c r="A2649" s="200"/>
      <c r="B2649" s="201"/>
      <c r="C2649" s="202"/>
      <c r="D2649" s="202"/>
      <c r="E2649" s="203"/>
      <c r="F2649" s="204"/>
      <c r="G2649" s="205" t="str">
        <f t="shared" si="179"/>
        <v/>
      </c>
      <c r="H2649" s="372"/>
      <c r="I2649" s="374"/>
    </row>
    <row r="2650" spans="1:9" ht="15.75" thickBot="1" x14ac:dyDescent="0.3">
      <c r="A2650" s="164"/>
      <c r="B2650" s="206"/>
      <c r="C2650" s="164"/>
      <c r="D2650" s="164"/>
      <c r="E2650" s="207"/>
      <c r="F2650" s="208"/>
      <c r="G2650" s="209" t="str">
        <f>IF(E2650="","",F2650*E2650)</f>
        <v/>
      </c>
      <c r="H2650" s="175"/>
      <c r="I2650" s="175"/>
    </row>
    <row r="2651" spans="1:9" x14ac:dyDescent="0.25">
      <c r="A2651" s="176" t="s">
        <v>2315</v>
      </c>
      <c r="B2651" s="177" t="s">
        <v>248</v>
      </c>
      <c r="C2651" s="178"/>
      <c r="D2651" s="179" t="s">
        <v>2</v>
      </c>
      <c r="E2651" s="179" t="s">
        <v>2385</v>
      </c>
      <c r="F2651" s="180">
        <v>1</v>
      </c>
      <c r="G2651" s="181">
        <f>IF(SUM(G2653:G2662)="","",IF(E2651="NOTURNO",(SUM(G2653:G2662))*1.25,SUM(G2653:G2662)))</f>
        <v>109.843</v>
      </c>
      <c r="H2651" s="182" t="s">
        <v>1771</v>
      </c>
      <c r="I2651" s="183" t="s">
        <v>1772</v>
      </c>
    </row>
    <row r="2652" spans="1:9" x14ac:dyDescent="0.25">
      <c r="A2652" s="184" t="s">
        <v>1774</v>
      </c>
      <c r="B2652" s="185" t="s">
        <v>2386</v>
      </c>
      <c r="C2652" s="186" t="s">
        <v>2387</v>
      </c>
      <c r="D2652" s="187" t="s">
        <v>2</v>
      </c>
      <c r="E2652" s="188" t="s">
        <v>2388</v>
      </c>
      <c r="F2652" s="189" t="s">
        <v>3</v>
      </c>
      <c r="G2652" s="190"/>
      <c r="H2652" s="191"/>
      <c r="I2652" s="192"/>
    </row>
    <row r="2653" spans="1:9" x14ac:dyDescent="0.25">
      <c r="A2653" s="193" t="s">
        <v>2505</v>
      </c>
      <c r="B2653" s="194" t="s">
        <v>1718</v>
      </c>
      <c r="C2653" s="195" t="s">
        <v>2506</v>
      </c>
      <c r="D2653" s="195" t="s">
        <v>807</v>
      </c>
      <c r="E2653" s="196">
        <v>26.14</v>
      </c>
      <c r="F2653" s="197">
        <v>1</v>
      </c>
      <c r="G2653" s="198">
        <f t="shared" ref="G2653:G2664" si="180">IF(E2653="","",F2653*E2653)</f>
        <v>26.14</v>
      </c>
      <c r="H2653" s="371" t="s">
        <v>2547</v>
      </c>
      <c r="I2653" s="373" t="s">
        <v>2501</v>
      </c>
    </row>
    <row r="2654" spans="1:9" x14ac:dyDescent="0.25">
      <c r="A2654" s="193" t="s">
        <v>2509</v>
      </c>
      <c r="B2654" s="194" t="s">
        <v>1718</v>
      </c>
      <c r="C2654" s="195" t="s">
        <v>2510</v>
      </c>
      <c r="D2654" s="195" t="s">
        <v>807</v>
      </c>
      <c r="E2654" s="196">
        <v>26.14</v>
      </c>
      <c r="F2654" s="197">
        <v>0.75</v>
      </c>
      <c r="G2654" s="198">
        <f t="shared" si="180"/>
        <v>19.605</v>
      </c>
      <c r="H2654" s="371"/>
      <c r="I2654" s="373"/>
    </row>
    <row r="2655" spans="1:9" x14ac:dyDescent="0.25">
      <c r="A2655" s="193" t="s">
        <v>2511</v>
      </c>
      <c r="B2655" s="194" t="s">
        <v>1718</v>
      </c>
      <c r="C2655" s="195" t="s">
        <v>2512</v>
      </c>
      <c r="D2655" s="195" t="s">
        <v>807</v>
      </c>
      <c r="E2655" s="196">
        <v>19.989999999999998</v>
      </c>
      <c r="F2655" s="197">
        <v>0.75</v>
      </c>
      <c r="G2655" s="198">
        <f t="shared" si="180"/>
        <v>14.9925</v>
      </c>
      <c r="H2655" s="371"/>
      <c r="I2655" s="373"/>
    </row>
    <row r="2656" spans="1:9" x14ac:dyDescent="0.25">
      <c r="A2656" s="193" t="s">
        <v>2513</v>
      </c>
      <c r="B2656" s="194" t="s">
        <v>1718</v>
      </c>
      <c r="C2656" s="195" t="s">
        <v>2514</v>
      </c>
      <c r="D2656" s="195" t="s">
        <v>807</v>
      </c>
      <c r="E2656" s="196">
        <v>33.159999999999997</v>
      </c>
      <c r="F2656" s="197">
        <v>0.8</v>
      </c>
      <c r="G2656" s="198">
        <f t="shared" si="180"/>
        <v>26.527999999999999</v>
      </c>
      <c r="H2656" s="371"/>
      <c r="I2656" s="373"/>
    </row>
    <row r="2657" spans="1:9" x14ac:dyDescent="0.25">
      <c r="A2657" s="193" t="s">
        <v>2515</v>
      </c>
      <c r="B2657" s="194" t="s">
        <v>1718</v>
      </c>
      <c r="C2657" s="195" t="s">
        <v>2516</v>
      </c>
      <c r="D2657" s="195" t="s">
        <v>807</v>
      </c>
      <c r="E2657" s="196">
        <v>27.37</v>
      </c>
      <c r="F2657" s="197">
        <v>0.75</v>
      </c>
      <c r="G2657" s="198">
        <f t="shared" si="180"/>
        <v>20.5275</v>
      </c>
      <c r="H2657" s="371"/>
      <c r="I2657" s="373"/>
    </row>
    <row r="2658" spans="1:9" ht="26.25" x14ac:dyDescent="0.25">
      <c r="A2658" s="193" t="s">
        <v>2517</v>
      </c>
      <c r="B2658" s="194" t="s">
        <v>1718</v>
      </c>
      <c r="C2658" s="195" t="s">
        <v>2518</v>
      </c>
      <c r="D2658" s="195" t="s">
        <v>807</v>
      </c>
      <c r="E2658" s="196">
        <v>1.2</v>
      </c>
      <c r="F2658" s="197">
        <v>1</v>
      </c>
      <c r="G2658" s="198">
        <f t="shared" si="180"/>
        <v>1.2</v>
      </c>
      <c r="H2658" s="371"/>
      <c r="I2658" s="373"/>
    </row>
    <row r="2659" spans="1:9" ht="26.25" x14ac:dyDescent="0.25">
      <c r="A2659" s="193" t="s">
        <v>2519</v>
      </c>
      <c r="B2659" s="194" t="s">
        <v>1718</v>
      </c>
      <c r="C2659" s="195" t="s">
        <v>2520</v>
      </c>
      <c r="D2659" s="195" t="s">
        <v>807</v>
      </c>
      <c r="E2659" s="196">
        <v>0.85</v>
      </c>
      <c r="F2659" s="197">
        <v>1</v>
      </c>
      <c r="G2659" s="198">
        <f t="shared" si="180"/>
        <v>0.85</v>
      </c>
      <c r="H2659" s="371"/>
      <c r="I2659" s="373"/>
    </row>
    <row r="2660" spans="1:9" x14ac:dyDescent="0.25">
      <c r="A2660" s="193"/>
      <c r="B2660" s="194"/>
      <c r="C2660" s="195"/>
      <c r="D2660" s="195"/>
      <c r="E2660" s="196"/>
      <c r="F2660" s="197"/>
      <c r="G2660" s="198" t="str">
        <f t="shared" si="180"/>
        <v/>
      </c>
      <c r="H2660" s="371"/>
      <c r="I2660" s="373"/>
    </row>
    <row r="2661" spans="1:9" x14ac:dyDescent="0.25">
      <c r="A2661" s="193"/>
      <c r="B2661" s="194"/>
      <c r="C2661" s="195"/>
      <c r="D2661" s="195"/>
      <c r="E2661" s="196"/>
      <c r="F2661" s="199"/>
      <c r="G2661" s="198" t="str">
        <f t="shared" si="180"/>
        <v/>
      </c>
      <c r="H2661" s="371"/>
      <c r="I2661" s="373"/>
    </row>
    <row r="2662" spans="1:9" x14ac:dyDescent="0.25">
      <c r="A2662" s="193"/>
      <c r="B2662" s="194"/>
      <c r="C2662" s="195"/>
      <c r="D2662" s="195"/>
      <c r="E2662" s="196"/>
      <c r="F2662" s="199"/>
      <c r="G2662" s="198" t="str">
        <f t="shared" si="180"/>
        <v/>
      </c>
      <c r="H2662" s="371"/>
      <c r="I2662" s="373"/>
    </row>
    <row r="2663" spans="1:9" ht="15.75" thickBot="1" x14ac:dyDescent="0.3">
      <c r="A2663" s="200"/>
      <c r="B2663" s="201"/>
      <c r="C2663" s="202"/>
      <c r="D2663" s="202"/>
      <c r="E2663" s="203"/>
      <c r="F2663" s="204"/>
      <c r="G2663" s="205" t="str">
        <f t="shared" si="180"/>
        <v/>
      </c>
      <c r="H2663" s="372"/>
      <c r="I2663" s="374"/>
    </row>
    <row r="2664" spans="1:9" ht="15.75" thickBot="1" x14ac:dyDescent="0.3">
      <c r="A2664" s="164"/>
      <c r="B2664" s="206"/>
      <c r="C2664" s="164"/>
      <c r="D2664" s="164"/>
      <c r="E2664" s="207"/>
      <c r="F2664" s="208"/>
      <c r="G2664" s="209" t="str">
        <f t="shared" si="180"/>
        <v/>
      </c>
      <c r="H2664" s="175"/>
      <c r="I2664" s="175"/>
    </row>
    <row r="2665" spans="1:9" x14ac:dyDescent="0.25">
      <c r="A2665" s="176" t="s">
        <v>2316</v>
      </c>
      <c r="B2665" s="177" t="s">
        <v>249</v>
      </c>
      <c r="C2665" s="178"/>
      <c r="D2665" s="179" t="s">
        <v>2</v>
      </c>
      <c r="E2665" s="179" t="s">
        <v>2385</v>
      </c>
      <c r="F2665" s="180">
        <v>1</v>
      </c>
      <c r="G2665" s="181">
        <f>IF(SUM(G2667:G2676)="","",IF(E2665="NOTURNO",(SUM(G2667:G2676))*1.25,SUM(G2667:G2676)))</f>
        <v>65.625999999999991</v>
      </c>
      <c r="H2665" s="182" t="s">
        <v>1771</v>
      </c>
      <c r="I2665" s="183" t="s">
        <v>1772</v>
      </c>
    </row>
    <row r="2666" spans="1:9" x14ac:dyDescent="0.25">
      <c r="A2666" s="184" t="s">
        <v>1774</v>
      </c>
      <c r="B2666" s="185" t="s">
        <v>2386</v>
      </c>
      <c r="C2666" s="186" t="s">
        <v>2387</v>
      </c>
      <c r="D2666" s="187" t="s">
        <v>2</v>
      </c>
      <c r="E2666" s="188" t="s">
        <v>2388</v>
      </c>
      <c r="F2666" s="189" t="s">
        <v>3</v>
      </c>
      <c r="G2666" s="190"/>
      <c r="H2666" s="191"/>
      <c r="I2666" s="192"/>
    </row>
    <row r="2667" spans="1:9" x14ac:dyDescent="0.25">
      <c r="A2667" s="193" t="s">
        <v>2505</v>
      </c>
      <c r="B2667" s="194" t="s">
        <v>1718</v>
      </c>
      <c r="C2667" s="195" t="s">
        <v>2506</v>
      </c>
      <c r="D2667" s="195" t="s">
        <v>807</v>
      </c>
      <c r="E2667" s="196">
        <v>26.14</v>
      </c>
      <c r="F2667" s="197">
        <v>0.8</v>
      </c>
      <c r="G2667" s="198">
        <f t="shared" ref="G2667:G2678" si="181">IF(E2667="","",F2667*E2667)</f>
        <v>20.912000000000003</v>
      </c>
      <c r="H2667" s="371" t="s">
        <v>2548</v>
      </c>
      <c r="I2667" s="373" t="s">
        <v>2501</v>
      </c>
    </row>
    <row r="2668" spans="1:9" x14ac:dyDescent="0.25">
      <c r="A2668" s="193" t="s">
        <v>2509</v>
      </c>
      <c r="B2668" s="194" t="s">
        <v>1718</v>
      </c>
      <c r="C2668" s="195" t="s">
        <v>2510</v>
      </c>
      <c r="D2668" s="195" t="s">
        <v>807</v>
      </c>
      <c r="E2668" s="196">
        <v>26.14</v>
      </c>
      <c r="F2668" s="197">
        <v>0.4</v>
      </c>
      <c r="G2668" s="198">
        <f t="shared" si="181"/>
        <v>10.456000000000001</v>
      </c>
      <c r="H2668" s="371"/>
      <c r="I2668" s="373"/>
    </row>
    <row r="2669" spans="1:9" x14ac:dyDescent="0.25">
      <c r="A2669" s="193" t="s">
        <v>2511</v>
      </c>
      <c r="B2669" s="194" t="s">
        <v>1718</v>
      </c>
      <c r="C2669" s="195" t="s">
        <v>2512</v>
      </c>
      <c r="D2669" s="195" t="s">
        <v>807</v>
      </c>
      <c r="E2669" s="196">
        <v>19.989999999999998</v>
      </c>
      <c r="F2669" s="197">
        <v>0.4</v>
      </c>
      <c r="G2669" s="198">
        <f t="shared" si="181"/>
        <v>7.9959999999999996</v>
      </c>
      <c r="H2669" s="371"/>
      <c r="I2669" s="373"/>
    </row>
    <row r="2670" spans="1:9" x14ac:dyDescent="0.25">
      <c r="A2670" s="193" t="s">
        <v>2513</v>
      </c>
      <c r="B2670" s="194" t="s">
        <v>1718</v>
      </c>
      <c r="C2670" s="195" t="s">
        <v>2514</v>
      </c>
      <c r="D2670" s="195" t="s">
        <v>807</v>
      </c>
      <c r="E2670" s="196">
        <v>33.159999999999997</v>
      </c>
      <c r="F2670" s="197">
        <v>0.4</v>
      </c>
      <c r="G2670" s="198">
        <f t="shared" si="181"/>
        <v>13.263999999999999</v>
      </c>
      <c r="H2670" s="371"/>
      <c r="I2670" s="373"/>
    </row>
    <row r="2671" spans="1:9" x14ac:dyDescent="0.25">
      <c r="A2671" s="193" t="s">
        <v>2515</v>
      </c>
      <c r="B2671" s="194" t="s">
        <v>1718</v>
      </c>
      <c r="C2671" s="195" t="s">
        <v>2516</v>
      </c>
      <c r="D2671" s="195" t="s">
        <v>807</v>
      </c>
      <c r="E2671" s="196">
        <v>27.37</v>
      </c>
      <c r="F2671" s="197">
        <v>0.4</v>
      </c>
      <c r="G2671" s="198">
        <f t="shared" si="181"/>
        <v>10.948</v>
      </c>
      <c r="H2671" s="371"/>
      <c r="I2671" s="373"/>
    </row>
    <row r="2672" spans="1:9" ht="26.25" x14ac:dyDescent="0.25">
      <c r="A2672" s="193" t="s">
        <v>2517</v>
      </c>
      <c r="B2672" s="194" t="s">
        <v>1718</v>
      </c>
      <c r="C2672" s="195" t="s">
        <v>2518</v>
      </c>
      <c r="D2672" s="195" t="s">
        <v>807</v>
      </c>
      <c r="E2672" s="196">
        <v>1.2</v>
      </c>
      <c r="F2672" s="197">
        <v>1</v>
      </c>
      <c r="G2672" s="198">
        <f t="shared" si="181"/>
        <v>1.2</v>
      </c>
      <c r="H2672" s="371"/>
      <c r="I2672" s="373"/>
    </row>
    <row r="2673" spans="1:9" ht="26.25" x14ac:dyDescent="0.25">
      <c r="A2673" s="193" t="s">
        <v>2519</v>
      </c>
      <c r="B2673" s="194" t="s">
        <v>1718</v>
      </c>
      <c r="C2673" s="195" t="s">
        <v>2520</v>
      </c>
      <c r="D2673" s="195" t="s">
        <v>807</v>
      </c>
      <c r="E2673" s="196">
        <v>0.85</v>
      </c>
      <c r="F2673" s="197">
        <v>1</v>
      </c>
      <c r="G2673" s="198">
        <f t="shared" si="181"/>
        <v>0.85</v>
      </c>
      <c r="H2673" s="371"/>
      <c r="I2673" s="373"/>
    </row>
    <row r="2674" spans="1:9" x14ac:dyDescent="0.25">
      <c r="A2674" s="193"/>
      <c r="B2674" s="194"/>
      <c r="C2674" s="195"/>
      <c r="D2674" s="195"/>
      <c r="E2674" s="196"/>
      <c r="F2674" s="197"/>
      <c r="G2674" s="198" t="str">
        <f t="shared" si="181"/>
        <v/>
      </c>
      <c r="H2674" s="371"/>
      <c r="I2674" s="373"/>
    </row>
    <row r="2675" spans="1:9" x14ac:dyDescent="0.25">
      <c r="A2675" s="193"/>
      <c r="B2675" s="194"/>
      <c r="C2675" s="195"/>
      <c r="D2675" s="195"/>
      <c r="E2675" s="196"/>
      <c r="F2675" s="199"/>
      <c r="G2675" s="198" t="str">
        <f t="shared" si="181"/>
        <v/>
      </c>
      <c r="H2675" s="371"/>
      <c r="I2675" s="373"/>
    </row>
    <row r="2676" spans="1:9" x14ac:dyDescent="0.25">
      <c r="A2676" s="193"/>
      <c r="B2676" s="194"/>
      <c r="C2676" s="195"/>
      <c r="D2676" s="195"/>
      <c r="E2676" s="196"/>
      <c r="F2676" s="199"/>
      <c r="G2676" s="198" t="str">
        <f t="shared" si="181"/>
        <v/>
      </c>
      <c r="H2676" s="371"/>
      <c r="I2676" s="373"/>
    </row>
    <row r="2677" spans="1:9" ht="15.75" thickBot="1" x14ac:dyDescent="0.3">
      <c r="A2677" s="200"/>
      <c r="B2677" s="201"/>
      <c r="C2677" s="202"/>
      <c r="D2677" s="202"/>
      <c r="E2677" s="203"/>
      <c r="F2677" s="204"/>
      <c r="G2677" s="205" t="str">
        <f t="shared" si="181"/>
        <v/>
      </c>
      <c r="H2677" s="372"/>
      <c r="I2677" s="374"/>
    </row>
    <row r="2678" spans="1:9" ht="15.75" thickBot="1" x14ac:dyDescent="0.3">
      <c r="A2678" s="164"/>
      <c r="B2678" s="206"/>
      <c r="C2678" s="164"/>
      <c r="D2678" s="164"/>
      <c r="E2678" s="207"/>
      <c r="F2678" s="208"/>
      <c r="G2678" s="209" t="str">
        <f t="shared" si="181"/>
        <v/>
      </c>
      <c r="H2678" s="175"/>
      <c r="I2678" s="175"/>
    </row>
    <row r="2679" spans="1:9" x14ac:dyDescent="0.25">
      <c r="A2679" s="176" t="s">
        <v>2317</v>
      </c>
      <c r="B2679" s="177" t="s">
        <v>250</v>
      </c>
      <c r="C2679" s="178"/>
      <c r="D2679" s="179" t="s">
        <v>2</v>
      </c>
      <c r="E2679" s="179" t="s">
        <v>2385</v>
      </c>
      <c r="F2679" s="180">
        <v>1</v>
      </c>
      <c r="G2679" s="181">
        <f>IF(SUM(G2681:G2690)="","",IF(E2679="NOTURNO",(SUM(G2681:G2690))*1.25,SUM(G2681:G2690)))</f>
        <v>166.55099999999996</v>
      </c>
      <c r="H2679" s="182" t="s">
        <v>1771</v>
      </c>
      <c r="I2679" s="183" t="s">
        <v>1772</v>
      </c>
    </row>
    <row r="2680" spans="1:9" x14ac:dyDescent="0.25">
      <c r="A2680" s="184" t="s">
        <v>1774</v>
      </c>
      <c r="B2680" s="185" t="s">
        <v>2386</v>
      </c>
      <c r="C2680" s="186" t="s">
        <v>2387</v>
      </c>
      <c r="D2680" s="187" t="s">
        <v>2</v>
      </c>
      <c r="E2680" s="188" t="s">
        <v>2388</v>
      </c>
      <c r="F2680" s="189" t="s">
        <v>3</v>
      </c>
      <c r="G2680" s="190"/>
      <c r="H2680" s="191"/>
      <c r="I2680" s="192"/>
    </row>
    <row r="2681" spans="1:9" x14ac:dyDescent="0.25">
      <c r="A2681" s="193" t="s">
        <v>2505</v>
      </c>
      <c r="B2681" s="194" t="s">
        <v>1718</v>
      </c>
      <c r="C2681" s="195" t="s">
        <v>2506</v>
      </c>
      <c r="D2681" s="195" t="s">
        <v>807</v>
      </c>
      <c r="E2681" s="196">
        <v>26.14</v>
      </c>
      <c r="F2681" s="197">
        <v>1</v>
      </c>
      <c r="G2681" s="198">
        <f t="shared" ref="G2681:G2691" si="182">IF(E2681="","",F2681*E2681)</f>
        <v>26.14</v>
      </c>
      <c r="H2681" s="371" t="s">
        <v>2549</v>
      </c>
      <c r="I2681" s="373" t="s">
        <v>2501</v>
      </c>
    </row>
    <row r="2682" spans="1:9" x14ac:dyDescent="0.25">
      <c r="A2682" s="193" t="s">
        <v>2509</v>
      </c>
      <c r="B2682" s="194" t="s">
        <v>1718</v>
      </c>
      <c r="C2682" s="195" t="s">
        <v>2510</v>
      </c>
      <c r="D2682" s="195" t="s">
        <v>807</v>
      </c>
      <c r="E2682" s="196">
        <v>26.14</v>
      </c>
      <c r="F2682" s="197">
        <v>1</v>
      </c>
      <c r="G2682" s="198">
        <f t="shared" si="182"/>
        <v>26.14</v>
      </c>
      <c r="H2682" s="371"/>
      <c r="I2682" s="373"/>
    </row>
    <row r="2683" spans="1:9" x14ac:dyDescent="0.25">
      <c r="A2683" s="193" t="s">
        <v>2511</v>
      </c>
      <c r="B2683" s="194" t="s">
        <v>1718</v>
      </c>
      <c r="C2683" s="195" t="s">
        <v>2512</v>
      </c>
      <c r="D2683" s="195" t="s">
        <v>807</v>
      </c>
      <c r="E2683" s="196">
        <v>19.989999999999998</v>
      </c>
      <c r="F2683" s="197">
        <v>0.7</v>
      </c>
      <c r="G2683" s="198">
        <f t="shared" si="182"/>
        <v>13.992999999999999</v>
      </c>
      <c r="H2683" s="371"/>
      <c r="I2683" s="373"/>
    </row>
    <row r="2684" spans="1:9" x14ac:dyDescent="0.25">
      <c r="A2684" s="193" t="s">
        <v>2513</v>
      </c>
      <c r="B2684" s="194" t="s">
        <v>1718</v>
      </c>
      <c r="C2684" s="195" t="s">
        <v>2514</v>
      </c>
      <c r="D2684" s="195" t="s">
        <v>807</v>
      </c>
      <c r="E2684" s="196">
        <v>33.159999999999997</v>
      </c>
      <c r="F2684" s="197">
        <v>0.7</v>
      </c>
      <c r="G2684" s="198">
        <f t="shared" si="182"/>
        <v>23.211999999999996</v>
      </c>
      <c r="H2684" s="371"/>
      <c r="I2684" s="373"/>
    </row>
    <row r="2685" spans="1:9" x14ac:dyDescent="0.25">
      <c r="A2685" s="193" t="s">
        <v>2515</v>
      </c>
      <c r="B2685" s="194" t="s">
        <v>1718</v>
      </c>
      <c r="C2685" s="195" t="s">
        <v>2516</v>
      </c>
      <c r="D2685" s="195" t="s">
        <v>807</v>
      </c>
      <c r="E2685" s="196">
        <v>27.37</v>
      </c>
      <c r="F2685" s="197">
        <v>0.8</v>
      </c>
      <c r="G2685" s="198">
        <f t="shared" si="182"/>
        <v>21.896000000000001</v>
      </c>
      <c r="H2685" s="371"/>
      <c r="I2685" s="373"/>
    </row>
    <row r="2686" spans="1:9" x14ac:dyDescent="0.25">
      <c r="A2686" s="193" t="s">
        <v>2550</v>
      </c>
      <c r="B2686" s="194" t="s">
        <v>1718</v>
      </c>
      <c r="C2686" s="195" t="s">
        <v>2551</v>
      </c>
      <c r="D2686" s="195" t="s">
        <v>807</v>
      </c>
      <c r="E2686" s="196">
        <v>106.24</v>
      </c>
      <c r="F2686" s="197">
        <v>0.5</v>
      </c>
      <c r="G2686" s="198">
        <f t="shared" si="182"/>
        <v>53.12</v>
      </c>
      <c r="H2686" s="371"/>
      <c r="I2686" s="373"/>
    </row>
    <row r="2687" spans="1:9" ht="26.25" x14ac:dyDescent="0.25">
      <c r="A2687" s="193" t="s">
        <v>2517</v>
      </c>
      <c r="B2687" s="194" t="s">
        <v>1718</v>
      </c>
      <c r="C2687" s="195" t="s">
        <v>2518</v>
      </c>
      <c r="D2687" s="195" t="s">
        <v>807</v>
      </c>
      <c r="E2687" s="196">
        <v>1.2</v>
      </c>
      <c r="F2687" s="197">
        <v>1</v>
      </c>
      <c r="G2687" s="198">
        <f t="shared" si="182"/>
        <v>1.2</v>
      </c>
      <c r="H2687" s="371"/>
      <c r="I2687" s="373"/>
    </row>
    <row r="2688" spans="1:9" ht="26.25" x14ac:dyDescent="0.25">
      <c r="A2688" s="193" t="s">
        <v>2519</v>
      </c>
      <c r="B2688" s="194" t="s">
        <v>1718</v>
      </c>
      <c r="C2688" s="195" t="s">
        <v>2520</v>
      </c>
      <c r="D2688" s="195" t="s">
        <v>807</v>
      </c>
      <c r="E2688" s="196">
        <v>0.85</v>
      </c>
      <c r="F2688" s="197">
        <v>1</v>
      </c>
      <c r="G2688" s="198">
        <f t="shared" si="182"/>
        <v>0.85</v>
      </c>
      <c r="H2688" s="371"/>
      <c r="I2688" s="373"/>
    </row>
    <row r="2689" spans="1:9" x14ac:dyDescent="0.25">
      <c r="A2689" s="193"/>
      <c r="B2689" s="194"/>
      <c r="C2689" s="195"/>
      <c r="D2689" s="195"/>
      <c r="E2689" s="196"/>
      <c r="F2689" s="199"/>
      <c r="G2689" s="198" t="str">
        <f t="shared" si="182"/>
        <v/>
      </c>
      <c r="H2689" s="371"/>
      <c r="I2689" s="373"/>
    </row>
    <row r="2690" spans="1:9" x14ac:dyDescent="0.25">
      <c r="A2690" s="193"/>
      <c r="B2690" s="194"/>
      <c r="C2690" s="195"/>
      <c r="D2690" s="195"/>
      <c r="E2690" s="196"/>
      <c r="F2690" s="199"/>
      <c r="G2690" s="198" t="str">
        <f t="shared" si="182"/>
        <v/>
      </c>
      <c r="H2690" s="371"/>
      <c r="I2690" s="373"/>
    </row>
    <row r="2691" spans="1:9" ht="15.75" thickBot="1" x14ac:dyDescent="0.3">
      <c r="A2691" s="200"/>
      <c r="B2691" s="201"/>
      <c r="C2691" s="202"/>
      <c r="D2691" s="202"/>
      <c r="E2691" s="203"/>
      <c r="F2691" s="204"/>
      <c r="G2691" s="205" t="str">
        <f t="shared" si="182"/>
        <v/>
      </c>
      <c r="H2691" s="372"/>
      <c r="I2691" s="374"/>
    </row>
    <row r="2692" spans="1:9" ht="15.75" thickBot="1" x14ac:dyDescent="0.3"/>
    <row r="2693" spans="1:9" x14ac:dyDescent="0.25">
      <c r="A2693" s="355"/>
      <c r="B2693" s="356"/>
      <c r="C2693" s="357"/>
      <c r="D2693" s="332" t="s">
        <v>1764</v>
      </c>
      <c r="E2693" s="333"/>
      <c r="F2693" s="361">
        <v>45323</v>
      </c>
      <c r="G2693" s="362"/>
      <c r="H2693" s="365" t="s">
        <v>1765</v>
      </c>
      <c r="I2693" s="366"/>
    </row>
    <row r="2694" spans="1:9" ht="59.25" customHeight="1" x14ac:dyDescent="0.25">
      <c r="A2694" s="358"/>
      <c r="B2694" s="359"/>
      <c r="C2694" s="360"/>
      <c r="D2694" s="334"/>
      <c r="E2694" s="335"/>
      <c r="F2694" s="363"/>
      <c r="G2694" s="364"/>
      <c r="H2694" s="367"/>
      <c r="I2694" s="368"/>
    </row>
    <row r="2695" spans="1:9" ht="75.75" customHeight="1" thickBot="1" x14ac:dyDescent="0.3">
      <c r="A2695" s="166" t="s">
        <v>0</v>
      </c>
      <c r="B2695" s="167" t="s">
        <v>1</v>
      </c>
      <c r="C2695" s="168"/>
      <c r="D2695" s="169"/>
      <c r="E2695" s="170" t="s">
        <v>2383</v>
      </c>
      <c r="F2695" s="171" t="s">
        <v>3</v>
      </c>
      <c r="G2695" s="170" t="s">
        <v>1768</v>
      </c>
      <c r="H2695" s="369" t="s">
        <v>2384</v>
      </c>
      <c r="I2695" s="370"/>
    </row>
    <row r="2696" spans="1:9" ht="15.75" thickBot="1" x14ac:dyDescent="0.3">
      <c r="B2696" s="91"/>
      <c r="C2696" s="172"/>
      <c r="D2696" s="172"/>
      <c r="E2696" s="173"/>
      <c r="F2696" s="174"/>
      <c r="G2696" s="173"/>
      <c r="H2696" s="175"/>
      <c r="I2696" s="175"/>
    </row>
    <row r="2697" spans="1:9" x14ac:dyDescent="0.25">
      <c r="A2697" s="176" t="s">
        <v>2318</v>
      </c>
      <c r="B2697" s="177" t="s">
        <v>694</v>
      </c>
      <c r="C2697" s="178"/>
      <c r="D2697" s="179" t="s">
        <v>2</v>
      </c>
      <c r="E2697" s="179" t="s">
        <v>2385</v>
      </c>
      <c r="F2697" s="180">
        <v>1</v>
      </c>
      <c r="G2697" s="181">
        <f>IF(SUM(G2699:G2708)="","",IF(E2697="NOTURNO",(SUM(G2699:G2708))*1.25,SUM(G2699:G2708)))</f>
        <v>740.25199999999995</v>
      </c>
      <c r="H2697" s="182" t="s">
        <v>1771</v>
      </c>
      <c r="I2697" s="183" t="s">
        <v>1772</v>
      </c>
    </row>
    <row r="2698" spans="1:9" x14ac:dyDescent="0.25">
      <c r="A2698" s="184" t="s">
        <v>1774</v>
      </c>
      <c r="B2698" s="185" t="s">
        <v>2386</v>
      </c>
      <c r="C2698" s="186" t="s">
        <v>2387</v>
      </c>
      <c r="D2698" s="187" t="s">
        <v>2</v>
      </c>
      <c r="E2698" s="188" t="s">
        <v>2388</v>
      </c>
      <c r="F2698" s="189" t="s">
        <v>3</v>
      </c>
      <c r="G2698" s="190"/>
      <c r="H2698" s="191"/>
      <c r="I2698" s="192"/>
    </row>
    <row r="2699" spans="1:9" x14ac:dyDescent="0.25">
      <c r="A2699" s="193" t="s">
        <v>2196</v>
      </c>
      <c r="B2699" s="194" t="s">
        <v>2198</v>
      </c>
      <c r="C2699" s="195" t="s">
        <v>2556</v>
      </c>
      <c r="D2699" s="195" t="s">
        <v>807</v>
      </c>
      <c r="E2699" s="196">
        <v>44.34</v>
      </c>
      <c r="F2699" s="197">
        <v>4</v>
      </c>
      <c r="G2699" s="198">
        <f>IF(E2699="","",F2699*E2699)</f>
        <v>177.36</v>
      </c>
      <c r="H2699" s="371" t="s">
        <v>2568</v>
      </c>
      <c r="I2699" s="373" t="s">
        <v>2501</v>
      </c>
    </row>
    <row r="2700" spans="1:9" x14ac:dyDescent="0.25">
      <c r="A2700" s="193" t="s">
        <v>2560</v>
      </c>
      <c r="B2700" s="194" t="s">
        <v>1718</v>
      </c>
      <c r="C2700" s="195" t="s">
        <v>2561</v>
      </c>
      <c r="D2700" s="195" t="s">
        <v>807</v>
      </c>
      <c r="E2700" s="196">
        <v>19.989999999999998</v>
      </c>
      <c r="F2700" s="197">
        <v>4</v>
      </c>
      <c r="G2700" s="198">
        <f>IF(E2700="","",F2700*E2700)</f>
        <v>79.959999999999994</v>
      </c>
      <c r="H2700" s="371"/>
      <c r="I2700" s="373"/>
    </row>
    <row r="2701" spans="1:9" x14ac:dyDescent="0.25">
      <c r="A2701" s="193" t="s">
        <v>2550</v>
      </c>
      <c r="B2701" s="194" t="s">
        <v>1718</v>
      </c>
      <c r="C2701" s="195" t="s">
        <v>2551</v>
      </c>
      <c r="D2701" s="195" t="s">
        <v>807</v>
      </c>
      <c r="E2701" s="196">
        <v>106.24</v>
      </c>
      <c r="F2701" s="197">
        <v>0.2</v>
      </c>
      <c r="G2701" s="198">
        <f>IF(E2701="","",F2701*E2701)</f>
        <v>21.248000000000001</v>
      </c>
      <c r="H2701" s="371"/>
      <c r="I2701" s="373"/>
    </row>
    <row r="2702" spans="1:9" ht="26.25" x14ac:dyDescent="0.25">
      <c r="A2702" s="193" t="s">
        <v>2517</v>
      </c>
      <c r="B2702" s="194" t="s">
        <v>1718</v>
      </c>
      <c r="C2702" s="195" t="s">
        <v>2518</v>
      </c>
      <c r="D2702" s="195" t="s">
        <v>807</v>
      </c>
      <c r="E2702" s="196">
        <v>1.2</v>
      </c>
      <c r="F2702" s="197">
        <v>8</v>
      </c>
      <c r="G2702" s="198">
        <f t="shared" ref="G2702:G2710" si="183">IF(E2702="","",F2702*E2702)</f>
        <v>9.6</v>
      </c>
      <c r="H2702" s="371"/>
      <c r="I2702" s="373"/>
    </row>
    <row r="2703" spans="1:9" ht="26.25" x14ac:dyDescent="0.25">
      <c r="A2703" s="193" t="s">
        <v>2519</v>
      </c>
      <c r="B2703" s="194" t="s">
        <v>1718</v>
      </c>
      <c r="C2703" s="195" t="s">
        <v>2520</v>
      </c>
      <c r="D2703" s="195" t="s">
        <v>807</v>
      </c>
      <c r="E2703" s="196">
        <v>0.85</v>
      </c>
      <c r="F2703" s="197">
        <v>8</v>
      </c>
      <c r="G2703" s="198">
        <f t="shared" si="183"/>
        <v>6.8</v>
      </c>
      <c r="H2703" s="371"/>
      <c r="I2703" s="373"/>
    </row>
    <row r="2704" spans="1:9" x14ac:dyDescent="0.25">
      <c r="A2704" s="193" t="s">
        <v>2569</v>
      </c>
      <c r="B2704" s="194" t="s">
        <v>2080</v>
      </c>
      <c r="C2704" s="195" t="s">
        <v>2578</v>
      </c>
      <c r="D2704" s="195" t="s">
        <v>139</v>
      </c>
      <c r="E2704" s="196">
        <v>122.4</v>
      </c>
      <c r="F2704" s="197">
        <v>2</v>
      </c>
      <c r="G2704" s="198">
        <f t="shared" si="183"/>
        <v>244.8</v>
      </c>
      <c r="H2704" s="371"/>
      <c r="I2704" s="373"/>
    </row>
    <row r="2705" spans="1:9" x14ac:dyDescent="0.25">
      <c r="A2705" s="193" t="s">
        <v>2569</v>
      </c>
      <c r="B2705" s="194" t="s">
        <v>2080</v>
      </c>
      <c r="C2705" s="195" t="s">
        <v>2579</v>
      </c>
      <c r="D2705" s="195" t="s">
        <v>140</v>
      </c>
      <c r="E2705" s="196">
        <v>26</v>
      </c>
      <c r="F2705" s="197">
        <v>0.5</v>
      </c>
      <c r="G2705" s="198">
        <f t="shared" si="183"/>
        <v>13</v>
      </c>
      <c r="H2705" s="371"/>
      <c r="I2705" s="373"/>
    </row>
    <row r="2706" spans="1:9" x14ac:dyDescent="0.25">
      <c r="A2706" s="193" t="s">
        <v>2569</v>
      </c>
      <c r="B2706" s="194" t="s">
        <v>2080</v>
      </c>
      <c r="C2706" s="195" t="s">
        <v>2580</v>
      </c>
      <c r="D2706" s="195" t="s">
        <v>815</v>
      </c>
      <c r="E2706" s="196">
        <v>48.88</v>
      </c>
      <c r="F2706" s="197">
        <v>0.9</v>
      </c>
      <c r="G2706" s="198">
        <f>IF(E2706="","",F2706*E2706)</f>
        <v>43.992000000000004</v>
      </c>
      <c r="H2706" s="371"/>
      <c r="I2706" s="373"/>
    </row>
    <row r="2707" spans="1:9" x14ac:dyDescent="0.25">
      <c r="A2707" s="193" t="s">
        <v>2569</v>
      </c>
      <c r="B2707" s="194" t="s">
        <v>2080</v>
      </c>
      <c r="C2707" s="195" t="s">
        <v>2581</v>
      </c>
      <c r="D2707" s="195" t="s">
        <v>815</v>
      </c>
      <c r="E2707" s="196">
        <v>48.88</v>
      </c>
      <c r="F2707" s="197">
        <v>0.9</v>
      </c>
      <c r="G2707" s="198">
        <f>IF(E2707="","",F2707*E2707)</f>
        <v>43.992000000000004</v>
      </c>
      <c r="H2707" s="371"/>
      <c r="I2707" s="373"/>
    </row>
    <row r="2708" spans="1:9" x14ac:dyDescent="0.25">
      <c r="A2708" s="193" t="s">
        <v>2569</v>
      </c>
      <c r="B2708" s="194" t="s">
        <v>2080</v>
      </c>
      <c r="C2708" s="195" t="s">
        <v>2582</v>
      </c>
      <c r="D2708" s="195" t="s">
        <v>139</v>
      </c>
      <c r="E2708" s="196">
        <v>331.66666666666669</v>
      </c>
      <c r="F2708" s="197">
        <v>0.3</v>
      </c>
      <c r="G2708" s="198">
        <f t="shared" si="183"/>
        <v>99.5</v>
      </c>
      <c r="H2708" s="371"/>
      <c r="I2708" s="373"/>
    </row>
    <row r="2709" spans="1:9" ht="15.75" thickBot="1" x14ac:dyDescent="0.3">
      <c r="A2709" s="193"/>
      <c r="B2709" s="194"/>
      <c r="C2709" s="195"/>
      <c r="D2709" s="195"/>
      <c r="E2709" s="196"/>
      <c r="F2709" s="197"/>
      <c r="G2709" s="198"/>
      <c r="H2709" s="372"/>
      <c r="I2709" s="374"/>
    </row>
    <row r="2710" spans="1:9" ht="15.75" thickBot="1" x14ac:dyDescent="0.3">
      <c r="A2710" s="164"/>
      <c r="B2710" s="206"/>
      <c r="C2710" s="164"/>
      <c r="D2710" s="164"/>
      <c r="E2710" s="207"/>
      <c r="F2710" s="208"/>
      <c r="G2710" s="209" t="str">
        <f t="shared" si="183"/>
        <v/>
      </c>
      <c r="H2710" s="175"/>
      <c r="I2710" s="175"/>
    </row>
    <row r="2711" spans="1:9" x14ac:dyDescent="0.25">
      <c r="A2711" s="176" t="s">
        <v>2319</v>
      </c>
      <c r="B2711" s="177" t="s">
        <v>695</v>
      </c>
      <c r="C2711" s="178"/>
      <c r="D2711" s="179" t="s">
        <v>2</v>
      </c>
      <c r="E2711" s="179" t="s">
        <v>2385</v>
      </c>
      <c r="F2711" s="180">
        <v>1</v>
      </c>
      <c r="G2711" s="181">
        <f>IF(SUM(G2713:G2722)="","",IF(E2711="NOTURNO",(SUM(G2713:G2722))*1.25,SUM(G2713:G2722)))</f>
        <v>1106.4789999999998</v>
      </c>
      <c r="H2711" s="182" t="s">
        <v>1771</v>
      </c>
      <c r="I2711" s="183" t="s">
        <v>1772</v>
      </c>
    </row>
    <row r="2712" spans="1:9" x14ac:dyDescent="0.25">
      <c r="A2712" s="184" t="s">
        <v>1774</v>
      </c>
      <c r="B2712" s="185" t="s">
        <v>2386</v>
      </c>
      <c r="C2712" s="186" t="s">
        <v>2387</v>
      </c>
      <c r="D2712" s="187" t="s">
        <v>2</v>
      </c>
      <c r="E2712" s="188" t="s">
        <v>2388</v>
      </c>
      <c r="F2712" s="189" t="s">
        <v>3</v>
      </c>
      <c r="G2712" s="190"/>
      <c r="H2712" s="191"/>
      <c r="I2712" s="192"/>
    </row>
    <row r="2713" spans="1:9" x14ac:dyDescent="0.25">
      <c r="A2713" s="193" t="s">
        <v>2196</v>
      </c>
      <c r="B2713" s="194" t="s">
        <v>2198</v>
      </c>
      <c r="C2713" s="195" t="s">
        <v>2556</v>
      </c>
      <c r="D2713" s="195" t="s">
        <v>807</v>
      </c>
      <c r="E2713" s="196">
        <v>44.34</v>
      </c>
      <c r="F2713" s="197">
        <v>6.5</v>
      </c>
      <c r="G2713" s="198">
        <f>IF(E2713="","",F2713*E2713)</f>
        <v>288.21000000000004</v>
      </c>
      <c r="H2713" s="371" t="s">
        <v>2568</v>
      </c>
      <c r="I2713" s="373" t="s">
        <v>2501</v>
      </c>
    </row>
    <row r="2714" spans="1:9" x14ac:dyDescent="0.25">
      <c r="A2714" s="193" t="s">
        <v>2560</v>
      </c>
      <c r="B2714" s="194" t="s">
        <v>1718</v>
      </c>
      <c r="C2714" s="195" t="s">
        <v>2561</v>
      </c>
      <c r="D2714" s="195" t="s">
        <v>807</v>
      </c>
      <c r="E2714" s="196">
        <v>19.989999999999998</v>
      </c>
      <c r="F2714" s="197">
        <v>6.5</v>
      </c>
      <c r="G2714" s="198">
        <f>IF(E2714="","",F2714*E2714)</f>
        <v>129.935</v>
      </c>
      <c r="H2714" s="371"/>
      <c r="I2714" s="373"/>
    </row>
    <row r="2715" spans="1:9" x14ac:dyDescent="0.25">
      <c r="A2715" s="193" t="s">
        <v>2550</v>
      </c>
      <c r="B2715" s="194" t="s">
        <v>1718</v>
      </c>
      <c r="C2715" s="195" t="s">
        <v>2551</v>
      </c>
      <c r="D2715" s="195" t="s">
        <v>807</v>
      </c>
      <c r="E2715" s="196">
        <v>106.24</v>
      </c>
      <c r="F2715" s="197">
        <v>1</v>
      </c>
      <c r="G2715" s="198">
        <f>IF(E2715="","",F2715*E2715)</f>
        <v>106.24</v>
      </c>
      <c r="H2715" s="371"/>
      <c r="I2715" s="373"/>
    </row>
    <row r="2716" spans="1:9" ht="26.25" x14ac:dyDescent="0.25">
      <c r="A2716" s="212" t="s">
        <v>2517</v>
      </c>
      <c r="B2716" s="194" t="s">
        <v>1718</v>
      </c>
      <c r="C2716" s="195" t="s">
        <v>2518</v>
      </c>
      <c r="D2716" s="195" t="s">
        <v>807</v>
      </c>
      <c r="E2716" s="196">
        <v>1.2</v>
      </c>
      <c r="F2716" s="197">
        <v>13</v>
      </c>
      <c r="G2716" s="198">
        <f t="shared" ref="G2716:G2724" si="184">IF(E2716="","",F2716*E2716)</f>
        <v>15.6</v>
      </c>
      <c r="H2716" s="371"/>
      <c r="I2716" s="373"/>
    </row>
    <row r="2717" spans="1:9" ht="26.25" x14ac:dyDescent="0.25">
      <c r="A2717" s="193" t="s">
        <v>2519</v>
      </c>
      <c r="B2717" s="194" t="s">
        <v>1718</v>
      </c>
      <c r="C2717" s="195" t="s">
        <v>2520</v>
      </c>
      <c r="D2717" s="195" t="s">
        <v>807</v>
      </c>
      <c r="E2717" s="196">
        <v>0.85</v>
      </c>
      <c r="F2717" s="197">
        <v>13</v>
      </c>
      <c r="G2717" s="198">
        <f t="shared" si="184"/>
        <v>11.049999999999999</v>
      </c>
      <c r="H2717" s="371"/>
      <c r="I2717" s="373"/>
    </row>
    <row r="2718" spans="1:9" x14ac:dyDescent="0.25">
      <c r="A2718" s="193" t="s">
        <v>2569</v>
      </c>
      <c r="B2718" s="194" t="s">
        <v>2080</v>
      </c>
      <c r="C2718" s="195" t="s">
        <v>2578</v>
      </c>
      <c r="D2718" s="195" t="s">
        <v>139</v>
      </c>
      <c r="E2718" s="196">
        <v>122.4</v>
      </c>
      <c r="F2718" s="197">
        <v>2.9</v>
      </c>
      <c r="G2718" s="198">
        <f t="shared" si="184"/>
        <v>354.96</v>
      </c>
      <c r="H2718" s="371"/>
      <c r="I2718" s="373"/>
    </row>
    <row r="2719" spans="1:9" x14ac:dyDescent="0.25">
      <c r="A2719" s="193" t="s">
        <v>2569</v>
      </c>
      <c r="B2719" s="194" t="s">
        <v>2080</v>
      </c>
      <c r="C2719" s="195" t="s">
        <v>2579</v>
      </c>
      <c r="D2719" s="195" t="s">
        <v>140</v>
      </c>
      <c r="E2719" s="196">
        <v>26</v>
      </c>
      <c r="F2719" s="197">
        <v>0.5</v>
      </c>
      <c r="G2719" s="198">
        <f t="shared" si="184"/>
        <v>13</v>
      </c>
      <c r="H2719" s="371"/>
      <c r="I2719" s="373"/>
    </row>
    <row r="2720" spans="1:9" x14ac:dyDescent="0.25">
      <c r="A2720" s="193" t="s">
        <v>2569</v>
      </c>
      <c r="B2720" s="194" t="s">
        <v>2080</v>
      </c>
      <c r="C2720" s="195" t="s">
        <v>2580</v>
      </c>
      <c r="D2720" s="195" t="s">
        <v>815</v>
      </c>
      <c r="E2720" s="196">
        <v>48.88</v>
      </c>
      <c r="F2720" s="197">
        <v>0.9</v>
      </c>
      <c r="G2720" s="198">
        <f t="shared" si="184"/>
        <v>43.992000000000004</v>
      </c>
      <c r="H2720" s="371"/>
      <c r="I2720" s="373"/>
    </row>
    <row r="2721" spans="1:9" x14ac:dyDescent="0.25">
      <c r="A2721" s="193" t="s">
        <v>2569</v>
      </c>
      <c r="B2721" s="194" t="s">
        <v>2080</v>
      </c>
      <c r="C2721" s="195" t="s">
        <v>2581</v>
      </c>
      <c r="D2721" s="195" t="s">
        <v>815</v>
      </c>
      <c r="E2721" s="196">
        <v>48.88</v>
      </c>
      <c r="F2721" s="197">
        <v>0.9</v>
      </c>
      <c r="G2721" s="198">
        <f t="shared" si="184"/>
        <v>43.992000000000004</v>
      </c>
      <c r="H2721" s="371"/>
      <c r="I2721" s="373"/>
    </row>
    <row r="2722" spans="1:9" x14ac:dyDescent="0.25">
      <c r="A2722" s="193" t="s">
        <v>2569</v>
      </c>
      <c r="B2722" s="194" t="s">
        <v>2080</v>
      </c>
      <c r="C2722" s="195" t="s">
        <v>2582</v>
      </c>
      <c r="D2722" s="195" t="s">
        <v>139</v>
      </c>
      <c r="E2722" s="196">
        <v>331.66666666666669</v>
      </c>
      <c r="F2722" s="197">
        <v>0.3</v>
      </c>
      <c r="G2722" s="198">
        <f t="shared" si="184"/>
        <v>99.5</v>
      </c>
      <c r="H2722" s="371"/>
      <c r="I2722" s="373"/>
    </row>
    <row r="2723" spans="1:9" ht="15.75" thickBot="1" x14ac:dyDescent="0.3">
      <c r="A2723" s="200"/>
      <c r="B2723" s="201"/>
      <c r="C2723" s="202"/>
      <c r="D2723" s="202"/>
      <c r="E2723" s="203"/>
      <c r="F2723" s="204"/>
      <c r="G2723" s="205" t="str">
        <f t="shared" si="184"/>
        <v/>
      </c>
      <c r="H2723" s="372"/>
      <c r="I2723" s="374"/>
    </row>
    <row r="2724" spans="1:9" ht="15.75" thickBot="1" x14ac:dyDescent="0.3">
      <c r="A2724" s="164"/>
      <c r="B2724" s="206"/>
      <c r="C2724" s="164"/>
      <c r="D2724" s="164"/>
      <c r="E2724" s="207"/>
      <c r="F2724" s="208"/>
      <c r="G2724" s="209" t="str">
        <f t="shared" si="184"/>
        <v/>
      </c>
      <c r="H2724" s="175"/>
      <c r="I2724" s="175"/>
    </row>
    <row r="2725" spans="1:9" x14ac:dyDescent="0.25">
      <c r="A2725" s="176" t="s">
        <v>2320</v>
      </c>
      <c r="B2725" s="177" t="s">
        <v>696</v>
      </c>
      <c r="C2725" s="178"/>
      <c r="D2725" s="179" t="s">
        <v>2</v>
      </c>
      <c r="E2725" s="179" t="s">
        <v>2385</v>
      </c>
      <c r="F2725" s="180">
        <v>1</v>
      </c>
      <c r="G2725" s="181">
        <f>IF(SUM(G2727:G2736)="","",IF(E2725="NOTURNO",(SUM(G2727:G2736))*1.25,SUM(G2727:G2736)))</f>
        <v>1528.2079999999999</v>
      </c>
      <c r="H2725" s="182" t="s">
        <v>1771</v>
      </c>
      <c r="I2725" s="183" t="s">
        <v>1772</v>
      </c>
    </row>
    <row r="2726" spans="1:9" x14ac:dyDescent="0.25">
      <c r="A2726" s="184" t="s">
        <v>1774</v>
      </c>
      <c r="B2726" s="185" t="s">
        <v>2386</v>
      </c>
      <c r="C2726" s="186" t="s">
        <v>2387</v>
      </c>
      <c r="D2726" s="187" t="s">
        <v>2</v>
      </c>
      <c r="E2726" s="188" t="s">
        <v>2388</v>
      </c>
      <c r="F2726" s="189" t="s">
        <v>3</v>
      </c>
      <c r="G2726" s="190"/>
      <c r="H2726" s="191"/>
      <c r="I2726" s="192"/>
    </row>
    <row r="2727" spans="1:9" x14ac:dyDescent="0.25">
      <c r="A2727" s="193" t="s">
        <v>2196</v>
      </c>
      <c r="B2727" s="194" t="s">
        <v>2198</v>
      </c>
      <c r="C2727" s="195" t="s">
        <v>2556</v>
      </c>
      <c r="D2727" s="195" t="s">
        <v>807</v>
      </c>
      <c r="E2727" s="196">
        <v>44.34</v>
      </c>
      <c r="F2727" s="197">
        <v>10</v>
      </c>
      <c r="G2727" s="198">
        <f>IF(E2727="","",F2727*E2727)</f>
        <v>443.40000000000003</v>
      </c>
      <c r="H2727" s="371" t="s">
        <v>2568</v>
      </c>
      <c r="I2727" s="373" t="s">
        <v>2501</v>
      </c>
    </row>
    <row r="2728" spans="1:9" x14ac:dyDescent="0.25">
      <c r="A2728" s="193" t="s">
        <v>2560</v>
      </c>
      <c r="B2728" s="194" t="s">
        <v>1718</v>
      </c>
      <c r="C2728" s="195" t="s">
        <v>2561</v>
      </c>
      <c r="D2728" s="195" t="s">
        <v>807</v>
      </c>
      <c r="E2728" s="196">
        <v>19.989999999999998</v>
      </c>
      <c r="F2728" s="197">
        <v>10</v>
      </c>
      <c r="G2728" s="198">
        <f>IF(E2728="","",F2728*E2728)</f>
        <v>199.89999999999998</v>
      </c>
      <c r="H2728" s="371"/>
      <c r="I2728" s="373"/>
    </row>
    <row r="2729" spans="1:9" x14ac:dyDescent="0.25">
      <c r="A2729" s="193" t="s">
        <v>2550</v>
      </c>
      <c r="B2729" s="194" t="s">
        <v>1718</v>
      </c>
      <c r="C2729" s="195" t="s">
        <v>2551</v>
      </c>
      <c r="D2729" s="195" t="s">
        <v>807</v>
      </c>
      <c r="E2729" s="196">
        <v>106.24</v>
      </c>
      <c r="F2729" s="197">
        <v>2.6</v>
      </c>
      <c r="G2729" s="198">
        <f>IF(E2729="","",F2729*E2729)</f>
        <v>276.22399999999999</v>
      </c>
      <c r="H2729" s="371"/>
      <c r="I2729" s="373"/>
    </row>
    <row r="2730" spans="1:9" ht="26.25" x14ac:dyDescent="0.25">
      <c r="A2730" s="193" t="s">
        <v>2517</v>
      </c>
      <c r="B2730" s="194" t="s">
        <v>1718</v>
      </c>
      <c r="C2730" s="195" t="s">
        <v>2518</v>
      </c>
      <c r="D2730" s="195" t="s">
        <v>807</v>
      </c>
      <c r="E2730" s="196">
        <v>1.2</v>
      </c>
      <c r="F2730" s="197">
        <v>20</v>
      </c>
      <c r="G2730" s="198">
        <f t="shared" ref="G2730:G2737" si="185">IF(E2730="","",F2730*E2730)</f>
        <v>24</v>
      </c>
      <c r="H2730" s="371"/>
      <c r="I2730" s="373"/>
    </row>
    <row r="2731" spans="1:9" ht="26.25" x14ac:dyDescent="0.25">
      <c r="A2731" s="193" t="s">
        <v>2519</v>
      </c>
      <c r="B2731" s="194" t="s">
        <v>1718</v>
      </c>
      <c r="C2731" s="195" t="s">
        <v>2520</v>
      </c>
      <c r="D2731" s="195" t="s">
        <v>807</v>
      </c>
      <c r="E2731" s="196">
        <v>0.85</v>
      </c>
      <c r="F2731" s="197">
        <v>20</v>
      </c>
      <c r="G2731" s="198">
        <f t="shared" si="185"/>
        <v>17</v>
      </c>
      <c r="H2731" s="371"/>
      <c r="I2731" s="373"/>
    </row>
    <row r="2732" spans="1:9" x14ac:dyDescent="0.25">
      <c r="A2732" s="193" t="s">
        <v>2569</v>
      </c>
      <c r="B2732" s="194" t="s">
        <v>2080</v>
      </c>
      <c r="C2732" s="195" t="s">
        <v>2578</v>
      </c>
      <c r="D2732" s="195" t="s">
        <v>139</v>
      </c>
      <c r="E2732" s="196">
        <v>122.4</v>
      </c>
      <c r="F2732" s="197">
        <v>3</v>
      </c>
      <c r="G2732" s="198">
        <f t="shared" si="185"/>
        <v>367.20000000000005</v>
      </c>
      <c r="H2732" s="371"/>
      <c r="I2732" s="373"/>
    </row>
    <row r="2733" spans="1:9" x14ac:dyDescent="0.25">
      <c r="A2733" s="193" t="s">
        <v>2569</v>
      </c>
      <c r="B2733" s="194" t="s">
        <v>2080</v>
      </c>
      <c r="C2733" s="195" t="s">
        <v>2579</v>
      </c>
      <c r="D2733" s="195" t="s">
        <v>140</v>
      </c>
      <c r="E2733" s="196">
        <v>26</v>
      </c>
      <c r="F2733" s="197">
        <v>0.5</v>
      </c>
      <c r="G2733" s="198">
        <f t="shared" si="185"/>
        <v>13</v>
      </c>
      <c r="H2733" s="371"/>
      <c r="I2733" s="373"/>
    </row>
    <row r="2734" spans="1:9" x14ac:dyDescent="0.25">
      <c r="A2734" s="193" t="s">
        <v>2569</v>
      </c>
      <c r="B2734" s="194" t="s">
        <v>2080</v>
      </c>
      <c r="C2734" s="195" t="s">
        <v>2580</v>
      </c>
      <c r="D2734" s="195" t="s">
        <v>815</v>
      </c>
      <c r="E2734" s="196">
        <v>48.88</v>
      </c>
      <c r="F2734" s="197">
        <v>0.9</v>
      </c>
      <c r="G2734" s="198">
        <f t="shared" si="185"/>
        <v>43.992000000000004</v>
      </c>
      <c r="H2734" s="371"/>
      <c r="I2734" s="373"/>
    </row>
    <row r="2735" spans="1:9" x14ac:dyDescent="0.25">
      <c r="A2735" s="193" t="s">
        <v>2569</v>
      </c>
      <c r="B2735" s="194" t="s">
        <v>2080</v>
      </c>
      <c r="C2735" s="195" t="s">
        <v>2581</v>
      </c>
      <c r="D2735" s="195" t="s">
        <v>815</v>
      </c>
      <c r="E2735" s="196">
        <v>48.88</v>
      </c>
      <c r="F2735" s="197">
        <v>0.9</v>
      </c>
      <c r="G2735" s="198">
        <f t="shared" si="185"/>
        <v>43.992000000000004</v>
      </c>
      <c r="H2735" s="371"/>
      <c r="I2735" s="373"/>
    </row>
    <row r="2736" spans="1:9" x14ac:dyDescent="0.25">
      <c r="A2736" s="193" t="s">
        <v>2569</v>
      </c>
      <c r="B2736" s="194" t="s">
        <v>2080</v>
      </c>
      <c r="C2736" s="195" t="s">
        <v>2582</v>
      </c>
      <c r="D2736" s="195" t="s">
        <v>139</v>
      </c>
      <c r="E2736" s="196">
        <v>331.66666666666669</v>
      </c>
      <c r="F2736" s="197">
        <v>0.3</v>
      </c>
      <c r="G2736" s="198">
        <f t="shared" si="185"/>
        <v>99.5</v>
      </c>
      <c r="H2736" s="371"/>
      <c r="I2736" s="373"/>
    </row>
    <row r="2737" spans="1:9" ht="15.75" thickBot="1" x14ac:dyDescent="0.3">
      <c r="A2737" s="200"/>
      <c r="B2737" s="201"/>
      <c r="C2737" s="202"/>
      <c r="D2737" s="202"/>
      <c r="E2737" s="203"/>
      <c r="F2737" s="204"/>
      <c r="G2737" s="205" t="str">
        <f t="shared" si="185"/>
        <v/>
      </c>
      <c r="H2737" s="372"/>
      <c r="I2737" s="374"/>
    </row>
    <row r="2738" spans="1:9" ht="15.75" thickBot="1" x14ac:dyDescent="0.3">
      <c r="A2738" s="164"/>
      <c r="B2738" s="215"/>
      <c r="C2738" s="216"/>
      <c r="D2738" s="216"/>
      <c r="E2738" s="217"/>
      <c r="F2738" s="218"/>
      <c r="G2738" s="217"/>
      <c r="H2738" s="175"/>
      <c r="I2738" s="175"/>
    </row>
    <row r="2739" spans="1:9" x14ac:dyDescent="0.25">
      <c r="A2739" s="176" t="s">
        <v>2321</v>
      </c>
      <c r="B2739" s="177" t="s">
        <v>697</v>
      </c>
      <c r="C2739" s="178"/>
      <c r="D2739" s="179" t="s">
        <v>2</v>
      </c>
      <c r="E2739" s="179" t="s">
        <v>2385</v>
      </c>
      <c r="F2739" s="180">
        <v>1</v>
      </c>
      <c r="G2739" s="181">
        <f>IF(SUM(G2741:G2750)="","",IF(E2739="NOTURNO",(SUM(G2741:G2750))*1.25,SUM(G2741:G2750)))</f>
        <v>2158.2240000000002</v>
      </c>
      <c r="H2739" s="182" t="s">
        <v>1771</v>
      </c>
      <c r="I2739" s="183" t="s">
        <v>1772</v>
      </c>
    </row>
    <row r="2740" spans="1:9" x14ac:dyDescent="0.25">
      <c r="A2740" s="184" t="s">
        <v>1774</v>
      </c>
      <c r="B2740" s="185" t="s">
        <v>2386</v>
      </c>
      <c r="C2740" s="186" t="s">
        <v>2387</v>
      </c>
      <c r="D2740" s="187" t="s">
        <v>2</v>
      </c>
      <c r="E2740" s="188" t="s">
        <v>2388</v>
      </c>
      <c r="F2740" s="189" t="s">
        <v>3</v>
      </c>
      <c r="G2740" s="190"/>
      <c r="H2740" s="191"/>
      <c r="I2740" s="192"/>
    </row>
    <row r="2741" spans="1:9" x14ac:dyDescent="0.25">
      <c r="A2741" s="193" t="s">
        <v>2196</v>
      </c>
      <c r="B2741" s="194" t="s">
        <v>2198</v>
      </c>
      <c r="C2741" s="195" t="s">
        <v>2556</v>
      </c>
      <c r="D2741" s="195" t="s">
        <v>807</v>
      </c>
      <c r="E2741" s="196">
        <v>44.34</v>
      </c>
      <c r="F2741" s="197">
        <v>10</v>
      </c>
      <c r="G2741" s="198">
        <f>IF(E2741="","",F2741*E2741)</f>
        <v>443.40000000000003</v>
      </c>
      <c r="H2741" s="371" t="s">
        <v>2568</v>
      </c>
      <c r="I2741" s="373" t="s">
        <v>2501</v>
      </c>
    </row>
    <row r="2742" spans="1:9" x14ac:dyDescent="0.25">
      <c r="A2742" s="193" t="s">
        <v>2560</v>
      </c>
      <c r="B2742" s="194" t="s">
        <v>1718</v>
      </c>
      <c r="C2742" s="195" t="s">
        <v>2561</v>
      </c>
      <c r="D2742" s="195" t="s">
        <v>807</v>
      </c>
      <c r="E2742" s="196">
        <v>19.989999999999998</v>
      </c>
      <c r="F2742" s="197">
        <v>10</v>
      </c>
      <c r="G2742" s="198">
        <f>IF(E2742="","",F2742*E2742)</f>
        <v>199.89999999999998</v>
      </c>
      <c r="H2742" s="371"/>
      <c r="I2742" s="373"/>
    </row>
    <row r="2743" spans="1:9" x14ac:dyDescent="0.25">
      <c r="A2743" s="193" t="s">
        <v>2550</v>
      </c>
      <c r="B2743" s="194" t="s">
        <v>1718</v>
      </c>
      <c r="C2743" s="195" t="s">
        <v>2551</v>
      </c>
      <c r="D2743" s="195" t="s">
        <v>807</v>
      </c>
      <c r="E2743" s="196">
        <v>106.24</v>
      </c>
      <c r="F2743" s="197">
        <v>3</v>
      </c>
      <c r="G2743" s="198">
        <f>IF(E2743="","",F2743*E2743)</f>
        <v>318.71999999999997</v>
      </c>
      <c r="H2743" s="371"/>
      <c r="I2743" s="373"/>
    </row>
    <row r="2744" spans="1:9" ht="26.25" x14ac:dyDescent="0.25">
      <c r="A2744" s="212" t="s">
        <v>2517</v>
      </c>
      <c r="B2744" s="194" t="s">
        <v>1718</v>
      </c>
      <c r="C2744" s="195" t="s">
        <v>2518</v>
      </c>
      <c r="D2744" s="195" t="s">
        <v>807</v>
      </c>
      <c r="E2744" s="196">
        <v>1.2</v>
      </c>
      <c r="F2744" s="197">
        <v>20</v>
      </c>
      <c r="G2744" s="198">
        <f t="shared" ref="G2744:G2752" si="186">IF(E2744="","",F2744*E2744)</f>
        <v>24</v>
      </c>
      <c r="H2744" s="371"/>
      <c r="I2744" s="373"/>
    </row>
    <row r="2745" spans="1:9" ht="26.25" x14ac:dyDescent="0.25">
      <c r="A2745" s="193" t="s">
        <v>2519</v>
      </c>
      <c r="B2745" s="194" t="s">
        <v>1718</v>
      </c>
      <c r="C2745" s="195" t="s">
        <v>2520</v>
      </c>
      <c r="D2745" s="195" t="s">
        <v>807</v>
      </c>
      <c r="E2745" s="196">
        <v>0.85</v>
      </c>
      <c r="F2745" s="197">
        <v>20</v>
      </c>
      <c r="G2745" s="198">
        <f t="shared" si="186"/>
        <v>17</v>
      </c>
      <c r="H2745" s="371"/>
      <c r="I2745" s="373"/>
    </row>
    <row r="2746" spans="1:9" x14ac:dyDescent="0.25">
      <c r="A2746" s="193" t="s">
        <v>2569</v>
      </c>
      <c r="B2746" s="194" t="s">
        <v>2080</v>
      </c>
      <c r="C2746" s="195" t="s">
        <v>2578</v>
      </c>
      <c r="D2746" s="195" t="s">
        <v>139</v>
      </c>
      <c r="E2746" s="196">
        <v>122.4</v>
      </c>
      <c r="F2746" s="197">
        <v>7.8</v>
      </c>
      <c r="G2746" s="198">
        <f t="shared" si="186"/>
        <v>954.72</v>
      </c>
      <c r="H2746" s="371"/>
      <c r="I2746" s="373"/>
    </row>
    <row r="2747" spans="1:9" x14ac:dyDescent="0.25">
      <c r="A2747" s="193" t="s">
        <v>2569</v>
      </c>
      <c r="B2747" s="194" t="s">
        <v>2080</v>
      </c>
      <c r="C2747" s="195" t="s">
        <v>2579</v>
      </c>
      <c r="D2747" s="195" t="s">
        <v>140</v>
      </c>
      <c r="E2747" s="196">
        <v>26</v>
      </c>
      <c r="F2747" s="197">
        <v>0.5</v>
      </c>
      <c r="G2747" s="198">
        <f t="shared" si="186"/>
        <v>13</v>
      </c>
      <c r="H2747" s="371"/>
      <c r="I2747" s="373"/>
    </row>
    <row r="2748" spans="1:9" x14ac:dyDescent="0.25">
      <c r="A2748" s="193" t="s">
        <v>2569</v>
      </c>
      <c r="B2748" s="194" t="s">
        <v>2080</v>
      </c>
      <c r="C2748" s="195" t="s">
        <v>2580</v>
      </c>
      <c r="D2748" s="195" t="s">
        <v>815</v>
      </c>
      <c r="E2748" s="196">
        <v>48.88</v>
      </c>
      <c r="F2748" s="197">
        <v>0.9</v>
      </c>
      <c r="G2748" s="198">
        <f t="shared" si="186"/>
        <v>43.992000000000004</v>
      </c>
      <c r="H2748" s="371"/>
      <c r="I2748" s="373"/>
    </row>
    <row r="2749" spans="1:9" x14ac:dyDescent="0.25">
      <c r="A2749" s="193" t="s">
        <v>2569</v>
      </c>
      <c r="B2749" s="194" t="s">
        <v>2080</v>
      </c>
      <c r="C2749" s="195" t="s">
        <v>2581</v>
      </c>
      <c r="D2749" s="195" t="s">
        <v>815</v>
      </c>
      <c r="E2749" s="196">
        <v>48.88</v>
      </c>
      <c r="F2749" s="197">
        <v>0.9</v>
      </c>
      <c r="G2749" s="198">
        <f t="shared" si="186"/>
        <v>43.992000000000004</v>
      </c>
      <c r="H2749" s="371"/>
      <c r="I2749" s="373"/>
    </row>
    <row r="2750" spans="1:9" x14ac:dyDescent="0.25">
      <c r="A2750" s="193" t="s">
        <v>2569</v>
      </c>
      <c r="B2750" s="194" t="s">
        <v>2080</v>
      </c>
      <c r="C2750" s="195" t="s">
        <v>2582</v>
      </c>
      <c r="D2750" s="195" t="s">
        <v>139</v>
      </c>
      <c r="E2750" s="196">
        <v>331.66666666666669</v>
      </c>
      <c r="F2750" s="197">
        <v>0.3</v>
      </c>
      <c r="G2750" s="198">
        <f t="shared" si="186"/>
        <v>99.5</v>
      </c>
      <c r="H2750" s="371"/>
      <c r="I2750" s="373"/>
    </row>
    <row r="2751" spans="1:9" ht="15.75" thickBot="1" x14ac:dyDescent="0.3">
      <c r="A2751" s="200"/>
      <c r="B2751" s="201"/>
      <c r="C2751" s="202"/>
      <c r="D2751" s="202"/>
      <c r="E2751" s="203"/>
      <c r="F2751" s="204"/>
      <c r="G2751" s="205" t="str">
        <f t="shared" si="186"/>
        <v/>
      </c>
      <c r="H2751" s="372"/>
      <c r="I2751" s="374"/>
    </row>
    <row r="2752" spans="1:9" ht="15.75" thickBot="1" x14ac:dyDescent="0.3">
      <c r="A2752" s="164"/>
      <c r="B2752" s="206"/>
      <c r="C2752" s="164"/>
      <c r="D2752" s="164"/>
      <c r="E2752" s="207"/>
      <c r="F2752" s="208"/>
      <c r="G2752" s="209" t="str">
        <f t="shared" si="186"/>
        <v/>
      </c>
      <c r="H2752" s="175"/>
      <c r="I2752" s="175"/>
    </row>
    <row r="2753" spans="1:9" x14ac:dyDescent="0.25">
      <c r="A2753" s="176" t="s">
        <v>2322</v>
      </c>
      <c r="B2753" s="177" t="s">
        <v>698</v>
      </c>
      <c r="C2753" s="178"/>
      <c r="D2753" s="179" t="s">
        <v>2</v>
      </c>
      <c r="E2753" s="179" t="s">
        <v>2385</v>
      </c>
      <c r="F2753" s="180">
        <v>1</v>
      </c>
      <c r="G2753" s="181">
        <f>IF(SUM(G2755:G2764)="","",IF(E2753="NOTURNO",(SUM(G2755:G2764))*1.25,SUM(G2755:G2764)))</f>
        <v>21179.817333333329</v>
      </c>
      <c r="H2753" s="182" t="s">
        <v>1771</v>
      </c>
      <c r="I2753" s="183" t="s">
        <v>1772</v>
      </c>
    </row>
    <row r="2754" spans="1:9" x14ac:dyDescent="0.25">
      <c r="A2754" s="184" t="s">
        <v>1774</v>
      </c>
      <c r="B2754" s="185" t="s">
        <v>2386</v>
      </c>
      <c r="C2754" s="186" t="s">
        <v>2387</v>
      </c>
      <c r="D2754" s="187" t="s">
        <v>2</v>
      </c>
      <c r="E2754" s="188" t="s">
        <v>2388</v>
      </c>
      <c r="F2754" s="189" t="s">
        <v>3</v>
      </c>
      <c r="G2754" s="190"/>
      <c r="H2754" s="191"/>
      <c r="I2754" s="192"/>
    </row>
    <row r="2755" spans="1:9" x14ac:dyDescent="0.25">
      <c r="A2755" s="193" t="s">
        <v>2196</v>
      </c>
      <c r="B2755" s="194" t="s">
        <v>2198</v>
      </c>
      <c r="C2755" s="195" t="s">
        <v>2556</v>
      </c>
      <c r="D2755" s="195" t="s">
        <v>807</v>
      </c>
      <c r="E2755" s="196">
        <v>44.34</v>
      </c>
      <c r="F2755" s="197">
        <v>70</v>
      </c>
      <c r="G2755" s="198">
        <f t="shared" ref="G2755:G2765" si="187">IF(E2755="","",F2755*E2755)</f>
        <v>3103.8</v>
      </c>
      <c r="H2755" s="371" t="s">
        <v>2568</v>
      </c>
      <c r="I2755" s="389" t="s">
        <v>2501</v>
      </c>
    </row>
    <row r="2756" spans="1:9" x14ac:dyDescent="0.25">
      <c r="A2756" s="193" t="s">
        <v>2560</v>
      </c>
      <c r="B2756" s="194" t="s">
        <v>1718</v>
      </c>
      <c r="C2756" s="195" t="s">
        <v>2561</v>
      </c>
      <c r="D2756" s="195" t="s">
        <v>807</v>
      </c>
      <c r="E2756" s="196">
        <v>19.989999999999998</v>
      </c>
      <c r="F2756" s="197">
        <v>70</v>
      </c>
      <c r="G2756" s="198">
        <f t="shared" si="187"/>
        <v>1399.3</v>
      </c>
      <c r="H2756" s="371"/>
      <c r="I2756" s="390"/>
    </row>
    <row r="2757" spans="1:9" x14ac:dyDescent="0.25">
      <c r="A2757" s="193" t="s">
        <v>2550</v>
      </c>
      <c r="B2757" s="194" t="s">
        <v>1718</v>
      </c>
      <c r="C2757" s="195" t="s">
        <v>2551</v>
      </c>
      <c r="D2757" s="195" t="s">
        <v>807</v>
      </c>
      <c r="E2757" s="196">
        <v>106.24</v>
      </c>
      <c r="F2757" s="197">
        <v>35</v>
      </c>
      <c r="G2757" s="198">
        <f t="shared" si="187"/>
        <v>3718.3999999999996</v>
      </c>
      <c r="H2757" s="371"/>
      <c r="I2757" s="390"/>
    </row>
    <row r="2758" spans="1:9" ht="26.25" x14ac:dyDescent="0.25">
      <c r="A2758" s="212" t="s">
        <v>2517</v>
      </c>
      <c r="B2758" s="194" t="s">
        <v>1718</v>
      </c>
      <c r="C2758" s="195" t="s">
        <v>2518</v>
      </c>
      <c r="D2758" s="195" t="s">
        <v>807</v>
      </c>
      <c r="E2758" s="196">
        <v>1.2</v>
      </c>
      <c r="F2758" s="197">
        <v>140</v>
      </c>
      <c r="G2758" s="198">
        <f t="shared" si="187"/>
        <v>168</v>
      </c>
      <c r="H2758" s="371"/>
      <c r="I2758" s="390"/>
    </row>
    <row r="2759" spans="1:9" ht="26.25" x14ac:dyDescent="0.25">
      <c r="A2759" s="193" t="s">
        <v>2519</v>
      </c>
      <c r="B2759" s="194" t="s">
        <v>1718</v>
      </c>
      <c r="C2759" s="195" t="s">
        <v>2520</v>
      </c>
      <c r="D2759" s="195" t="s">
        <v>807</v>
      </c>
      <c r="E2759" s="196">
        <v>0.85</v>
      </c>
      <c r="F2759" s="197">
        <v>140</v>
      </c>
      <c r="G2759" s="198">
        <f t="shared" si="187"/>
        <v>119</v>
      </c>
      <c r="H2759" s="371"/>
      <c r="I2759" s="390"/>
    </row>
    <row r="2760" spans="1:9" x14ac:dyDescent="0.25">
      <c r="A2760" s="193" t="s">
        <v>2569</v>
      </c>
      <c r="B2760" s="194" t="s">
        <v>2080</v>
      </c>
      <c r="C2760" s="195" t="s">
        <v>2578</v>
      </c>
      <c r="D2760" s="195" t="s">
        <v>139</v>
      </c>
      <c r="E2760" s="196">
        <v>122.4</v>
      </c>
      <c r="F2760" s="197">
        <v>100</v>
      </c>
      <c r="G2760" s="198">
        <f t="shared" si="187"/>
        <v>12240</v>
      </c>
      <c r="H2760" s="371"/>
      <c r="I2760" s="390"/>
    </row>
    <row r="2761" spans="1:9" x14ac:dyDescent="0.25">
      <c r="A2761" s="193" t="s">
        <v>2569</v>
      </c>
      <c r="B2761" s="194" t="s">
        <v>2080</v>
      </c>
      <c r="C2761" s="195" t="s">
        <v>2579</v>
      </c>
      <c r="D2761" s="195" t="s">
        <v>140</v>
      </c>
      <c r="E2761" s="196">
        <v>26</v>
      </c>
      <c r="F2761" s="197">
        <v>3</v>
      </c>
      <c r="G2761" s="198">
        <f t="shared" si="187"/>
        <v>78</v>
      </c>
      <c r="H2761" s="371"/>
      <c r="I2761" s="390"/>
    </row>
    <row r="2762" spans="1:9" x14ac:dyDescent="0.25">
      <c r="A2762" s="193" t="s">
        <v>2569</v>
      </c>
      <c r="B2762" s="194" t="s">
        <v>2080</v>
      </c>
      <c r="C2762" s="195" t="s">
        <v>2580</v>
      </c>
      <c r="D2762" s="195" t="s">
        <v>815</v>
      </c>
      <c r="E2762" s="196">
        <v>48.88</v>
      </c>
      <c r="F2762" s="197">
        <v>0.9</v>
      </c>
      <c r="G2762" s="198">
        <f t="shared" si="187"/>
        <v>43.992000000000004</v>
      </c>
      <c r="H2762" s="371"/>
      <c r="I2762" s="390"/>
    </row>
    <row r="2763" spans="1:9" x14ac:dyDescent="0.25">
      <c r="A2763" s="193" t="s">
        <v>2569</v>
      </c>
      <c r="B2763" s="194" t="s">
        <v>2080</v>
      </c>
      <c r="C2763" s="195" t="s">
        <v>2581</v>
      </c>
      <c r="D2763" s="195" t="s">
        <v>815</v>
      </c>
      <c r="E2763" s="196">
        <v>48.88</v>
      </c>
      <c r="F2763" s="197">
        <v>0.9</v>
      </c>
      <c r="G2763" s="198">
        <f t="shared" si="187"/>
        <v>43.992000000000004</v>
      </c>
      <c r="H2763" s="371"/>
      <c r="I2763" s="390"/>
    </row>
    <row r="2764" spans="1:9" x14ac:dyDescent="0.25">
      <c r="A2764" s="193" t="s">
        <v>2569</v>
      </c>
      <c r="B2764" s="194" t="s">
        <v>2080</v>
      </c>
      <c r="C2764" s="195" t="s">
        <v>2582</v>
      </c>
      <c r="D2764" s="195" t="s">
        <v>139</v>
      </c>
      <c r="E2764" s="196">
        <v>331.66666666666669</v>
      </c>
      <c r="F2764" s="197">
        <v>0.8</v>
      </c>
      <c r="G2764" s="198">
        <f t="shared" si="187"/>
        <v>265.33333333333337</v>
      </c>
      <c r="H2764" s="371"/>
      <c r="I2764" s="390"/>
    </row>
    <row r="2765" spans="1:9" ht="15.75" thickBot="1" x14ac:dyDescent="0.3">
      <c r="A2765" s="200"/>
      <c r="B2765" s="201"/>
      <c r="C2765" s="202"/>
      <c r="D2765" s="202"/>
      <c r="E2765" s="203"/>
      <c r="F2765" s="204"/>
      <c r="G2765" s="205" t="str">
        <f t="shared" si="187"/>
        <v/>
      </c>
      <c r="H2765" s="372"/>
      <c r="I2765" s="391"/>
    </row>
    <row r="2766" spans="1:9" ht="15.75" thickBot="1" x14ac:dyDescent="0.3">
      <c r="A2766" s="164"/>
      <c r="B2766" s="215"/>
      <c r="C2766" s="216"/>
      <c r="D2766" s="216"/>
      <c r="E2766" s="217"/>
      <c r="F2766" s="218"/>
      <c r="G2766" s="217"/>
      <c r="H2766" s="175"/>
      <c r="I2766" s="175"/>
    </row>
    <row r="2767" spans="1:9" x14ac:dyDescent="0.25">
      <c r="A2767" s="176" t="s">
        <v>2323</v>
      </c>
      <c r="B2767" s="177" t="s">
        <v>699</v>
      </c>
      <c r="C2767" s="178"/>
      <c r="D2767" s="179" t="s">
        <v>2</v>
      </c>
      <c r="E2767" s="179" t="s">
        <v>2385</v>
      </c>
      <c r="F2767" s="180">
        <v>1</v>
      </c>
      <c r="G2767" s="181">
        <f>IF(SUM(G2769:G2778)="","",IF(E2767="NOTURNO",(SUM(G2769:G2778))*1.25,SUM(G2769:G2778)))</f>
        <v>48807.536666666674</v>
      </c>
      <c r="H2767" s="182" t="s">
        <v>1771</v>
      </c>
      <c r="I2767" s="183" t="s">
        <v>1772</v>
      </c>
    </row>
    <row r="2768" spans="1:9" x14ac:dyDescent="0.25">
      <c r="A2768" s="184" t="s">
        <v>1774</v>
      </c>
      <c r="B2768" s="185" t="s">
        <v>2386</v>
      </c>
      <c r="C2768" s="186" t="s">
        <v>2387</v>
      </c>
      <c r="D2768" s="187" t="s">
        <v>2</v>
      </c>
      <c r="E2768" s="188" t="s">
        <v>2388</v>
      </c>
      <c r="F2768" s="189" t="s">
        <v>3</v>
      </c>
      <c r="G2768" s="190"/>
      <c r="H2768" s="191"/>
      <c r="I2768" s="192"/>
    </row>
    <row r="2769" spans="1:9" x14ac:dyDescent="0.25">
      <c r="A2769" s="193" t="s">
        <v>2196</v>
      </c>
      <c r="B2769" s="194" t="s">
        <v>2198</v>
      </c>
      <c r="C2769" s="195" t="s">
        <v>2556</v>
      </c>
      <c r="D2769" s="195" t="s">
        <v>807</v>
      </c>
      <c r="E2769" s="196">
        <v>44.34</v>
      </c>
      <c r="F2769" s="197">
        <v>75</v>
      </c>
      <c r="G2769" s="198">
        <f t="shared" ref="G2769:G2780" si="188">IF(E2769="","",F2769*E2769)</f>
        <v>3325.5000000000005</v>
      </c>
      <c r="H2769" s="371" t="s">
        <v>2568</v>
      </c>
      <c r="I2769" s="373" t="s">
        <v>2501</v>
      </c>
    </row>
    <row r="2770" spans="1:9" x14ac:dyDescent="0.25">
      <c r="A2770" s="193" t="s">
        <v>2560</v>
      </c>
      <c r="B2770" s="194" t="s">
        <v>1718</v>
      </c>
      <c r="C2770" s="195" t="s">
        <v>2561</v>
      </c>
      <c r="D2770" s="195" t="s">
        <v>807</v>
      </c>
      <c r="E2770" s="196">
        <v>19.989999999999998</v>
      </c>
      <c r="F2770" s="197">
        <v>75</v>
      </c>
      <c r="G2770" s="198">
        <f t="shared" si="188"/>
        <v>1499.2499999999998</v>
      </c>
      <c r="H2770" s="371"/>
      <c r="I2770" s="373"/>
    </row>
    <row r="2771" spans="1:9" x14ac:dyDescent="0.25">
      <c r="A2771" s="193" t="s">
        <v>2550</v>
      </c>
      <c r="B2771" s="194" t="s">
        <v>1718</v>
      </c>
      <c r="C2771" s="195" t="s">
        <v>2551</v>
      </c>
      <c r="D2771" s="195" t="s">
        <v>807</v>
      </c>
      <c r="E2771" s="196">
        <v>106.24</v>
      </c>
      <c r="F2771" s="197">
        <v>35</v>
      </c>
      <c r="G2771" s="198">
        <f t="shared" si="188"/>
        <v>3718.3999999999996</v>
      </c>
      <c r="H2771" s="371"/>
      <c r="I2771" s="373"/>
    </row>
    <row r="2772" spans="1:9" ht="26.25" x14ac:dyDescent="0.25">
      <c r="A2772" s="212" t="s">
        <v>2517</v>
      </c>
      <c r="B2772" s="194" t="s">
        <v>1718</v>
      </c>
      <c r="C2772" s="195" t="s">
        <v>2518</v>
      </c>
      <c r="D2772" s="195" t="s">
        <v>807</v>
      </c>
      <c r="E2772" s="196">
        <v>1.2</v>
      </c>
      <c r="F2772" s="197">
        <v>150</v>
      </c>
      <c r="G2772" s="198">
        <f t="shared" si="188"/>
        <v>180</v>
      </c>
      <c r="H2772" s="371"/>
      <c r="I2772" s="373"/>
    </row>
    <row r="2773" spans="1:9" ht="26.25" x14ac:dyDescent="0.25">
      <c r="A2773" s="193" t="s">
        <v>2519</v>
      </c>
      <c r="B2773" s="194" t="s">
        <v>1718</v>
      </c>
      <c r="C2773" s="195" t="s">
        <v>2520</v>
      </c>
      <c r="D2773" s="195" t="s">
        <v>807</v>
      </c>
      <c r="E2773" s="196">
        <v>0.85</v>
      </c>
      <c r="F2773" s="197">
        <v>150</v>
      </c>
      <c r="G2773" s="198">
        <f t="shared" si="188"/>
        <v>127.5</v>
      </c>
      <c r="H2773" s="371"/>
      <c r="I2773" s="373"/>
    </row>
    <row r="2774" spans="1:9" x14ac:dyDescent="0.25">
      <c r="A2774" s="193" t="s">
        <v>2569</v>
      </c>
      <c r="B2774" s="194" t="s">
        <v>2080</v>
      </c>
      <c r="C2774" s="195" t="s">
        <v>2578</v>
      </c>
      <c r="D2774" s="195" t="s">
        <v>139</v>
      </c>
      <c r="E2774" s="196">
        <v>122.4</v>
      </c>
      <c r="F2774" s="197">
        <v>318</v>
      </c>
      <c r="G2774" s="198">
        <f t="shared" si="188"/>
        <v>38923.200000000004</v>
      </c>
      <c r="H2774" s="371"/>
      <c r="I2774" s="373"/>
    </row>
    <row r="2775" spans="1:9" x14ac:dyDescent="0.25">
      <c r="A2775" s="193" t="s">
        <v>2569</v>
      </c>
      <c r="B2775" s="194" t="s">
        <v>2080</v>
      </c>
      <c r="C2775" s="195" t="s">
        <v>2579</v>
      </c>
      <c r="D2775" s="195" t="s">
        <v>140</v>
      </c>
      <c r="E2775" s="196">
        <v>26</v>
      </c>
      <c r="F2775" s="197">
        <v>8</v>
      </c>
      <c r="G2775" s="198">
        <f t="shared" si="188"/>
        <v>208</v>
      </c>
      <c r="H2775" s="371"/>
      <c r="I2775" s="373"/>
    </row>
    <row r="2776" spans="1:9" x14ac:dyDescent="0.25">
      <c r="A2776" s="193" t="s">
        <v>2569</v>
      </c>
      <c r="B2776" s="194" t="s">
        <v>2080</v>
      </c>
      <c r="C2776" s="195" t="s">
        <v>2580</v>
      </c>
      <c r="D2776" s="195" t="s">
        <v>815</v>
      </c>
      <c r="E2776" s="196">
        <v>48.88</v>
      </c>
      <c r="F2776" s="197">
        <v>2</v>
      </c>
      <c r="G2776" s="198">
        <f t="shared" si="188"/>
        <v>97.76</v>
      </c>
      <c r="H2776" s="371"/>
      <c r="I2776" s="373"/>
    </row>
    <row r="2777" spans="1:9" x14ac:dyDescent="0.25">
      <c r="A2777" s="193" t="s">
        <v>2569</v>
      </c>
      <c r="B2777" s="194" t="s">
        <v>2080</v>
      </c>
      <c r="C2777" s="195" t="s">
        <v>2581</v>
      </c>
      <c r="D2777" s="195" t="s">
        <v>815</v>
      </c>
      <c r="E2777" s="196">
        <v>48.88</v>
      </c>
      <c r="F2777" s="197">
        <v>2</v>
      </c>
      <c r="G2777" s="198">
        <f t="shared" si="188"/>
        <v>97.76</v>
      </c>
      <c r="H2777" s="371"/>
      <c r="I2777" s="373"/>
    </row>
    <row r="2778" spans="1:9" x14ac:dyDescent="0.25">
      <c r="A2778" s="193" t="s">
        <v>2569</v>
      </c>
      <c r="B2778" s="194" t="s">
        <v>2080</v>
      </c>
      <c r="C2778" s="195" t="s">
        <v>2582</v>
      </c>
      <c r="D2778" s="195" t="s">
        <v>139</v>
      </c>
      <c r="E2778" s="196">
        <v>331.66666666666669</v>
      </c>
      <c r="F2778" s="197">
        <v>1.9</v>
      </c>
      <c r="G2778" s="249">
        <f t="shared" si="188"/>
        <v>630.16666666666663</v>
      </c>
      <c r="H2778" s="371"/>
      <c r="I2778" s="373"/>
    </row>
    <row r="2779" spans="1:9" ht="15.75" thickBot="1" x14ac:dyDescent="0.3">
      <c r="A2779" s="200"/>
      <c r="B2779" s="201"/>
      <c r="C2779" s="202"/>
      <c r="D2779" s="202"/>
      <c r="E2779" s="203"/>
      <c r="F2779" s="204"/>
      <c r="G2779" s="205" t="str">
        <f t="shared" si="188"/>
        <v/>
      </c>
      <c r="H2779" s="372"/>
      <c r="I2779" s="374"/>
    </row>
    <row r="2780" spans="1:9" ht="15.75" thickBot="1" x14ac:dyDescent="0.3">
      <c r="A2780" s="164"/>
      <c r="B2780" s="206"/>
      <c r="C2780" s="164"/>
      <c r="D2780" s="164"/>
      <c r="E2780" s="207"/>
      <c r="F2780" s="208"/>
      <c r="G2780" s="209" t="str">
        <f t="shared" si="188"/>
        <v/>
      </c>
      <c r="H2780" s="175"/>
      <c r="I2780" s="175"/>
    </row>
    <row r="2781" spans="1:9" x14ac:dyDescent="0.25">
      <c r="A2781" s="176" t="s">
        <v>2324</v>
      </c>
      <c r="B2781" s="177" t="s">
        <v>247</v>
      </c>
      <c r="C2781" s="178"/>
      <c r="D2781" s="179" t="s">
        <v>807</v>
      </c>
      <c r="E2781" s="179" t="s">
        <v>2385</v>
      </c>
      <c r="F2781" s="180">
        <v>1</v>
      </c>
      <c r="G2781" s="181">
        <f>IF(SUM(G2783:G2792)="","",IF(E2781="NOTURNO",(SUM(G2783:G2792))*1.25,SUM(G2783:G2792)))</f>
        <v>102.85199999999999</v>
      </c>
      <c r="H2781" s="182" t="s">
        <v>1771</v>
      </c>
      <c r="I2781" s="183" t="s">
        <v>1772</v>
      </c>
    </row>
    <row r="2782" spans="1:9" x14ac:dyDescent="0.25">
      <c r="A2782" s="184" t="s">
        <v>1774</v>
      </c>
      <c r="B2782" s="185" t="s">
        <v>2386</v>
      </c>
      <c r="C2782" s="186" t="s">
        <v>2387</v>
      </c>
      <c r="D2782" s="187" t="s">
        <v>2</v>
      </c>
      <c r="E2782" s="188" t="s">
        <v>2388</v>
      </c>
      <c r="F2782" s="189" t="s">
        <v>3</v>
      </c>
      <c r="G2782" s="190"/>
      <c r="H2782" s="191"/>
      <c r="I2782" s="192"/>
    </row>
    <row r="2783" spans="1:9" x14ac:dyDescent="0.25">
      <c r="A2783" s="193" t="s">
        <v>2505</v>
      </c>
      <c r="B2783" s="194" t="s">
        <v>1718</v>
      </c>
      <c r="C2783" s="195" t="s">
        <v>2506</v>
      </c>
      <c r="D2783" s="195" t="s">
        <v>807</v>
      </c>
      <c r="E2783" s="196">
        <v>26.14</v>
      </c>
      <c r="F2783" s="197">
        <v>0.7</v>
      </c>
      <c r="G2783" s="198">
        <f t="shared" ref="G2783:G2794" si="189">IF(E2783="","",F2783*E2783)</f>
        <v>18.297999999999998</v>
      </c>
      <c r="H2783" s="371" t="s">
        <v>2546</v>
      </c>
      <c r="I2783" s="373" t="s">
        <v>2501</v>
      </c>
    </row>
    <row r="2784" spans="1:9" x14ac:dyDescent="0.25">
      <c r="A2784" s="193" t="s">
        <v>2509</v>
      </c>
      <c r="B2784" s="194" t="s">
        <v>1718</v>
      </c>
      <c r="C2784" s="195" t="s">
        <v>2510</v>
      </c>
      <c r="D2784" s="195" t="s">
        <v>807</v>
      </c>
      <c r="E2784" s="196">
        <v>26.14</v>
      </c>
      <c r="F2784" s="197">
        <v>1</v>
      </c>
      <c r="G2784" s="198">
        <f t="shared" si="189"/>
        <v>26.14</v>
      </c>
      <c r="H2784" s="371"/>
      <c r="I2784" s="373"/>
    </row>
    <row r="2785" spans="1:9" x14ac:dyDescent="0.25">
      <c r="A2785" s="193" t="s">
        <v>2511</v>
      </c>
      <c r="B2785" s="194" t="s">
        <v>1718</v>
      </c>
      <c r="C2785" s="195" t="s">
        <v>2512</v>
      </c>
      <c r="D2785" s="195" t="s">
        <v>807</v>
      </c>
      <c r="E2785" s="196">
        <v>19.989999999999998</v>
      </c>
      <c r="F2785" s="197">
        <v>0.7</v>
      </c>
      <c r="G2785" s="198">
        <f t="shared" si="189"/>
        <v>13.992999999999999</v>
      </c>
      <c r="H2785" s="371"/>
      <c r="I2785" s="373"/>
    </row>
    <row r="2786" spans="1:9" x14ac:dyDescent="0.25">
      <c r="A2786" s="212" t="s">
        <v>2513</v>
      </c>
      <c r="B2786" s="194" t="s">
        <v>1718</v>
      </c>
      <c r="C2786" s="195" t="s">
        <v>2514</v>
      </c>
      <c r="D2786" s="195" t="s">
        <v>807</v>
      </c>
      <c r="E2786" s="196">
        <v>33.159999999999997</v>
      </c>
      <c r="F2786" s="197">
        <v>0.7</v>
      </c>
      <c r="G2786" s="198">
        <f t="shared" si="189"/>
        <v>23.211999999999996</v>
      </c>
      <c r="H2786" s="371"/>
      <c r="I2786" s="373"/>
    </row>
    <row r="2787" spans="1:9" x14ac:dyDescent="0.25">
      <c r="A2787" s="193" t="s">
        <v>2515</v>
      </c>
      <c r="B2787" s="194" t="s">
        <v>1718</v>
      </c>
      <c r="C2787" s="195" t="s">
        <v>2516</v>
      </c>
      <c r="D2787" s="195" t="s">
        <v>807</v>
      </c>
      <c r="E2787" s="196">
        <v>27.37</v>
      </c>
      <c r="F2787" s="197">
        <v>0.7</v>
      </c>
      <c r="G2787" s="198">
        <f t="shared" si="189"/>
        <v>19.158999999999999</v>
      </c>
      <c r="H2787" s="371"/>
      <c r="I2787" s="373"/>
    </row>
    <row r="2788" spans="1:9" ht="26.25" x14ac:dyDescent="0.25">
      <c r="A2788" s="193" t="s">
        <v>2517</v>
      </c>
      <c r="B2788" s="194" t="s">
        <v>1718</v>
      </c>
      <c r="C2788" s="195" t="s">
        <v>2518</v>
      </c>
      <c r="D2788" s="195" t="s">
        <v>807</v>
      </c>
      <c r="E2788" s="196">
        <v>1.2</v>
      </c>
      <c r="F2788" s="197">
        <v>1</v>
      </c>
      <c r="G2788" s="198">
        <f t="shared" si="189"/>
        <v>1.2</v>
      </c>
      <c r="H2788" s="371"/>
      <c r="I2788" s="373"/>
    </row>
    <row r="2789" spans="1:9" ht="26.25" x14ac:dyDescent="0.25">
      <c r="A2789" s="193" t="s">
        <v>2519</v>
      </c>
      <c r="B2789" s="194" t="s">
        <v>1718</v>
      </c>
      <c r="C2789" s="195" t="s">
        <v>2520</v>
      </c>
      <c r="D2789" s="195" t="s">
        <v>807</v>
      </c>
      <c r="E2789" s="196">
        <v>0.85</v>
      </c>
      <c r="F2789" s="197">
        <v>1</v>
      </c>
      <c r="G2789" s="198">
        <f t="shared" si="189"/>
        <v>0.85</v>
      </c>
      <c r="H2789" s="371"/>
      <c r="I2789" s="373"/>
    </row>
    <row r="2790" spans="1:9" x14ac:dyDescent="0.25">
      <c r="A2790" s="193"/>
      <c r="B2790" s="194"/>
      <c r="C2790" s="195"/>
      <c r="D2790" s="195"/>
      <c r="E2790" s="196"/>
      <c r="F2790" s="197"/>
      <c r="G2790" s="198" t="str">
        <f t="shared" si="189"/>
        <v/>
      </c>
      <c r="H2790" s="371"/>
      <c r="I2790" s="373"/>
    </row>
    <row r="2791" spans="1:9" x14ac:dyDescent="0.25">
      <c r="A2791" s="193"/>
      <c r="B2791" s="194"/>
      <c r="C2791" s="195"/>
      <c r="D2791" s="195"/>
      <c r="E2791" s="196"/>
      <c r="F2791" s="197"/>
      <c r="G2791" s="198" t="str">
        <f t="shared" si="189"/>
        <v/>
      </c>
      <c r="H2791" s="371"/>
      <c r="I2791" s="373"/>
    </row>
    <row r="2792" spans="1:9" x14ac:dyDescent="0.25">
      <c r="A2792" s="193"/>
      <c r="B2792" s="194"/>
      <c r="C2792" s="195"/>
      <c r="D2792" s="195"/>
      <c r="E2792" s="196"/>
      <c r="F2792" s="199"/>
      <c r="G2792" s="198" t="str">
        <f t="shared" si="189"/>
        <v/>
      </c>
      <c r="H2792" s="371"/>
      <c r="I2792" s="373"/>
    </row>
    <row r="2793" spans="1:9" ht="15.75" thickBot="1" x14ac:dyDescent="0.3">
      <c r="A2793" s="200"/>
      <c r="B2793" s="201"/>
      <c r="C2793" s="202"/>
      <c r="D2793" s="202"/>
      <c r="E2793" s="203"/>
      <c r="F2793" s="204"/>
      <c r="G2793" s="205" t="str">
        <f t="shared" si="189"/>
        <v/>
      </c>
      <c r="H2793" s="372"/>
      <c r="I2793" s="374"/>
    </row>
    <row r="2794" spans="1:9" ht="15.75" thickBot="1" x14ac:dyDescent="0.3">
      <c r="A2794" s="164"/>
      <c r="B2794" s="206"/>
      <c r="C2794" s="164"/>
      <c r="D2794" s="164"/>
      <c r="E2794" s="207"/>
      <c r="F2794" s="208"/>
      <c r="G2794" s="209" t="str">
        <f t="shared" si="189"/>
        <v/>
      </c>
      <c r="H2794" s="175"/>
      <c r="I2794" s="175"/>
    </row>
    <row r="2795" spans="1:9" x14ac:dyDescent="0.25">
      <c r="A2795" s="176" t="s">
        <v>2325</v>
      </c>
      <c r="B2795" s="177" t="s">
        <v>248</v>
      </c>
      <c r="C2795" s="178"/>
      <c r="D2795" s="179" t="s">
        <v>807</v>
      </c>
      <c r="E2795" s="179" t="s">
        <v>2385</v>
      </c>
      <c r="F2795" s="180">
        <v>1</v>
      </c>
      <c r="G2795" s="181">
        <f>IF(SUM(G2797:G2806)="","",IF(E2795="NOTURNO",(SUM(G2797:G2806))*1.25,SUM(G2797:G2806)))</f>
        <v>109.843</v>
      </c>
      <c r="H2795" s="182" t="s">
        <v>1771</v>
      </c>
      <c r="I2795" s="183" t="s">
        <v>1772</v>
      </c>
    </row>
    <row r="2796" spans="1:9" x14ac:dyDescent="0.25">
      <c r="A2796" s="184" t="s">
        <v>1774</v>
      </c>
      <c r="B2796" s="185" t="s">
        <v>2386</v>
      </c>
      <c r="C2796" s="186" t="s">
        <v>2387</v>
      </c>
      <c r="D2796" s="187" t="s">
        <v>2</v>
      </c>
      <c r="E2796" s="188" t="s">
        <v>2388</v>
      </c>
      <c r="F2796" s="189" t="s">
        <v>3</v>
      </c>
      <c r="G2796" s="190"/>
      <c r="H2796" s="191"/>
      <c r="I2796" s="192"/>
    </row>
    <row r="2797" spans="1:9" x14ac:dyDescent="0.25">
      <c r="A2797" s="193" t="s">
        <v>2505</v>
      </c>
      <c r="B2797" s="194" t="s">
        <v>1718</v>
      </c>
      <c r="C2797" s="195" t="s">
        <v>2506</v>
      </c>
      <c r="D2797" s="195" t="s">
        <v>807</v>
      </c>
      <c r="E2797" s="196">
        <v>26.14</v>
      </c>
      <c r="F2797" s="197">
        <v>1</v>
      </c>
      <c r="G2797" s="198">
        <f t="shared" ref="G2797:G2808" si="190">IF(E2797="","",F2797*E2797)</f>
        <v>26.14</v>
      </c>
      <c r="H2797" s="371" t="s">
        <v>2547</v>
      </c>
      <c r="I2797" s="373" t="s">
        <v>2501</v>
      </c>
    </row>
    <row r="2798" spans="1:9" x14ac:dyDescent="0.25">
      <c r="A2798" s="193" t="s">
        <v>2509</v>
      </c>
      <c r="B2798" s="194" t="s">
        <v>1718</v>
      </c>
      <c r="C2798" s="195" t="s">
        <v>2510</v>
      </c>
      <c r="D2798" s="195" t="s">
        <v>807</v>
      </c>
      <c r="E2798" s="196">
        <v>26.14</v>
      </c>
      <c r="F2798" s="197">
        <v>0.75</v>
      </c>
      <c r="G2798" s="198">
        <f t="shared" si="190"/>
        <v>19.605</v>
      </c>
      <c r="H2798" s="371"/>
      <c r="I2798" s="373"/>
    </row>
    <row r="2799" spans="1:9" x14ac:dyDescent="0.25">
      <c r="A2799" s="193" t="s">
        <v>2511</v>
      </c>
      <c r="B2799" s="194" t="s">
        <v>1718</v>
      </c>
      <c r="C2799" s="195" t="s">
        <v>2512</v>
      </c>
      <c r="D2799" s="195" t="s">
        <v>807</v>
      </c>
      <c r="E2799" s="196">
        <v>19.989999999999998</v>
      </c>
      <c r="F2799" s="197">
        <v>0.75</v>
      </c>
      <c r="G2799" s="198">
        <f t="shared" si="190"/>
        <v>14.9925</v>
      </c>
      <c r="H2799" s="371"/>
      <c r="I2799" s="373"/>
    </row>
    <row r="2800" spans="1:9" x14ac:dyDescent="0.25">
      <c r="A2800" s="193" t="s">
        <v>2513</v>
      </c>
      <c r="B2800" s="194" t="s">
        <v>1718</v>
      </c>
      <c r="C2800" s="195" t="s">
        <v>2514</v>
      </c>
      <c r="D2800" s="195" t="s">
        <v>807</v>
      </c>
      <c r="E2800" s="196">
        <v>33.159999999999997</v>
      </c>
      <c r="F2800" s="197">
        <v>0.8</v>
      </c>
      <c r="G2800" s="198">
        <f t="shared" si="190"/>
        <v>26.527999999999999</v>
      </c>
      <c r="H2800" s="371"/>
      <c r="I2800" s="373"/>
    </row>
    <row r="2801" spans="1:9" x14ac:dyDescent="0.25">
      <c r="A2801" s="193" t="s">
        <v>2515</v>
      </c>
      <c r="B2801" s="194" t="s">
        <v>1718</v>
      </c>
      <c r="C2801" s="195" t="s">
        <v>2516</v>
      </c>
      <c r="D2801" s="195" t="s">
        <v>807</v>
      </c>
      <c r="E2801" s="196">
        <v>27.37</v>
      </c>
      <c r="F2801" s="197">
        <v>0.75</v>
      </c>
      <c r="G2801" s="198">
        <f t="shared" si="190"/>
        <v>20.5275</v>
      </c>
      <c r="H2801" s="371"/>
      <c r="I2801" s="373"/>
    </row>
    <row r="2802" spans="1:9" ht="26.25" x14ac:dyDescent="0.25">
      <c r="A2802" s="193" t="s">
        <v>2517</v>
      </c>
      <c r="B2802" s="194" t="s">
        <v>1718</v>
      </c>
      <c r="C2802" s="195" t="s">
        <v>2518</v>
      </c>
      <c r="D2802" s="195" t="s">
        <v>807</v>
      </c>
      <c r="E2802" s="196">
        <v>1.2</v>
      </c>
      <c r="F2802" s="197">
        <v>1</v>
      </c>
      <c r="G2802" s="198">
        <f t="shared" si="190"/>
        <v>1.2</v>
      </c>
      <c r="H2802" s="371"/>
      <c r="I2802" s="373"/>
    </row>
    <row r="2803" spans="1:9" ht="26.25" x14ac:dyDescent="0.25">
      <c r="A2803" s="193" t="s">
        <v>2519</v>
      </c>
      <c r="B2803" s="194" t="s">
        <v>1718</v>
      </c>
      <c r="C2803" s="195" t="s">
        <v>2520</v>
      </c>
      <c r="D2803" s="195" t="s">
        <v>807</v>
      </c>
      <c r="E2803" s="196">
        <v>0.85</v>
      </c>
      <c r="F2803" s="197">
        <v>1</v>
      </c>
      <c r="G2803" s="198">
        <f t="shared" si="190"/>
        <v>0.85</v>
      </c>
      <c r="H2803" s="371"/>
      <c r="I2803" s="373"/>
    </row>
    <row r="2804" spans="1:9" x14ac:dyDescent="0.25">
      <c r="A2804" s="193"/>
      <c r="B2804" s="194"/>
      <c r="C2804" s="195"/>
      <c r="D2804" s="195"/>
      <c r="E2804" s="196"/>
      <c r="F2804" s="197"/>
      <c r="G2804" s="198" t="str">
        <f t="shared" si="190"/>
        <v/>
      </c>
      <c r="H2804" s="371"/>
      <c r="I2804" s="373"/>
    </row>
    <row r="2805" spans="1:9" x14ac:dyDescent="0.25">
      <c r="A2805" s="193"/>
      <c r="B2805" s="194"/>
      <c r="C2805" s="195"/>
      <c r="D2805" s="195"/>
      <c r="E2805" s="196"/>
      <c r="F2805" s="199"/>
      <c r="G2805" s="198" t="str">
        <f t="shared" si="190"/>
        <v/>
      </c>
      <c r="H2805" s="371"/>
      <c r="I2805" s="373"/>
    </row>
    <row r="2806" spans="1:9" x14ac:dyDescent="0.25">
      <c r="A2806" s="193"/>
      <c r="B2806" s="194"/>
      <c r="C2806" s="195"/>
      <c r="D2806" s="195"/>
      <c r="E2806" s="196"/>
      <c r="F2806" s="199"/>
      <c r="G2806" s="198" t="str">
        <f t="shared" si="190"/>
        <v/>
      </c>
      <c r="H2806" s="371"/>
      <c r="I2806" s="373"/>
    </row>
    <row r="2807" spans="1:9" ht="15.75" thickBot="1" x14ac:dyDescent="0.3">
      <c r="A2807" s="200"/>
      <c r="B2807" s="201"/>
      <c r="C2807" s="202"/>
      <c r="D2807" s="202"/>
      <c r="E2807" s="203"/>
      <c r="F2807" s="204"/>
      <c r="G2807" s="205" t="str">
        <f t="shared" si="190"/>
        <v/>
      </c>
      <c r="H2807" s="372"/>
      <c r="I2807" s="374"/>
    </row>
    <row r="2808" spans="1:9" ht="15.75" thickBot="1" x14ac:dyDescent="0.3">
      <c r="A2808" s="164"/>
      <c r="B2808" s="206"/>
      <c r="C2808" s="164"/>
      <c r="D2808" s="164"/>
      <c r="E2808" s="207"/>
      <c r="F2808" s="208"/>
      <c r="G2808" s="209" t="str">
        <f t="shared" si="190"/>
        <v/>
      </c>
      <c r="H2808" s="175"/>
      <c r="I2808" s="175"/>
    </row>
    <row r="2809" spans="1:9" x14ac:dyDescent="0.25">
      <c r="A2809" s="176" t="s">
        <v>2326</v>
      </c>
      <c r="B2809" s="177" t="s">
        <v>249</v>
      </c>
      <c r="C2809" s="178"/>
      <c r="D2809" s="179" t="s">
        <v>807</v>
      </c>
      <c r="E2809" s="179" t="s">
        <v>2385</v>
      </c>
      <c r="F2809" s="180">
        <v>1</v>
      </c>
      <c r="G2809" s="181">
        <f>IF(SUM(G2811:G2820)="","",IF(E2809="NOTURNO",(SUM(G2811:G2820))*1.25,SUM(G2811:G2820)))</f>
        <v>65.625999999999991</v>
      </c>
      <c r="H2809" s="182" t="s">
        <v>1771</v>
      </c>
      <c r="I2809" s="183" t="s">
        <v>1772</v>
      </c>
    </row>
    <row r="2810" spans="1:9" x14ac:dyDescent="0.25">
      <c r="A2810" s="184" t="s">
        <v>1774</v>
      </c>
      <c r="B2810" s="185" t="s">
        <v>2386</v>
      </c>
      <c r="C2810" s="186" t="s">
        <v>2387</v>
      </c>
      <c r="D2810" s="187" t="s">
        <v>2</v>
      </c>
      <c r="E2810" s="188" t="s">
        <v>2388</v>
      </c>
      <c r="F2810" s="189" t="s">
        <v>3</v>
      </c>
      <c r="G2810" s="190"/>
      <c r="H2810" s="191"/>
      <c r="I2810" s="192"/>
    </row>
    <row r="2811" spans="1:9" x14ac:dyDescent="0.25">
      <c r="A2811" s="193" t="s">
        <v>2505</v>
      </c>
      <c r="B2811" s="194" t="s">
        <v>1718</v>
      </c>
      <c r="C2811" s="195" t="s">
        <v>2506</v>
      </c>
      <c r="D2811" s="195" t="s">
        <v>807</v>
      </c>
      <c r="E2811" s="196">
        <v>26.14</v>
      </c>
      <c r="F2811" s="197">
        <v>0.8</v>
      </c>
      <c r="G2811" s="198">
        <f t="shared" ref="G2811:G2822" si="191">IF(E2811="","",F2811*E2811)</f>
        <v>20.912000000000003</v>
      </c>
      <c r="H2811" s="386" t="s">
        <v>2548</v>
      </c>
      <c r="I2811" s="389" t="s">
        <v>2501</v>
      </c>
    </row>
    <row r="2812" spans="1:9" x14ac:dyDescent="0.25">
      <c r="A2812" s="193" t="s">
        <v>2509</v>
      </c>
      <c r="B2812" s="194" t="s">
        <v>1718</v>
      </c>
      <c r="C2812" s="195" t="s">
        <v>2510</v>
      </c>
      <c r="D2812" s="195" t="s">
        <v>807</v>
      </c>
      <c r="E2812" s="196">
        <v>26.14</v>
      </c>
      <c r="F2812" s="197">
        <v>0.4</v>
      </c>
      <c r="G2812" s="198">
        <f t="shared" si="191"/>
        <v>10.456000000000001</v>
      </c>
      <c r="H2812" s="387"/>
      <c r="I2812" s="390"/>
    </row>
    <row r="2813" spans="1:9" x14ac:dyDescent="0.25">
      <c r="A2813" s="193" t="s">
        <v>2511</v>
      </c>
      <c r="B2813" s="194" t="s">
        <v>1718</v>
      </c>
      <c r="C2813" s="195" t="s">
        <v>2512</v>
      </c>
      <c r="D2813" s="195" t="s">
        <v>807</v>
      </c>
      <c r="E2813" s="196">
        <v>19.989999999999998</v>
      </c>
      <c r="F2813" s="197">
        <v>0.4</v>
      </c>
      <c r="G2813" s="198">
        <f t="shared" si="191"/>
        <v>7.9959999999999996</v>
      </c>
      <c r="H2813" s="387"/>
      <c r="I2813" s="390"/>
    </row>
    <row r="2814" spans="1:9" x14ac:dyDescent="0.25">
      <c r="A2814" s="193" t="s">
        <v>2513</v>
      </c>
      <c r="B2814" s="194" t="s">
        <v>1718</v>
      </c>
      <c r="C2814" s="195" t="s">
        <v>2514</v>
      </c>
      <c r="D2814" s="195" t="s">
        <v>807</v>
      </c>
      <c r="E2814" s="196">
        <v>33.159999999999997</v>
      </c>
      <c r="F2814" s="197">
        <v>0.4</v>
      </c>
      <c r="G2814" s="198">
        <f t="shared" si="191"/>
        <v>13.263999999999999</v>
      </c>
      <c r="H2814" s="387"/>
      <c r="I2814" s="390"/>
    </row>
    <row r="2815" spans="1:9" x14ac:dyDescent="0.25">
      <c r="A2815" s="193" t="s">
        <v>2515</v>
      </c>
      <c r="B2815" s="194" t="s">
        <v>1718</v>
      </c>
      <c r="C2815" s="195" t="s">
        <v>2516</v>
      </c>
      <c r="D2815" s="195" t="s">
        <v>807</v>
      </c>
      <c r="E2815" s="196">
        <v>27.37</v>
      </c>
      <c r="F2815" s="197">
        <v>0.4</v>
      </c>
      <c r="G2815" s="198">
        <f t="shared" si="191"/>
        <v>10.948</v>
      </c>
      <c r="H2815" s="387"/>
      <c r="I2815" s="390"/>
    </row>
    <row r="2816" spans="1:9" ht="26.25" x14ac:dyDescent="0.25">
      <c r="A2816" s="193" t="s">
        <v>2517</v>
      </c>
      <c r="B2816" s="194" t="s">
        <v>1718</v>
      </c>
      <c r="C2816" s="195" t="s">
        <v>2518</v>
      </c>
      <c r="D2816" s="195" t="s">
        <v>807</v>
      </c>
      <c r="E2816" s="196">
        <v>1.2</v>
      </c>
      <c r="F2816" s="197">
        <v>1</v>
      </c>
      <c r="G2816" s="198">
        <f t="shared" si="191"/>
        <v>1.2</v>
      </c>
      <c r="H2816" s="387"/>
      <c r="I2816" s="390"/>
    </row>
    <row r="2817" spans="1:9" ht="26.25" x14ac:dyDescent="0.25">
      <c r="A2817" s="193" t="s">
        <v>2519</v>
      </c>
      <c r="B2817" s="194" t="s">
        <v>1718</v>
      </c>
      <c r="C2817" s="195" t="s">
        <v>2520</v>
      </c>
      <c r="D2817" s="195" t="s">
        <v>807</v>
      </c>
      <c r="E2817" s="196">
        <v>0.85</v>
      </c>
      <c r="F2817" s="197">
        <v>1</v>
      </c>
      <c r="G2817" s="198">
        <f t="shared" si="191"/>
        <v>0.85</v>
      </c>
      <c r="H2817" s="387"/>
      <c r="I2817" s="390"/>
    </row>
    <row r="2818" spans="1:9" x14ac:dyDescent="0.25">
      <c r="A2818" s="193"/>
      <c r="B2818" s="194"/>
      <c r="C2818" s="195"/>
      <c r="D2818" s="195"/>
      <c r="E2818" s="196"/>
      <c r="F2818" s="197"/>
      <c r="G2818" s="198" t="str">
        <f t="shared" si="191"/>
        <v/>
      </c>
      <c r="H2818" s="387"/>
      <c r="I2818" s="390"/>
    </row>
    <row r="2819" spans="1:9" x14ac:dyDescent="0.25">
      <c r="A2819" s="193"/>
      <c r="B2819" s="194"/>
      <c r="C2819" s="195"/>
      <c r="D2819" s="195"/>
      <c r="E2819" s="196"/>
      <c r="F2819" s="199"/>
      <c r="G2819" s="198" t="str">
        <f t="shared" si="191"/>
        <v/>
      </c>
      <c r="H2819" s="387"/>
      <c r="I2819" s="390"/>
    </row>
    <row r="2820" spans="1:9" x14ac:dyDescent="0.25">
      <c r="A2820" s="193"/>
      <c r="B2820" s="194"/>
      <c r="C2820" s="195"/>
      <c r="D2820" s="195"/>
      <c r="E2820" s="196"/>
      <c r="F2820" s="199"/>
      <c r="G2820" s="198" t="str">
        <f t="shared" si="191"/>
        <v/>
      </c>
      <c r="H2820" s="387"/>
      <c r="I2820" s="390"/>
    </row>
    <row r="2821" spans="1:9" ht="15.75" thickBot="1" x14ac:dyDescent="0.3">
      <c r="A2821" s="200"/>
      <c r="B2821" s="201"/>
      <c r="C2821" s="202"/>
      <c r="D2821" s="202"/>
      <c r="E2821" s="203"/>
      <c r="F2821" s="204"/>
      <c r="G2821" s="205" t="str">
        <f t="shared" si="191"/>
        <v/>
      </c>
      <c r="H2821" s="388"/>
      <c r="I2821" s="391"/>
    </row>
    <row r="2822" spans="1:9" ht="15.75" thickBot="1" x14ac:dyDescent="0.3">
      <c r="A2822" s="164"/>
      <c r="B2822" s="206"/>
      <c r="C2822" s="164"/>
      <c r="D2822" s="164"/>
      <c r="E2822" s="207"/>
      <c r="F2822" s="208"/>
      <c r="G2822" s="209" t="str">
        <f t="shared" si="191"/>
        <v/>
      </c>
      <c r="H2822" s="175"/>
      <c r="I2822" s="175"/>
    </row>
    <row r="2823" spans="1:9" x14ac:dyDescent="0.25">
      <c r="A2823" s="176" t="s">
        <v>2327</v>
      </c>
      <c r="B2823" s="177" t="s">
        <v>250</v>
      </c>
      <c r="C2823" s="178"/>
      <c r="D2823" s="179" t="s">
        <v>807</v>
      </c>
      <c r="E2823" s="179" t="s">
        <v>2385</v>
      </c>
      <c r="F2823" s="180">
        <v>1</v>
      </c>
      <c r="G2823" s="181">
        <f>IF(SUM(G2825:G2834)="","",IF(E2823="NOTURNO",(SUM(G2825:G2834))*1.25,SUM(G2825:G2834)))</f>
        <v>166.55099999999996</v>
      </c>
      <c r="H2823" s="182" t="s">
        <v>1771</v>
      </c>
      <c r="I2823" s="183" t="s">
        <v>1772</v>
      </c>
    </row>
    <row r="2824" spans="1:9" x14ac:dyDescent="0.25">
      <c r="A2824" s="184" t="s">
        <v>1774</v>
      </c>
      <c r="B2824" s="185" t="s">
        <v>2386</v>
      </c>
      <c r="C2824" s="186" t="s">
        <v>2387</v>
      </c>
      <c r="D2824" s="187" t="s">
        <v>2</v>
      </c>
      <c r="E2824" s="188" t="s">
        <v>2388</v>
      </c>
      <c r="F2824" s="189" t="s">
        <v>3</v>
      </c>
      <c r="G2824" s="190"/>
      <c r="H2824" s="191"/>
      <c r="I2824" s="192"/>
    </row>
    <row r="2825" spans="1:9" x14ac:dyDescent="0.25">
      <c r="A2825" s="193" t="s">
        <v>2505</v>
      </c>
      <c r="B2825" s="194" t="s">
        <v>1718</v>
      </c>
      <c r="C2825" s="195" t="s">
        <v>2506</v>
      </c>
      <c r="D2825" s="195" t="s">
        <v>807</v>
      </c>
      <c r="E2825" s="196">
        <v>26.14</v>
      </c>
      <c r="F2825" s="197">
        <v>1</v>
      </c>
      <c r="G2825" s="198">
        <f t="shared" ref="G2825:G2835" si="192">IF(E2825="","",F2825*E2825)</f>
        <v>26.14</v>
      </c>
      <c r="H2825" s="371" t="s">
        <v>2549</v>
      </c>
      <c r="I2825" s="373" t="s">
        <v>2501</v>
      </c>
    </row>
    <row r="2826" spans="1:9" x14ac:dyDescent="0.25">
      <c r="A2826" s="193" t="s">
        <v>2509</v>
      </c>
      <c r="B2826" s="194" t="s">
        <v>1718</v>
      </c>
      <c r="C2826" s="195" t="s">
        <v>2510</v>
      </c>
      <c r="D2826" s="195" t="s">
        <v>807</v>
      </c>
      <c r="E2826" s="196">
        <v>26.14</v>
      </c>
      <c r="F2826" s="197">
        <v>1</v>
      </c>
      <c r="G2826" s="198">
        <f t="shared" si="192"/>
        <v>26.14</v>
      </c>
      <c r="H2826" s="371"/>
      <c r="I2826" s="373"/>
    </row>
    <row r="2827" spans="1:9" x14ac:dyDescent="0.25">
      <c r="A2827" s="193" t="s">
        <v>2511</v>
      </c>
      <c r="B2827" s="194" t="s">
        <v>1718</v>
      </c>
      <c r="C2827" s="195" t="s">
        <v>2512</v>
      </c>
      <c r="D2827" s="195" t="s">
        <v>807</v>
      </c>
      <c r="E2827" s="196">
        <v>19.989999999999998</v>
      </c>
      <c r="F2827" s="197">
        <v>0.7</v>
      </c>
      <c r="G2827" s="198">
        <f t="shared" si="192"/>
        <v>13.992999999999999</v>
      </c>
      <c r="H2827" s="371"/>
      <c r="I2827" s="373"/>
    </row>
    <row r="2828" spans="1:9" x14ac:dyDescent="0.25">
      <c r="A2828" s="193" t="s">
        <v>2513</v>
      </c>
      <c r="B2828" s="194" t="s">
        <v>1718</v>
      </c>
      <c r="C2828" s="195" t="s">
        <v>2514</v>
      </c>
      <c r="D2828" s="195" t="s">
        <v>807</v>
      </c>
      <c r="E2828" s="196">
        <v>33.159999999999997</v>
      </c>
      <c r="F2828" s="197">
        <v>0.7</v>
      </c>
      <c r="G2828" s="198">
        <f t="shared" si="192"/>
        <v>23.211999999999996</v>
      </c>
      <c r="H2828" s="371"/>
      <c r="I2828" s="373"/>
    </row>
    <row r="2829" spans="1:9" x14ac:dyDescent="0.25">
      <c r="A2829" s="193" t="s">
        <v>2515</v>
      </c>
      <c r="B2829" s="194" t="s">
        <v>1718</v>
      </c>
      <c r="C2829" s="195" t="s">
        <v>2516</v>
      </c>
      <c r="D2829" s="195" t="s">
        <v>807</v>
      </c>
      <c r="E2829" s="196">
        <v>27.37</v>
      </c>
      <c r="F2829" s="197">
        <v>0.8</v>
      </c>
      <c r="G2829" s="198">
        <f t="shared" si="192"/>
        <v>21.896000000000001</v>
      </c>
      <c r="H2829" s="371"/>
      <c r="I2829" s="373"/>
    </row>
    <row r="2830" spans="1:9" x14ac:dyDescent="0.25">
      <c r="A2830" s="193" t="s">
        <v>2550</v>
      </c>
      <c r="B2830" s="194" t="s">
        <v>1718</v>
      </c>
      <c r="C2830" s="195" t="s">
        <v>2551</v>
      </c>
      <c r="D2830" s="195" t="s">
        <v>807</v>
      </c>
      <c r="E2830" s="196">
        <v>106.24</v>
      </c>
      <c r="F2830" s="197">
        <v>0.5</v>
      </c>
      <c r="G2830" s="198">
        <f t="shared" si="192"/>
        <v>53.12</v>
      </c>
      <c r="H2830" s="371"/>
      <c r="I2830" s="373"/>
    </row>
    <row r="2831" spans="1:9" ht="26.25" x14ac:dyDescent="0.25">
      <c r="A2831" s="193" t="s">
        <v>2517</v>
      </c>
      <c r="B2831" s="194" t="s">
        <v>1718</v>
      </c>
      <c r="C2831" s="195" t="s">
        <v>2518</v>
      </c>
      <c r="D2831" s="195" t="s">
        <v>807</v>
      </c>
      <c r="E2831" s="196">
        <v>1.2</v>
      </c>
      <c r="F2831" s="197">
        <v>1</v>
      </c>
      <c r="G2831" s="198">
        <f t="shared" si="192"/>
        <v>1.2</v>
      </c>
      <c r="H2831" s="371"/>
      <c r="I2831" s="373"/>
    </row>
    <row r="2832" spans="1:9" ht="26.25" x14ac:dyDescent="0.25">
      <c r="A2832" s="193" t="s">
        <v>2519</v>
      </c>
      <c r="B2832" s="194" t="s">
        <v>1718</v>
      </c>
      <c r="C2832" s="195" t="s">
        <v>2520</v>
      </c>
      <c r="D2832" s="195" t="s">
        <v>807</v>
      </c>
      <c r="E2832" s="196">
        <v>0.85</v>
      </c>
      <c r="F2832" s="197">
        <v>1</v>
      </c>
      <c r="G2832" s="198">
        <f t="shared" si="192"/>
        <v>0.85</v>
      </c>
      <c r="H2832" s="371"/>
      <c r="I2832" s="373"/>
    </row>
    <row r="2833" spans="1:9" x14ac:dyDescent="0.25">
      <c r="A2833" s="193"/>
      <c r="B2833" s="194"/>
      <c r="C2833" s="195"/>
      <c r="D2833" s="195"/>
      <c r="E2833" s="196"/>
      <c r="F2833" s="199"/>
      <c r="G2833" s="198" t="str">
        <f t="shared" si="192"/>
        <v/>
      </c>
      <c r="H2833" s="371"/>
      <c r="I2833" s="373"/>
    </row>
    <row r="2834" spans="1:9" x14ac:dyDescent="0.25">
      <c r="A2834" s="193"/>
      <c r="B2834" s="194"/>
      <c r="C2834" s="195"/>
      <c r="D2834" s="195"/>
      <c r="E2834" s="196"/>
      <c r="F2834" s="199"/>
      <c r="G2834" s="198" t="str">
        <f t="shared" si="192"/>
        <v/>
      </c>
      <c r="H2834" s="371"/>
      <c r="I2834" s="373"/>
    </row>
    <row r="2835" spans="1:9" ht="15.75" thickBot="1" x14ac:dyDescent="0.3">
      <c r="A2835" s="200"/>
      <c r="B2835" s="201"/>
      <c r="C2835" s="202"/>
      <c r="D2835" s="202"/>
      <c r="E2835" s="203"/>
      <c r="F2835" s="204"/>
      <c r="G2835" s="205" t="str">
        <f t="shared" si="192"/>
        <v/>
      </c>
      <c r="H2835" s="372"/>
      <c r="I2835" s="374"/>
    </row>
    <row r="2836" spans="1:9" ht="15.75" thickBot="1" x14ac:dyDescent="0.3"/>
    <row r="2837" spans="1:9" x14ac:dyDescent="0.25">
      <c r="A2837" s="355"/>
      <c r="B2837" s="356"/>
      <c r="C2837" s="357"/>
      <c r="D2837" s="332" t="s">
        <v>1764</v>
      </c>
      <c r="E2837" s="333"/>
      <c r="F2837" s="361">
        <v>45323</v>
      </c>
      <c r="G2837" s="362"/>
      <c r="H2837" s="365" t="s">
        <v>1765</v>
      </c>
      <c r="I2837" s="366"/>
    </row>
    <row r="2838" spans="1:9" ht="67.5" customHeight="1" x14ac:dyDescent="0.25">
      <c r="A2838" s="358"/>
      <c r="B2838" s="359"/>
      <c r="C2838" s="360"/>
      <c r="D2838" s="334"/>
      <c r="E2838" s="335"/>
      <c r="F2838" s="363"/>
      <c r="G2838" s="364"/>
      <c r="H2838" s="367"/>
      <c r="I2838" s="368"/>
    </row>
    <row r="2839" spans="1:9" ht="69" customHeight="1" thickBot="1" x14ac:dyDescent="0.3">
      <c r="A2839" s="166" t="s">
        <v>0</v>
      </c>
      <c r="B2839" s="167" t="s">
        <v>1</v>
      </c>
      <c r="C2839" s="168"/>
      <c r="D2839" s="169"/>
      <c r="E2839" s="170" t="s">
        <v>2383</v>
      </c>
      <c r="F2839" s="171" t="s">
        <v>3</v>
      </c>
      <c r="G2839" s="170" t="s">
        <v>1768</v>
      </c>
      <c r="H2839" s="369" t="s">
        <v>2384</v>
      </c>
      <c r="I2839" s="370"/>
    </row>
    <row r="2840" spans="1:9" ht="15.75" thickBot="1" x14ac:dyDescent="0.3">
      <c r="B2840" s="91"/>
      <c r="C2840" s="172"/>
      <c r="D2840" s="172"/>
      <c r="E2840" s="173"/>
      <c r="F2840" s="174"/>
      <c r="G2840" s="173"/>
      <c r="H2840" s="175"/>
      <c r="I2840" s="175"/>
    </row>
    <row r="2841" spans="1:9" x14ac:dyDescent="0.25">
      <c r="A2841" s="176" t="s">
        <v>2328</v>
      </c>
      <c r="B2841" s="177" t="s">
        <v>247</v>
      </c>
      <c r="C2841" s="178"/>
      <c r="D2841" s="179" t="s">
        <v>2</v>
      </c>
      <c r="E2841" s="179" t="s">
        <v>2385</v>
      </c>
      <c r="F2841" s="180">
        <v>1</v>
      </c>
      <c r="G2841" s="181">
        <f>IF(SUM(G2843:G2852)="","",IF(E2841="NOTURNO",(SUM(G2843:G2852))*1.25,SUM(G2843:G2852)))</f>
        <v>102.85199999999999</v>
      </c>
      <c r="H2841" s="182" t="s">
        <v>1771</v>
      </c>
      <c r="I2841" s="183" t="s">
        <v>1772</v>
      </c>
    </row>
    <row r="2842" spans="1:9" x14ac:dyDescent="0.25">
      <c r="A2842" s="184" t="s">
        <v>1774</v>
      </c>
      <c r="B2842" s="185" t="s">
        <v>2386</v>
      </c>
      <c r="C2842" s="186" t="s">
        <v>2387</v>
      </c>
      <c r="D2842" s="187" t="s">
        <v>2</v>
      </c>
      <c r="E2842" s="188" t="s">
        <v>2388</v>
      </c>
      <c r="F2842" s="189" t="s">
        <v>3</v>
      </c>
      <c r="G2842" s="190"/>
      <c r="H2842" s="191"/>
      <c r="I2842" s="192"/>
    </row>
    <row r="2843" spans="1:9" x14ac:dyDescent="0.25">
      <c r="A2843" s="193" t="s">
        <v>2505</v>
      </c>
      <c r="B2843" s="194" t="s">
        <v>1718</v>
      </c>
      <c r="C2843" s="195" t="s">
        <v>2506</v>
      </c>
      <c r="D2843" s="195" t="s">
        <v>807</v>
      </c>
      <c r="E2843" s="196">
        <v>26.14</v>
      </c>
      <c r="F2843" s="197">
        <v>0.7</v>
      </c>
      <c r="G2843" s="198">
        <f t="shared" ref="G2843:G2854" si="193">IF(E2843="","",F2843*E2843)</f>
        <v>18.297999999999998</v>
      </c>
      <c r="H2843" s="371" t="s">
        <v>2546</v>
      </c>
      <c r="I2843" s="373" t="s">
        <v>2392</v>
      </c>
    </row>
    <row r="2844" spans="1:9" x14ac:dyDescent="0.25">
      <c r="A2844" s="193" t="s">
        <v>2509</v>
      </c>
      <c r="B2844" s="194" t="s">
        <v>1718</v>
      </c>
      <c r="C2844" s="195" t="s">
        <v>2510</v>
      </c>
      <c r="D2844" s="195" t="s">
        <v>807</v>
      </c>
      <c r="E2844" s="196">
        <v>26.14</v>
      </c>
      <c r="F2844" s="197">
        <v>1</v>
      </c>
      <c r="G2844" s="198">
        <f t="shared" si="193"/>
        <v>26.14</v>
      </c>
      <c r="H2844" s="371"/>
      <c r="I2844" s="373"/>
    </row>
    <row r="2845" spans="1:9" x14ac:dyDescent="0.25">
      <c r="A2845" s="193" t="s">
        <v>2511</v>
      </c>
      <c r="B2845" s="194" t="s">
        <v>1718</v>
      </c>
      <c r="C2845" s="195" t="s">
        <v>2512</v>
      </c>
      <c r="D2845" s="195" t="s">
        <v>807</v>
      </c>
      <c r="E2845" s="196">
        <v>19.989999999999998</v>
      </c>
      <c r="F2845" s="197">
        <v>0.7</v>
      </c>
      <c r="G2845" s="198">
        <f t="shared" si="193"/>
        <v>13.992999999999999</v>
      </c>
      <c r="H2845" s="371"/>
      <c r="I2845" s="373"/>
    </row>
    <row r="2846" spans="1:9" x14ac:dyDescent="0.25">
      <c r="A2846" s="212" t="s">
        <v>2513</v>
      </c>
      <c r="B2846" s="194" t="s">
        <v>1718</v>
      </c>
      <c r="C2846" s="195" t="s">
        <v>2514</v>
      </c>
      <c r="D2846" s="195" t="s">
        <v>807</v>
      </c>
      <c r="E2846" s="196">
        <v>33.159999999999997</v>
      </c>
      <c r="F2846" s="197">
        <v>0.7</v>
      </c>
      <c r="G2846" s="198">
        <f t="shared" si="193"/>
        <v>23.211999999999996</v>
      </c>
      <c r="H2846" s="371"/>
      <c r="I2846" s="373"/>
    </row>
    <row r="2847" spans="1:9" x14ac:dyDescent="0.25">
      <c r="A2847" s="193" t="s">
        <v>2515</v>
      </c>
      <c r="B2847" s="194" t="s">
        <v>1718</v>
      </c>
      <c r="C2847" s="195" t="s">
        <v>2516</v>
      </c>
      <c r="D2847" s="195" t="s">
        <v>807</v>
      </c>
      <c r="E2847" s="196">
        <v>27.37</v>
      </c>
      <c r="F2847" s="197">
        <v>0.7</v>
      </c>
      <c r="G2847" s="198">
        <f t="shared" si="193"/>
        <v>19.158999999999999</v>
      </c>
      <c r="H2847" s="371"/>
      <c r="I2847" s="373"/>
    </row>
    <row r="2848" spans="1:9" ht="26.25" x14ac:dyDescent="0.25">
      <c r="A2848" s="193" t="s">
        <v>2517</v>
      </c>
      <c r="B2848" s="194" t="s">
        <v>1718</v>
      </c>
      <c r="C2848" s="195" t="s">
        <v>2518</v>
      </c>
      <c r="D2848" s="195" t="s">
        <v>807</v>
      </c>
      <c r="E2848" s="196">
        <v>1.2</v>
      </c>
      <c r="F2848" s="197">
        <v>1</v>
      </c>
      <c r="G2848" s="198">
        <f t="shared" si="193"/>
        <v>1.2</v>
      </c>
      <c r="H2848" s="371"/>
      <c r="I2848" s="373"/>
    </row>
    <row r="2849" spans="1:9" ht="26.25" x14ac:dyDescent="0.25">
      <c r="A2849" s="193" t="s">
        <v>2519</v>
      </c>
      <c r="B2849" s="194" t="s">
        <v>1718</v>
      </c>
      <c r="C2849" s="195" t="s">
        <v>2520</v>
      </c>
      <c r="D2849" s="195" t="s">
        <v>807</v>
      </c>
      <c r="E2849" s="196">
        <v>0.85</v>
      </c>
      <c r="F2849" s="197">
        <v>1</v>
      </c>
      <c r="G2849" s="198">
        <f t="shared" si="193"/>
        <v>0.85</v>
      </c>
      <c r="H2849" s="371"/>
      <c r="I2849" s="373"/>
    </row>
    <row r="2850" spans="1:9" x14ac:dyDescent="0.25">
      <c r="A2850" s="193"/>
      <c r="B2850" s="194"/>
      <c r="C2850" s="195"/>
      <c r="D2850" s="195"/>
      <c r="E2850" s="196"/>
      <c r="F2850" s="197"/>
      <c r="G2850" s="198" t="str">
        <f t="shared" si="193"/>
        <v/>
      </c>
      <c r="H2850" s="371"/>
      <c r="I2850" s="373"/>
    </row>
    <row r="2851" spans="1:9" x14ac:dyDescent="0.25">
      <c r="A2851" s="193"/>
      <c r="B2851" s="194"/>
      <c r="C2851" s="195"/>
      <c r="D2851" s="195"/>
      <c r="E2851" s="196"/>
      <c r="F2851" s="197"/>
      <c r="G2851" s="198" t="str">
        <f t="shared" si="193"/>
        <v/>
      </c>
      <c r="H2851" s="371"/>
      <c r="I2851" s="373"/>
    </row>
    <row r="2852" spans="1:9" x14ac:dyDescent="0.25">
      <c r="A2852" s="193"/>
      <c r="B2852" s="194"/>
      <c r="C2852" s="195"/>
      <c r="D2852" s="195"/>
      <c r="E2852" s="196"/>
      <c r="F2852" s="199"/>
      <c r="G2852" s="198" t="str">
        <f t="shared" si="193"/>
        <v/>
      </c>
      <c r="H2852" s="371"/>
      <c r="I2852" s="373"/>
    </row>
    <row r="2853" spans="1:9" ht="15.75" thickBot="1" x14ac:dyDescent="0.3">
      <c r="A2853" s="200"/>
      <c r="B2853" s="201"/>
      <c r="C2853" s="202"/>
      <c r="D2853" s="202"/>
      <c r="E2853" s="203"/>
      <c r="F2853" s="204"/>
      <c r="G2853" s="205" t="str">
        <f t="shared" si="193"/>
        <v/>
      </c>
      <c r="H2853" s="372"/>
      <c r="I2853" s="374"/>
    </row>
    <row r="2854" spans="1:9" ht="15.75" thickBot="1" x14ac:dyDescent="0.3">
      <c r="A2854" s="164"/>
      <c r="B2854" s="206"/>
      <c r="C2854" s="164"/>
      <c r="D2854" s="164"/>
      <c r="E2854" s="207"/>
      <c r="F2854" s="208"/>
      <c r="G2854" s="209" t="str">
        <f t="shared" si="193"/>
        <v/>
      </c>
      <c r="H2854" s="175"/>
      <c r="I2854" s="175"/>
    </row>
    <row r="2855" spans="1:9" x14ac:dyDescent="0.25">
      <c r="A2855" s="176" t="s">
        <v>2329</v>
      </c>
      <c r="B2855" s="177" t="s">
        <v>248</v>
      </c>
      <c r="C2855" s="178"/>
      <c r="D2855" s="179" t="s">
        <v>2</v>
      </c>
      <c r="E2855" s="179" t="s">
        <v>2385</v>
      </c>
      <c r="F2855" s="180">
        <v>1</v>
      </c>
      <c r="G2855" s="181">
        <f>IF(SUM(G2857:G2866)="","",IF(E2855="NOTURNO",(SUM(G2857:G2866))*1.25,SUM(G2857:G2866)))</f>
        <v>109.843</v>
      </c>
      <c r="H2855" s="182" t="s">
        <v>1771</v>
      </c>
      <c r="I2855" s="183" t="s">
        <v>1772</v>
      </c>
    </row>
    <row r="2856" spans="1:9" x14ac:dyDescent="0.25">
      <c r="A2856" s="184" t="s">
        <v>1774</v>
      </c>
      <c r="B2856" s="185" t="s">
        <v>2386</v>
      </c>
      <c r="C2856" s="186" t="s">
        <v>2387</v>
      </c>
      <c r="D2856" s="187" t="s">
        <v>2</v>
      </c>
      <c r="E2856" s="188" t="s">
        <v>2388</v>
      </c>
      <c r="F2856" s="189" t="s">
        <v>3</v>
      </c>
      <c r="G2856" s="190"/>
      <c r="H2856" s="191"/>
      <c r="I2856" s="192"/>
    </row>
    <row r="2857" spans="1:9" x14ac:dyDescent="0.25">
      <c r="A2857" s="193" t="s">
        <v>2505</v>
      </c>
      <c r="B2857" s="194" t="s">
        <v>1718</v>
      </c>
      <c r="C2857" s="195" t="s">
        <v>2506</v>
      </c>
      <c r="D2857" s="195" t="s">
        <v>807</v>
      </c>
      <c r="E2857" s="196">
        <v>26.14</v>
      </c>
      <c r="F2857" s="197">
        <v>1</v>
      </c>
      <c r="G2857" s="198">
        <f t="shared" ref="G2857:G2868" si="194">IF(E2857="","",F2857*E2857)</f>
        <v>26.14</v>
      </c>
      <c r="H2857" s="371" t="s">
        <v>2547</v>
      </c>
      <c r="I2857" s="373" t="s">
        <v>2392</v>
      </c>
    </row>
    <row r="2858" spans="1:9" x14ac:dyDescent="0.25">
      <c r="A2858" s="193" t="s">
        <v>2509</v>
      </c>
      <c r="B2858" s="194" t="s">
        <v>1718</v>
      </c>
      <c r="C2858" s="195" t="s">
        <v>2510</v>
      </c>
      <c r="D2858" s="195" t="s">
        <v>807</v>
      </c>
      <c r="E2858" s="196">
        <v>26.14</v>
      </c>
      <c r="F2858" s="197">
        <v>0.75</v>
      </c>
      <c r="G2858" s="198">
        <f t="shared" si="194"/>
        <v>19.605</v>
      </c>
      <c r="H2858" s="371"/>
      <c r="I2858" s="373"/>
    </row>
    <row r="2859" spans="1:9" x14ac:dyDescent="0.25">
      <c r="A2859" s="193" t="s">
        <v>2511</v>
      </c>
      <c r="B2859" s="194" t="s">
        <v>1718</v>
      </c>
      <c r="C2859" s="195" t="s">
        <v>2512</v>
      </c>
      <c r="D2859" s="195" t="s">
        <v>807</v>
      </c>
      <c r="E2859" s="196">
        <v>19.989999999999998</v>
      </c>
      <c r="F2859" s="197">
        <v>0.75</v>
      </c>
      <c r="G2859" s="198">
        <f t="shared" si="194"/>
        <v>14.9925</v>
      </c>
      <c r="H2859" s="371"/>
      <c r="I2859" s="373"/>
    </row>
    <row r="2860" spans="1:9" x14ac:dyDescent="0.25">
      <c r="A2860" s="193" t="s">
        <v>2513</v>
      </c>
      <c r="B2860" s="194" t="s">
        <v>1718</v>
      </c>
      <c r="C2860" s="195" t="s">
        <v>2514</v>
      </c>
      <c r="D2860" s="195" t="s">
        <v>807</v>
      </c>
      <c r="E2860" s="196">
        <v>33.159999999999997</v>
      </c>
      <c r="F2860" s="197">
        <v>0.8</v>
      </c>
      <c r="G2860" s="198">
        <f t="shared" si="194"/>
        <v>26.527999999999999</v>
      </c>
      <c r="H2860" s="371"/>
      <c r="I2860" s="373"/>
    </row>
    <row r="2861" spans="1:9" x14ac:dyDescent="0.25">
      <c r="A2861" s="193" t="s">
        <v>2515</v>
      </c>
      <c r="B2861" s="194" t="s">
        <v>1718</v>
      </c>
      <c r="C2861" s="195" t="s">
        <v>2516</v>
      </c>
      <c r="D2861" s="195" t="s">
        <v>807</v>
      </c>
      <c r="E2861" s="196">
        <v>27.37</v>
      </c>
      <c r="F2861" s="197">
        <v>0.75</v>
      </c>
      <c r="G2861" s="198">
        <f t="shared" si="194"/>
        <v>20.5275</v>
      </c>
      <c r="H2861" s="371"/>
      <c r="I2861" s="373"/>
    </row>
    <row r="2862" spans="1:9" ht="26.25" x14ac:dyDescent="0.25">
      <c r="A2862" s="193" t="s">
        <v>2517</v>
      </c>
      <c r="B2862" s="194" t="s">
        <v>1718</v>
      </c>
      <c r="C2862" s="195" t="s">
        <v>2518</v>
      </c>
      <c r="D2862" s="195" t="s">
        <v>807</v>
      </c>
      <c r="E2862" s="196">
        <v>1.2</v>
      </c>
      <c r="F2862" s="197">
        <v>1</v>
      </c>
      <c r="G2862" s="198">
        <f t="shared" si="194"/>
        <v>1.2</v>
      </c>
      <c r="H2862" s="371"/>
      <c r="I2862" s="373"/>
    </row>
    <row r="2863" spans="1:9" ht="26.25" x14ac:dyDescent="0.25">
      <c r="A2863" s="193" t="s">
        <v>2519</v>
      </c>
      <c r="B2863" s="194" t="s">
        <v>1718</v>
      </c>
      <c r="C2863" s="195" t="s">
        <v>2520</v>
      </c>
      <c r="D2863" s="195" t="s">
        <v>807</v>
      </c>
      <c r="E2863" s="196">
        <v>0.85</v>
      </c>
      <c r="F2863" s="197">
        <v>1</v>
      </c>
      <c r="G2863" s="198">
        <f t="shared" si="194"/>
        <v>0.85</v>
      </c>
      <c r="H2863" s="371"/>
      <c r="I2863" s="373"/>
    </row>
    <row r="2864" spans="1:9" x14ac:dyDescent="0.25">
      <c r="A2864" s="193"/>
      <c r="B2864" s="194"/>
      <c r="C2864" s="195"/>
      <c r="D2864" s="195"/>
      <c r="E2864" s="196"/>
      <c r="F2864" s="197"/>
      <c r="G2864" s="198" t="str">
        <f t="shared" si="194"/>
        <v/>
      </c>
      <c r="H2864" s="371"/>
      <c r="I2864" s="373"/>
    </row>
    <row r="2865" spans="1:9" x14ac:dyDescent="0.25">
      <c r="A2865" s="193"/>
      <c r="B2865" s="194"/>
      <c r="C2865" s="195"/>
      <c r="D2865" s="195"/>
      <c r="E2865" s="196"/>
      <c r="F2865" s="199"/>
      <c r="G2865" s="198" t="str">
        <f t="shared" si="194"/>
        <v/>
      </c>
      <c r="H2865" s="371"/>
      <c r="I2865" s="373"/>
    </row>
    <row r="2866" spans="1:9" x14ac:dyDescent="0.25">
      <c r="A2866" s="193"/>
      <c r="B2866" s="194"/>
      <c r="C2866" s="195"/>
      <c r="D2866" s="195"/>
      <c r="E2866" s="196"/>
      <c r="F2866" s="199"/>
      <c r="G2866" s="198" t="str">
        <f t="shared" si="194"/>
        <v/>
      </c>
      <c r="H2866" s="371"/>
      <c r="I2866" s="373"/>
    </row>
    <row r="2867" spans="1:9" ht="15.75" thickBot="1" x14ac:dyDescent="0.3">
      <c r="A2867" s="200"/>
      <c r="B2867" s="201"/>
      <c r="C2867" s="202"/>
      <c r="D2867" s="202"/>
      <c r="E2867" s="203"/>
      <c r="F2867" s="204"/>
      <c r="G2867" s="205" t="str">
        <f t="shared" si="194"/>
        <v/>
      </c>
      <c r="H2867" s="372"/>
      <c r="I2867" s="374"/>
    </row>
    <row r="2868" spans="1:9" ht="15.75" thickBot="1" x14ac:dyDescent="0.3">
      <c r="A2868" s="164"/>
      <c r="B2868" s="206"/>
      <c r="C2868" s="164"/>
      <c r="D2868" s="164"/>
      <c r="E2868" s="207"/>
      <c r="F2868" s="208"/>
      <c r="G2868" s="209" t="str">
        <f t="shared" si="194"/>
        <v/>
      </c>
      <c r="H2868" s="175"/>
      <c r="I2868" s="175"/>
    </row>
    <row r="2869" spans="1:9" x14ac:dyDescent="0.25">
      <c r="A2869" s="176" t="s">
        <v>2330</v>
      </c>
      <c r="B2869" s="177" t="s">
        <v>249</v>
      </c>
      <c r="C2869" s="178"/>
      <c r="D2869" s="179" t="s">
        <v>2</v>
      </c>
      <c r="E2869" s="179" t="s">
        <v>2385</v>
      </c>
      <c r="F2869" s="180">
        <v>1</v>
      </c>
      <c r="G2869" s="181">
        <f>IF(SUM(G2871:G2880)="","",IF(E2869="NOTURNO",(SUM(G2871:G2880))*1.25,SUM(G2871:G2880)))</f>
        <v>65.625999999999991</v>
      </c>
      <c r="H2869" s="182" t="s">
        <v>1771</v>
      </c>
      <c r="I2869" s="183" t="s">
        <v>1772</v>
      </c>
    </row>
    <row r="2870" spans="1:9" x14ac:dyDescent="0.25">
      <c r="A2870" s="184" t="s">
        <v>1774</v>
      </c>
      <c r="B2870" s="185" t="s">
        <v>2386</v>
      </c>
      <c r="C2870" s="186" t="s">
        <v>2387</v>
      </c>
      <c r="D2870" s="187" t="s">
        <v>2</v>
      </c>
      <c r="E2870" s="188" t="s">
        <v>2388</v>
      </c>
      <c r="F2870" s="189" t="s">
        <v>3</v>
      </c>
      <c r="G2870" s="190"/>
      <c r="H2870" s="191"/>
      <c r="I2870" s="192"/>
    </row>
    <row r="2871" spans="1:9" x14ac:dyDescent="0.25">
      <c r="A2871" s="193" t="s">
        <v>2505</v>
      </c>
      <c r="B2871" s="194" t="s">
        <v>1718</v>
      </c>
      <c r="C2871" s="195" t="s">
        <v>2506</v>
      </c>
      <c r="D2871" s="195" t="s">
        <v>807</v>
      </c>
      <c r="E2871" s="196">
        <v>26.14</v>
      </c>
      <c r="F2871" s="197">
        <v>0.8</v>
      </c>
      <c r="G2871" s="198">
        <f t="shared" ref="G2871:G2882" si="195">IF(E2871="","",F2871*E2871)</f>
        <v>20.912000000000003</v>
      </c>
      <c r="H2871" s="386" t="s">
        <v>2548</v>
      </c>
      <c r="I2871" s="373" t="s">
        <v>2392</v>
      </c>
    </row>
    <row r="2872" spans="1:9" x14ac:dyDescent="0.25">
      <c r="A2872" s="193" t="s">
        <v>2509</v>
      </c>
      <c r="B2872" s="194" t="s">
        <v>1718</v>
      </c>
      <c r="C2872" s="195" t="s">
        <v>2510</v>
      </c>
      <c r="D2872" s="195" t="s">
        <v>807</v>
      </c>
      <c r="E2872" s="196">
        <v>26.14</v>
      </c>
      <c r="F2872" s="197">
        <v>0.4</v>
      </c>
      <c r="G2872" s="198">
        <f t="shared" si="195"/>
        <v>10.456000000000001</v>
      </c>
      <c r="H2872" s="387"/>
      <c r="I2872" s="373"/>
    </row>
    <row r="2873" spans="1:9" x14ac:dyDescent="0.25">
      <c r="A2873" s="193" t="s">
        <v>2511</v>
      </c>
      <c r="B2873" s="194" t="s">
        <v>1718</v>
      </c>
      <c r="C2873" s="195" t="s">
        <v>2512</v>
      </c>
      <c r="D2873" s="195" t="s">
        <v>807</v>
      </c>
      <c r="E2873" s="196">
        <v>19.989999999999998</v>
      </c>
      <c r="F2873" s="197">
        <v>0.4</v>
      </c>
      <c r="G2873" s="198">
        <f t="shared" si="195"/>
        <v>7.9959999999999996</v>
      </c>
      <c r="H2873" s="387"/>
      <c r="I2873" s="373"/>
    </row>
    <row r="2874" spans="1:9" x14ac:dyDescent="0.25">
      <c r="A2874" s="193" t="s">
        <v>2513</v>
      </c>
      <c r="B2874" s="194" t="s">
        <v>1718</v>
      </c>
      <c r="C2874" s="195" t="s">
        <v>2514</v>
      </c>
      <c r="D2874" s="195" t="s">
        <v>807</v>
      </c>
      <c r="E2874" s="196">
        <v>33.159999999999997</v>
      </c>
      <c r="F2874" s="197">
        <v>0.4</v>
      </c>
      <c r="G2874" s="198">
        <f t="shared" si="195"/>
        <v>13.263999999999999</v>
      </c>
      <c r="H2874" s="387"/>
      <c r="I2874" s="373"/>
    </row>
    <row r="2875" spans="1:9" x14ac:dyDescent="0.25">
      <c r="A2875" s="193" t="s">
        <v>2515</v>
      </c>
      <c r="B2875" s="194" t="s">
        <v>1718</v>
      </c>
      <c r="C2875" s="195" t="s">
        <v>2516</v>
      </c>
      <c r="D2875" s="195" t="s">
        <v>807</v>
      </c>
      <c r="E2875" s="196">
        <v>27.37</v>
      </c>
      <c r="F2875" s="197">
        <v>0.4</v>
      </c>
      <c r="G2875" s="198">
        <f t="shared" si="195"/>
        <v>10.948</v>
      </c>
      <c r="H2875" s="387"/>
      <c r="I2875" s="373"/>
    </row>
    <row r="2876" spans="1:9" ht="26.25" x14ac:dyDescent="0.25">
      <c r="A2876" s="193" t="s">
        <v>2517</v>
      </c>
      <c r="B2876" s="194" t="s">
        <v>1718</v>
      </c>
      <c r="C2876" s="195" t="s">
        <v>2518</v>
      </c>
      <c r="D2876" s="195" t="s">
        <v>807</v>
      </c>
      <c r="E2876" s="196">
        <v>1.2</v>
      </c>
      <c r="F2876" s="197">
        <v>1</v>
      </c>
      <c r="G2876" s="198">
        <f t="shared" si="195"/>
        <v>1.2</v>
      </c>
      <c r="H2876" s="387"/>
      <c r="I2876" s="373"/>
    </row>
    <row r="2877" spans="1:9" ht="26.25" x14ac:dyDescent="0.25">
      <c r="A2877" s="193" t="s">
        <v>2519</v>
      </c>
      <c r="B2877" s="194" t="s">
        <v>1718</v>
      </c>
      <c r="C2877" s="195" t="s">
        <v>2520</v>
      </c>
      <c r="D2877" s="195" t="s">
        <v>807</v>
      </c>
      <c r="E2877" s="196">
        <v>0.85</v>
      </c>
      <c r="F2877" s="197">
        <v>1</v>
      </c>
      <c r="G2877" s="198">
        <f t="shared" si="195"/>
        <v>0.85</v>
      </c>
      <c r="H2877" s="387"/>
      <c r="I2877" s="373"/>
    </row>
    <row r="2878" spans="1:9" x14ac:dyDescent="0.25">
      <c r="A2878" s="193"/>
      <c r="B2878" s="194"/>
      <c r="C2878" s="195"/>
      <c r="D2878" s="195"/>
      <c r="E2878" s="196"/>
      <c r="F2878" s="197"/>
      <c r="G2878" s="198" t="str">
        <f t="shared" si="195"/>
        <v/>
      </c>
      <c r="H2878" s="387"/>
      <c r="I2878" s="373"/>
    </row>
    <row r="2879" spans="1:9" x14ac:dyDescent="0.25">
      <c r="A2879" s="193"/>
      <c r="B2879" s="194"/>
      <c r="C2879" s="195"/>
      <c r="D2879" s="195"/>
      <c r="E2879" s="196"/>
      <c r="F2879" s="199"/>
      <c r="G2879" s="198" t="str">
        <f t="shared" si="195"/>
        <v/>
      </c>
      <c r="H2879" s="387"/>
      <c r="I2879" s="373"/>
    </row>
    <row r="2880" spans="1:9" x14ac:dyDescent="0.25">
      <c r="A2880" s="193"/>
      <c r="B2880" s="194"/>
      <c r="C2880" s="195"/>
      <c r="D2880" s="195"/>
      <c r="E2880" s="196"/>
      <c r="F2880" s="199"/>
      <c r="G2880" s="198" t="str">
        <f t="shared" si="195"/>
        <v/>
      </c>
      <c r="H2880" s="387"/>
      <c r="I2880" s="373"/>
    </row>
    <row r="2881" spans="1:9" ht="15.75" thickBot="1" x14ac:dyDescent="0.3">
      <c r="A2881" s="200"/>
      <c r="B2881" s="201"/>
      <c r="C2881" s="202"/>
      <c r="D2881" s="202"/>
      <c r="E2881" s="203"/>
      <c r="F2881" s="204"/>
      <c r="G2881" s="205" t="str">
        <f t="shared" si="195"/>
        <v/>
      </c>
      <c r="H2881" s="388"/>
      <c r="I2881" s="374"/>
    </row>
    <row r="2882" spans="1:9" ht="15.75" thickBot="1" x14ac:dyDescent="0.3">
      <c r="A2882" s="164"/>
      <c r="B2882" s="206"/>
      <c r="C2882" s="164"/>
      <c r="D2882" s="164"/>
      <c r="E2882" s="207"/>
      <c r="F2882" s="208"/>
      <c r="G2882" s="209" t="str">
        <f t="shared" si="195"/>
        <v/>
      </c>
      <c r="H2882" s="175"/>
      <c r="I2882" s="175"/>
    </row>
    <row r="2883" spans="1:9" x14ac:dyDescent="0.25">
      <c r="A2883" s="176" t="s">
        <v>2331</v>
      </c>
      <c r="B2883" s="177" t="s">
        <v>250</v>
      </c>
      <c r="C2883" s="178"/>
      <c r="D2883" s="179" t="s">
        <v>2</v>
      </c>
      <c r="E2883" s="179" t="s">
        <v>2385</v>
      </c>
      <c r="F2883" s="180">
        <v>1</v>
      </c>
      <c r="G2883" s="181">
        <f>IF(SUM(G2885:G2894)="","",IF(E2883="NOTURNO",(SUM(G2885:G2894))*1.25,SUM(G2885:G2894)))</f>
        <v>166.55099999999996</v>
      </c>
      <c r="H2883" s="182" t="s">
        <v>1771</v>
      </c>
      <c r="I2883" s="183" t="s">
        <v>1772</v>
      </c>
    </row>
    <row r="2884" spans="1:9" x14ac:dyDescent="0.25">
      <c r="A2884" s="184" t="s">
        <v>1774</v>
      </c>
      <c r="B2884" s="185" t="s">
        <v>2386</v>
      </c>
      <c r="C2884" s="186" t="s">
        <v>2387</v>
      </c>
      <c r="D2884" s="187" t="s">
        <v>2</v>
      </c>
      <c r="E2884" s="188" t="s">
        <v>2388</v>
      </c>
      <c r="F2884" s="189" t="s">
        <v>3</v>
      </c>
      <c r="G2884" s="190"/>
      <c r="H2884" s="191"/>
      <c r="I2884" s="192"/>
    </row>
    <row r="2885" spans="1:9" x14ac:dyDescent="0.25">
      <c r="A2885" s="193" t="s">
        <v>2505</v>
      </c>
      <c r="B2885" s="194" t="s">
        <v>1718</v>
      </c>
      <c r="C2885" s="195" t="s">
        <v>2506</v>
      </c>
      <c r="D2885" s="195" t="s">
        <v>807</v>
      </c>
      <c r="E2885" s="196">
        <v>26.14</v>
      </c>
      <c r="F2885" s="197">
        <v>1</v>
      </c>
      <c r="G2885" s="198">
        <f t="shared" ref="G2885:G2896" si="196">IF(E2885="","",F2885*E2885)</f>
        <v>26.14</v>
      </c>
      <c r="H2885" s="371" t="s">
        <v>2549</v>
      </c>
      <c r="I2885" s="373" t="s">
        <v>2392</v>
      </c>
    </row>
    <row r="2886" spans="1:9" x14ac:dyDescent="0.25">
      <c r="A2886" s="193" t="s">
        <v>2509</v>
      </c>
      <c r="B2886" s="194" t="s">
        <v>1718</v>
      </c>
      <c r="C2886" s="195" t="s">
        <v>2510</v>
      </c>
      <c r="D2886" s="195" t="s">
        <v>807</v>
      </c>
      <c r="E2886" s="196">
        <v>26.14</v>
      </c>
      <c r="F2886" s="197">
        <v>1</v>
      </c>
      <c r="G2886" s="198">
        <f t="shared" si="196"/>
        <v>26.14</v>
      </c>
      <c r="H2886" s="371"/>
      <c r="I2886" s="373"/>
    </row>
    <row r="2887" spans="1:9" x14ac:dyDescent="0.25">
      <c r="A2887" s="193" t="s">
        <v>2511</v>
      </c>
      <c r="B2887" s="194" t="s">
        <v>1718</v>
      </c>
      <c r="C2887" s="195" t="s">
        <v>2512</v>
      </c>
      <c r="D2887" s="195" t="s">
        <v>807</v>
      </c>
      <c r="E2887" s="196">
        <v>19.989999999999998</v>
      </c>
      <c r="F2887" s="197">
        <v>0.7</v>
      </c>
      <c r="G2887" s="198">
        <f t="shared" si="196"/>
        <v>13.992999999999999</v>
      </c>
      <c r="H2887" s="371"/>
      <c r="I2887" s="373"/>
    </row>
    <row r="2888" spans="1:9" x14ac:dyDescent="0.25">
      <c r="A2888" s="193" t="s">
        <v>2513</v>
      </c>
      <c r="B2888" s="194" t="s">
        <v>1718</v>
      </c>
      <c r="C2888" s="195" t="s">
        <v>2514</v>
      </c>
      <c r="D2888" s="195" t="s">
        <v>807</v>
      </c>
      <c r="E2888" s="196">
        <v>33.159999999999997</v>
      </c>
      <c r="F2888" s="197">
        <v>0.7</v>
      </c>
      <c r="G2888" s="198">
        <f t="shared" si="196"/>
        <v>23.211999999999996</v>
      </c>
      <c r="H2888" s="371"/>
      <c r="I2888" s="373"/>
    </row>
    <row r="2889" spans="1:9" x14ac:dyDescent="0.25">
      <c r="A2889" s="193" t="s">
        <v>2515</v>
      </c>
      <c r="B2889" s="194" t="s">
        <v>1718</v>
      </c>
      <c r="C2889" s="195" t="s">
        <v>2516</v>
      </c>
      <c r="D2889" s="195" t="s">
        <v>807</v>
      </c>
      <c r="E2889" s="196">
        <v>27.37</v>
      </c>
      <c r="F2889" s="197">
        <v>0.8</v>
      </c>
      <c r="G2889" s="198">
        <f t="shared" si="196"/>
        <v>21.896000000000001</v>
      </c>
      <c r="H2889" s="371"/>
      <c r="I2889" s="373"/>
    </row>
    <row r="2890" spans="1:9" x14ac:dyDescent="0.25">
      <c r="A2890" s="193" t="s">
        <v>2550</v>
      </c>
      <c r="B2890" s="194" t="s">
        <v>1718</v>
      </c>
      <c r="C2890" s="195" t="s">
        <v>2551</v>
      </c>
      <c r="D2890" s="195" t="s">
        <v>807</v>
      </c>
      <c r="E2890" s="196">
        <v>106.24</v>
      </c>
      <c r="F2890" s="197">
        <v>0.5</v>
      </c>
      <c r="G2890" s="198">
        <f t="shared" si="196"/>
        <v>53.12</v>
      </c>
      <c r="H2890" s="371"/>
      <c r="I2890" s="373"/>
    </row>
    <row r="2891" spans="1:9" ht="26.25" x14ac:dyDescent="0.25">
      <c r="A2891" s="193" t="s">
        <v>2517</v>
      </c>
      <c r="B2891" s="194" t="s">
        <v>1718</v>
      </c>
      <c r="C2891" s="195" t="s">
        <v>2518</v>
      </c>
      <c r="D2891" s="195" t="s">
        <v>807</v>
      </c>
      <c r="E2891" s="196">
        <v>1.2</v>
      </c>
      <c r="F2891" s="197">
        <v>1</v>
      </c>
      <c r="G2891" s="198">
        <f t="shared" si="196"/>
        <v>1.2</v>
      </c>
      <c r="H2891" s="371"/>
      <c r="I2891" s="373"/>
    </row>
    <row r="2892" spans="1:9" ht="26.25" x14ac:dyDescent="0.25">
      <c r="A2892" s="193" t="s">
        <v>2519</v>
      </c>
      <c r="B2892" s="194" t="s">
        <v>1718</v>
      </c>
      <c r="C2892" s="195" t="s">
        <v>2520</v>
      </c>
      <c r="D2892" s="195" t="s">
        <v>807</v>
      </c>
      <c r="E2892" s="196">
        <v>0.85</v>
      </c>
      <c r="F2892" s="197">
        <v>1</v>
      </c>
      <c r="G2892" s="198">
        <f t="shared" si="196"/>
        <v>0.85</v>
      </c>
      <c r="H2892" s="371"/>
      <c r="I2892" s="373"/>
    </row>
    <row r="2893" spans="1:9" x14ac:dyDescent="0.25">
      <c r="A2893" s="193"/>
      <c r="B2893" s="194"/>
      <c r="C2893" s="195"/>
      <c r="D2893" s="195"/>
      <c r="E2893" s="196"/>
      <c r="F2893" s="199"/>
      <c r="G2893" s="198" t="str">
        <f t="shared" si="196"/>
        <v/>
      </c>
      <c r="H2893" s="371"/>
      <c r="I2893" s="373"/>
    </row>
    <row r="2894" spans="1:9" x14ac:dyDescent="0.25">
      <c r="A2894" s="193"/>
      <c r="B2894" s="194"/>
      <c r="C2894" s="195"/>
      <c r="D2894" s="195"/>
      <c r="E2894" s="196"/>
      <c r="F2894" s="199"/>
      <c r="G2894" s="198" t="str">
        <f t="shared" si="196"/>
        <v/>
      </c>
      <c r="H2894" s="371"/>
      <c r="I2894" s="373"/>
    </row>
    <row r="2895" spans="1:9" ht="15.75" thickBot="1" x14ac:dyDescent="0.3">
      <c r="A2895" s="200"/>
      <c r="B2895" s="201"/>
      <c r="C2895" s="202"/>
      <c r="D2895" s="202"/>
      <c r="E2895" s="203"/>
      <c r="F2895" s="204"/>
      <c r="G2895" s="205" t="str">
        <f t="shared" si="196"/>
        <v/>
      </c>
      <c r="H2895" s="372"/>
      <c r="I2895" s="374"/>
    </row>
    <row r="2896" spans="1:9" ht="15.75" thickBot="1" x14ac:dyDescent="0.3">
      <c r="A2896" s="164"/>
      <c r="B2896" s="206"/>
      <c r="C2896" s="164"/>
      <c r="D2896" s="164"/>
      <c r="E2896" s="207"/>
      <c r="F2896" s="208"/>
      <c r="G2896" s="209" t="str">
        <f t="shared" si="196"/>
        <v/>
      </c>
      <c r="H2896" s="175"/>
      <c r="I2896" s="175"/>
    </row>
    <row r="2897" spans="1:9" x14ac:dyDescent="0.25">
      <c r="A2897" s="176" t="s">
        <v>2332</v>
      </c>
      <c r="B2897" s="177" t="s">
        <v>669</v>
      </c>
      <c r="C2897" s="178"/>
      <c r="D2897" s="179" t="s">
        <v>2</v>
      </c>
      <c r="E2897" s="179" t="s">
        <v>2385</v>
      </c>
      <c r="F2897" s="180">
        <v>1</v>
      </c>
      <c r="G2897" s="181">
        <f>IF(SUM(G2899:G2908)="","",IF(E2897="NOTURNO",(SUM(G2899:G2908))*1.25,SUM(G2899:G2908)))</f>
        <v>803.50399999999991</v>
      </c>
      <c r="H2897" s="182" t="s">
        <v>1771</v>
      </c>
      <c r="I2897" s="183" t="s">
        <v>1772</v>
      </c>
    </row>
    <row r="2898" spans="1:9" x14ac:dyDescent="0.25">
      <c r="A2898" s="184" t="s">
        <v>1774</v>
      </c>
      <c r="B2898" s="185" t="s">
        <v>2386</v>
      </c>
      <c r="C2898" s="186" t="s">
        <v>2387</v>
      </c>
      <c r="D2898" s="187" t="s">
        <v>2</v>
      </c>
      <c r="E2898" s="188" t="s">
        <v>2388</v>
      </c>
      <c r="F2898" s="189" t="s">
        <v>3</v>
      </c>
      <c r="G2898" s="190"/>
      <c r="H2898" s="191"/>
      <c r="I2898" s="192"/>
    </row>
    <row r="2899" spans="1:9" x14ac:dyDescent="0.25">
      <c r="A2899" s="193" t="s">
        <v>2505</v>
      </c>
      <c r="B2899" s="194" t="s">
        <v>1718</v>
      </c>
      <c r="C2899" s="195" t="s">
        <v>2506</v>
      </c>
      <c r="D2899" s="195" t="s">
        <v>807</v>
      </c>
      <c r="E2899" s="196">
        <v>26.14</v>
      </c>
      <c r="F2899" s="197">
        <v>4.8</v>
      </c>
      <c r="G2899" s="198">
        <f t="shared" ref="G2899:G2910" si="197">IF(E2899="","",F2899*E2899)</f>
        <v>125.47199999999999</v>
      </c>
      <c r="H2899" s="371" t="s">
        <v>2565</v>
      </c>
      <c r="I2899" s="373" t="s">
        <v>2508</v>
      </c>
    </row>
    <row r="2900" spans="1:9" x14ac:dyDescent="0.25">
      <c r="A2900" s="193" t="s">
        <v>2509</v>
      </c>
      <c r="B2900" s="194" t="s">
        <v>1718</v>
      </c>
      <c r="C2900" s="195" t="s">
        <v>2510</v>
      </c>
      <c r="D2900" s="195" t="s">
        <v>807</v>
      </c>
      <c r="E2900" s="196">
        <v>26.14</v>
      </c>
      <c r="F2900" s="197">
        <v>4.8</v>
      </c>
      <c r="G2900" s="198">
        <f t="shared" si="197"/>
        <v>125.47199999999999</v>
      </c>
      <c r="H2900" s="371"/>
      <c r="I2900" s="373"/>
    </row>
    <row r="2901" spans="1:9" x14ac:dyDescent="0.25">
      <c r="A2901" s="193" t="s">
        <v>2511</v>
      </c>
      <c r="B2901" s="194" t="s">
        <v>1718</v>
      </c>
      <c r="C2901" s="195" t="s">
        <v>2512</v>
      </c>
      <c r="D2901" s="195" t="s">
        <v>807</v>
      </c>
      <c r="E2901" s="196">
        <v>19.989999999999998</v>
      </c>
      <c r="F2901" s="197">
        <v>4.8</v>
      </c>
      <c r="G2901" s="198">
        <f t="shared" si="197"/>
        <v>95.951999999999984</v>
      </c>
      <c r="H2901" s="371"/>
      <c r="I2901" s="373"/>
    </row>
    <row r="2902" spans="1:9" x14ac:dyDescent="0.25">
      <c r="A2902" s="193" t="s">
        <v>2513</v>
      </c>
      <c r="B2902" s="194" t="s">
        <v>1718</v>
      </c>
      <c r="C2902" s="195" t="s">
        <v>2514</v>
      </c>
      <c r="D2902" s="195" t="s">
        <v>807</v>
      </c>
      <c r="E2902" s="196">
        <v>33.159999999999997</v>
      </c>
      <c r="F2902" s="197">
        <v>4.8</v>
      </c>
      <c r="G2902" s="198">
        <f t="shared" si="197"/>
        <v>159.16799999999998</v>
      </c>
      <c r="H2902" s="371"/>
      <c r="I2902" s="373"/>
    </row>
    <row r="2903" spans="1:9" x14ac:dyDescent="0.25">
      <c r="A2903" s="193" t="s">
        <v>2515</v>
      </c>
      <c r="B2903" s="194" t="s">
        <v>1718</v>
      </c>
      <c r="C2903" s="195" t="s">
        <v>2516</v>
      </c>
      <c r="D2903" s="195" t="s">
        <v>807</v>
      </c>
      <c r="E2903" s="196">
        <v>27.37</v>
      </c>
      <c r="F2903" s="197">
        <v>4.8</v>
      </c>
      <c r="G2903" s="198">
        <f t="shared" si="197"/>
        <v>131.376</v>
      </c>
      <c r="H2903" s="371"/>
      <c r="I2903" s="373"/>
    </row>
    <row r="2904" spans="1:9" x14ac:dyDescent="0.25">
      <c r="A2904" s="193" t="s">
        <v>2550</v>
      </c>
      <c r="B2904" s="194" t="s">
        <v>1718</v>
      </c>
      <c r="C2904" s="195" t="s">
        <v>2551</v>
      </c>
      <c r="D2904" s="195" t="s">
        <v>807</v>
      </c>
      <c r="E2904" s="196">
        <v>106.24</v>
      </c>
      <c r="F2904" s="197">
        <v>1.1000000000000001</v>
      </c>
      <c r="G2904" s="198">
        <f t="shared" si="197"/>
        <v>116.864</v>
      </c>
      <c r="H2904" s="371"/>
      <c r="I2904" s="373"/>
    </row>
    <row r="2905" spans="1:9" ht="26.25" x14ac:dyDescent="0.25">
      <c r="A2905" s="193" t="s">
        <v>2517</v>
      </c>
      <c r="B2905" s="194" t="s">
        <v>1718</v>
      </c>
      <c r="C2905" s="195" t="s">
        <v>2518</v>
      </c>
      <c r="D2905" s="195" t="s">
        <v>807</v>
      </c>
      <c r="E2905" s="196">
        <v>1.2</v>
      </c>
      <c r="F2905" s="197">
        <v>24</v>
      </c>
      <c r="G2905" s="198">
        <f t="shared" si="197"/>
        <v>28.799999999999997</v>
      </c>
      <c r="H2905" s="371"/>
      <c r="I2905" s="373"/>
    </row>
    <row r="2906" spans="1:9" ht="26.25" x14ac:dyDescent="0.25">
      <c r="A2906" s="193" t="s">
        <v>2519</v>
      </c>
      <c r="B2906" s="194" t="s">
        <v>1718</v>
      </c>
      <c r="C2906" s="195" t="s">
        <v>2520</v>
      </c>
      <c r="D2906" s="195" t="s">
        <v>807</v>
      </c>
      <c r="E2906" s="196">
        <v>0.85</v>
      </c>
      <c r="F2906" s="197">
        <v>24</v>
      </c>
      <c r="G2906" s="198">
        <f t="shared" si="197"/>
        <v>20.399999999999999</v>
      </c>
      <c r="H2906" s="371"/>
      <c r="I2906" s="373"/>
    </row>
    <row r="2907" spans="1:9" x14ac:dyDescent="0.25">
      <c r="A2907" s="193"/>
      <c r="B2907" s="194"/>
      <c r="C2907" s="195"/>
      <c r="D2907" s="195"/>
      <c r="E2907" s="196"/>
      <c r="F2907" s="199"/>
      <c r="G2907" s="198" t="str">
        <f t="shared" si="197"/>
        <v/>
      </c>
      <c r="H2907" s="371"/>
      <c r="I2907" s="373"/>
    </row>
    <row r="2908" spans="1:9" x14ac:dyDescent="0.25">
      <c r="A2908" s="193"/>
      <c r="B2908" s="194"/>
      <c r="C2908" s="195"/>
      <c r="D2908" s="195"/>
      <c r="E2908" s="196"/>
      <c r="F2908" s="199"/>
      <c r="G2908" s="198" t="str">
        <f t="shared" si="197"/>
        <v/>
      </c>
      <c r="H2908" s="371"/>
      <c r="I2908" s="373"/>
    </row>
    <row r="2909" spans="1:9" ht="15.75" thickBot="1" x14ac:dyDescent="0.3">
      <c r="A2909" s="200"/>
      <c r="B2909" s="201"/>
      <c r="C2909" s="202"/>
      <c r="D2909" s="202"/>
      <c r="E2909" s="203"/>
      <c r="F2909" s="204"/>
      <c r="G2909" s="205" t="str">
        <f t="shared" si="197"/>
        <v/>
      </c>
      <c r="H2909" s="372"/>
      <c r="I2909" s="374"/>
    </row>
    <row r="2910" spans="1:9" ht="15.75" thickBot="1" x14ac:dyDescent="0.3">
      <c r="A2910" s="164"/>
      <c r="B2910" s="206"/>
      <c r="C2910" s="164"/>
      <c r="D2910" s="164"/>
      <c r="E2910" s="207"/>
      <c r="F2910" s="208"/>
      <c r="G2910" s="209" t="str">
        <f t="shared" si="197"/>
        <v/>
      </c>
      <c r="H2910" s="175"/>
      <c r="I2910" s="175"/>
    </row>
    <row r="2911" spans="1:9" x14ac:dyDescent="0.25">
      <c r="A2911" s="176" t="s">
        <v>2333</v>
      </c>
      <c r="B2911" s="177" t="s">
        <v>671</v>
      </c>
      <c r="C2911" s="178"/>
      <c r="D2911" s="179" t="s">
        <v>2</v>
      </c>
      <c r="E2911" s="179" t="s">
        <v>2385</v>
      </c>
      <c r="F2911" s="180">
        <v>1</v>
      </c>
      <c r="G2911" s="181">
        <f>IF(SUM(G2913:G2922)="","",IF(E2911="NOTURNO",(SUM(G2913:G2922))*1.25,SUM(G2913:G2922)))</f>
        <v>1688.319</v>
      </c>
      <c r="H2911" s="182" t="s">
        <v>1771</v>
      </c>
      <c r="I2911" s="183" t="s">
        <v>1772</v>
      </c>
    </row>
    <row r="2912" spans="1:9" x14ac:dyDescent="0.25">
      <c r="A2912" s="184" t="s">
        <v>1774</v>
      </c>
      <c r="B2912" s="185" t="s">
        <v>2386</v>
      </c>
      <c r="C2912" s="186" t="s">
        <v>2387</v>
      </c>
      <c r="D2912" s="187" t="s">
        <v>2</v>
      </c>
      <c r="E2912" s="188" t="s">
        <v>2388</v>
      </c>
      <c r="F2912" s="189" t="s">
        <v>3</v>
      </c>
      <c r="G2912" s="190"/>
      <c r="H2912" s="191"/>
      <c r="I2912" s="192"/>
    </row>
    <row r="2913" spans="1:9" x14ac:dyDescent="0.25">
      <c r="A2913" s="193" t="s">
        <v>2505</v>
      </c>
      <c r="B2913" s="194" t="s">
        <v>1718</v>
      </c>
      <c r="C2913" s="195" t="s">
        <v>2506</v>
      </c>
      <c r="D2913" s="195" t="s">
        <v>807</v>
      </c>
      <c r="E2913" s="196">
        <v>26.14</v>
      </c>
      <c r="F2913" s="197">
        <v>9.5</v>
      </c>
      <c r="G2913" s="198">
        <f t="shared" ref="G2913:G2923" si="198">IF(E2913="","",F2913*E2913)</f>
        <v>248.33</v>
      </c>
      <c r="H2913" s="371" t="s">
        <v>2564</v>
      </c>
      <c r="I2913" s="373" t="s">
        <v>2508</v>
      </c>
    </row>
    <row r="2914" spans="1:9" x14ac:dyDescent="0.25">
      <c r="A2914" s="193" t="s">
        <v>2509</v>
      </c>
      <c r="B2914" s="194" t="s">
        <v>1718</v>
      </c>
      <c r="C2914" s="195" t="s">
        <v>2510</v>
      </c>
      <c r="D2914" s="195" t="s">
        <v>807</v>
      </c>
      <c r="E2914" s="196">
        <v>26.14</v>
      </c>
      <c r="F2914" s="197">
        <v>9.5</v>
      </c>
      <c r="G2914" s="198">
        <f t="shared" si="198"/>
        <v>248.33</v>
      </c>
      <c r="H2914" s="371"/>
      <c r="I2914" s="373"/>
    </row>
    <row r="2915" spans="1:9" x14ac:dyDescent="0.25">
      <c r="A2915" s="193" t="s">
        <v>2511</v>
      </c>
      <c r="B2915" s="194" t="s">
        <v>1718</v>
      </c>
      <c r="C2915" s="195" t="s">
        <v>2512</v>
      </c>
      <c r="D2915" s="195" t="s">
        <v>807</v>
      </c>
      <c r="E2915" s="196">
        <v>19.989999999999998</v>
      </c>
      <c r="F2915" s="197">
        <v>9.5</v>
      </c>
      <c r="G2915" s="198">
        <f t="shared" si="198"/>
        <v>189.90499999999997</v>
      </c>
      <c r="H2915" s="371"/>
      <c r="I2915" s="373"/>
    </row>
    <row r="2916" spans="1:9" x14ac:dyDescent="0.25">
      <c r="A2916" s="193" t="s">
        <v>2513</v>
      </c>
      <c r="B2916" s="194" t="s">
        <v>1718</v>
      </c>
      <c r="C2916" s="195" t="s">
        <v>2514</v>
      </c>
      <c r="D2916" s="195" t="s">
        <v>807</v>
      </c>
      <c r="E2916" s="196">
        <v>33.159999999999997</v>
      </c>
      <c r="F2916" s="197">
        <v>9.5</v>
      </c>
      <c r="G2916" s="198">
        <f t="shared" si="198"/>
        <v>315.02</v>
      </c>
      <c r="H2916" s="371"/>
      <c r="I2916" s="373"/>
    </row>
    <row r="2917" spans="1:9" x14ac:dyDescent="0.25">
      <c r="A2917" s="193" t="s">
        <v>2515</v>
      </c>
      <c r="B2917" s="194" t="s">
        <v>1718</v>
      </c>
      <c r="C2917" s="195" t="s">
        <v>2516</v>
      </c>
      <c r="D2917" s="195" t="s">
        <v>807</v>
      </c>
      <c r="E2917" s="196">
        <v>27.37</v>
      </c>
      <c r="F2917" s="197">
        <v>9.5</v>
      </c>
      <c r="G2917" s="198">
        <f t="shared" si="198"/>
        <v>260.01499999999999</v>
      </c>
      <c r="H2917" s="371"/>
      <c r="I2917" s="373"/>
    </row>
    <row r="2918" spans="1:9" x14ac:dyDescent="0.25">
      <c r="A2918" s="193" t="s">
        <v>2550</v>
      </c>
      <c r="B2918" s="194" t="s">
        <v>1718</v>
      </c>
      <c r="C2918" s="195" t="s">
        <v>2551</v>
      </c>
      <c r="D2918" s="195" t="s">
        <v>807</v>
      </c>
      <c r="E2918" s="196">
        <v>106.24</v>
      </c>
      <c r="F2918" s="197">
        <v>3.1</v>
      </c>
      <c r="G2918" s="198">
        <f t="shared" si="198"/>
        <v>329.34399999999999</v>
      </c>
      <c r="H2918" s="371"/>
      <c r="I2918" s="373"/>
    </row>
    <row r="2919" spans="1:9" ht="26.25" x14ac:dyDescent="0.25">
      <c r="A2919" s="193" t="s">
        <v>2517</v>
      </c>
      <c r="B2919" s="194" t="s">
        <v>1718</v>
      </c>
      <c r="C2919" s="195" t="s">
        <v>2518</v>
      </c>
      <c r="D2919" s="195" t="s">
        <v>807</v>
      </c>
      <c r="E2919" s="196">
        <v>1.2</v>
      </c>
      <c r="F2919" s="197">
        <v>47.5</v>
      </c>
      <c r="G2919" s="198">
        <f t="shared" si="198"/>
        <v>57</v>
      </c>
      <c r="H2919" s="371"/>
      <c r="I2919" s="373"/>
    </row>
    <row r="2920" spans="1:9" ht="26.25" x14ac:dyDescent="0.25">
      <c r="A2920" s="193" t="s">
        <v>2519</v>
      </c>
      <c r="B2920" s="194" t="s">
        <v>1718</v>
      </c>
      <c r="C2920" s="195" t="s">
        <v>2520</v>
      </c>
      <c r="D2920" s="195" t="s">
        <v>807</v>
      </c>
      <c r="E2920" s="196">
        <v>0.85</v>
      </c>
      <c r="F2920" s="197">
        <v>47.5</v>
      </c>
      <c r="G2920" s="198">
        <f t="shared" si="198"/>
        <v>40.375</v>
      </c>
      <c r="H2920" s="371"/>
      <c r="I2920" s="373"/>
    </row>
    <row r="2921" spans="1:9" x14ac:dyDescent="0.25">
      <c r="A2921" s="193"/>
      <c r="B2921" s="194"/>
      <c r="C2921" s="195"/>
      <c r="D2921" s="195"/>
      <c r="E2921" s="196"/>
      <c r="F2921" s="199"/>
      <c r="G2921" s="198" t="str">
        <f t="shared" si="198"/>
        <v/>
      </c>
      <c r="H2921" s="371"/>
      <c r="I2921" s="373"/>
    </row>
    <row r="2922" spans="1:9" x14ac:dyDescent="0.25">
      <c r="A2922" s="193"/>
      <c r="B2922" s="194"/>
      <c r="C2922" s="195"/>
      <c r="D2922" s="195"/>
      <c r="E2922" s="196"/>
      <c r="F2922" s="199"/>
      <c r="G2922" s="198" t="str">
        <f t="shared" si="198"/>
        <v/>
      </c>
      <c r="H2922" s="371"/>
      <c r="I2922" s="373"/>
    </row>
    <row r="2923" spans="1:9" ht="15.75" thickBot="1" x14ac:dyDescent="0.3">
      <c r="A2923" s="200"/>
      <c r="B2923" s="201"/>
      <c r="C2923" s="202"/>
      <c r="D2923" s="202"/>
      <c r="E2923" s="203"/>
      <c r="F2923" s="204"/>
      <c r="G2923" s="205" t="str">
        <f t="shared" si="198"/>
        <v/>
      </c>
      <c r="H2923" s="372"/>
      <c r="I2923" s="374"/>
    </row>
    <row r="2924" spans="1:9" ht="15.75" thickBot="1" x14ac:dyDescent="0.3"/>
    <row r="2925" spans="1:9" x14ac:dyDescent="0.25">
      <c r="A2925" s="355"/>
      <c r="B2925" s="356"/>
      <c r="C2925" s="357"/>
      <c r="D2925" s="332" t="s">
        <v>1764</v>
      </c>
      <c r="E2925" s="333"/>
      <c r="F2925" s="361">
        <v>45323</v>
      </c>
      <c r="G2925" s="362"/>
      <c r="H2925" s="365" t="s">
        <v>1765</v>
      </c>
      <c r="I2925" s="366"/>
    </row>
    <row r="2926" spans="1:9" ht="57" customHeight="1" x14ac:dyDescent="0.25">
      <c r="A2926" s="358"/>
      <c r="B2926" s="359"/>
      <c r="C2926" s="360"/>
      <c r="D2926" s="334"/>
      <c r="E2926" s="335"/>
      <c r="F2926" s="363"/>
      <c r="G2926" s="364"/>
      <c r="H2926" s="367"/>
      <c r="I2926" s="368"/>
    </row>
    <row r="2927" spans="1:9" ht="72.75" customHeight="1" thickBot="1" x14ac:dyDescent="0.3">
      <c r="A2927" s="166" t="s">
        <v>0</v>
      </c>
      <c r="B2927" s="167" t="s">
        <v>1</v>
      </c>
      <c r="C2927" s="168"/>
      <c r="D2927" s="169"/>
      <c r="E2927" s="170" t="s">
        <v>2383</v>
      </c>
      <c r="F2927" s="171" t="s">
        <v>3</v>
      </c>
      <c r="G2927" s="170" t="s">
        <v>1768</v>
      </c>
      <c r="H2927" s="369" t="s">
        <v>2384</v>
      </c>
      <c r="I2927" s="370"/>
    </row>
    <row r="2928" spans="1:9" ht="15.75" thickBot="1" x14ac:dyDescent="0.3">
      <c r="B2928" s="91"/>
      <c r="C2928" s="172"/>
      <c r="D2928" s="172"/>
      <c r="E2928" s="173"/>
      <c r="F2928" s="174"/>
      <c r="G2928" s="173"/>
      <c r="H2928" s="175"/>
      <c r="I2928" s="175"/>
    </row>
    <row r="2929" spans="1:9" x14ac:dyDescent="0.25">
      <c r="A2929" s="176" t="s">
        <v>2334</v>
      </c>
      <c r="B2929" s="177" t="s">
        <v>715</v>
      </c>
      <c r="C2929" s="178"/>
      <c r="D2929" s="179" t="s">
        <v>2</v>
      </c>
      <c r="E2929" s="179" t="s">
        <v>2385</v>
      </c>
      <c r="F2929" s="180">
        <v>1</v>
      </c>
      <c r="G2929" s="181">
        <f>IF(SUM(G2931:G2945)="","",IF(E2929="NOTURNO",(SUM(G2931:G2945))*1.25,SUM(G2931:G2945)))</f>
        <v>253.376</v>
      </c>
      <c r="H2929" s="182" t="s">
        <v>1771</v>
      </c>
      <c r="I2929" s="183" t="s">
        <v>1772</v>
      </c>
    </row>
    <row r="2930" spans="1:9" x14ac:dyDescent="0.25">
      <c r="A2930" s="184" t="s">
        <v>1774</v>
      </c>
      <c r="B2930" s="185" t="s">
        <v>2386</v>
      </c>
      <c r="C2930" s="186" t="s">
        <v>2387</v>
      </c>
      <c r="D2930" s="187" t="s">
        <v>2</v>
      </c>
      <c r="E2930" s="188" t="s">
        <v>2388</v>
      </c>
      <c r="F2930" s="189" t="s">
        <v>3</v>
      </c>
      <c r="G2930" s="190"/>
      <c r="H2930" s="191"/>
      <c r="I2930" s="192"/>
    </row>
    <row r="2931" spans="1:9" x14ac:dyDescent="0.25">
      <c r="A2931" s="193" t="s">
        <v>2591</v>
      </c>
      <c r="B2931" s="194" t="s">
        <v>1718</v>
      </c>
      <c r="C2931" s="195" t="s">
        <v>2592</v>
      </c>
      <c r="D2931" s="195" t="s">
        <v>807</v>
      </c>
      <c r="E2931" s="196">
        <v>26.37</v>
      </c>
      <c r="F2931" s="197">
        <v>3.7</v>
      </c>
      <c r="G2931" s="198">
        <f t="shared" ref="G2931:G2939" si="199">IF(E2931="","",F2931*E2931)</f>
        <v>97.569000000000003</v>
      </c>
      <c r="H2931" s="371" t="s">
        <v>2593</v>
      </c>
      <c r="I2931" s="373" t="s">
        <v>2501</v>
      </c>
    </row>
    <row r="2932" spans="1:9" x14ac:dyDescent="0.25">
      <c r="A2932" s="193" t="s">
        <v>2515</v>
      </c>
      <c r="B2932" s="194" t="s">
        <v>1718</v>
      </c>
      <c r="C2932" s="195" t="s">
        <v>2516</v>
      </c>
      <c r="D2932" s="195" t="s">
        <v>807</v>
      </c>
      <c r="E2932" s="196">
        <v>27.37</v>
      </c>
      <c r="F2932" s="197">
        <v>3.7</v>
      </c>
      <c r="G2932" s="198">
        <f t="shared" si="199"/>
        <v>101.26900000000001</v>
      </c>
      <c r="H2932" s="371"/>
      <c r="I2932" s="373"/>
    </row>
    <row r="2933" spans="1:9" ht="26.25" x14ac:dyDescent="0.25">
      <c r="A2933" s="193" t="s">
        <v>2517</v>
      </c>
      <c r="B2933" s="194" t="s">
        <v>1718</v>
      </c>
      <c r="C2933" s="195" t="s">
        <v>2518</v>
      </c>
      <c r="D2933" s="195" t="s">
        <v>807</v>
      </c>
      <c r="E2933" s="196">
        <v>1.2</v>
      </c>
      <c r="F2933" s="197">
        <v>7.4</v>
      </c>
      <c r="G2933" s="198">
        <f t="shared" si="199"/>
        <v>8.8800000000000008</v>
      </c>
      <c r="H2933" s="371"/>
      <c r="I2933" s="373"/>
    </row>
    <row r="2934" spans="1:9" ht="26.25" x14ac:dyDescent="0.25">
      <c r="A2934" s="193" t="s">
        <v>2519</v>
      </c>
      <c r="B2934" s="194" t="s">
        <v>1718</v>
      </c>
      <c r="C2934" s="195" t="s">
        <v>2520</v>
      </c>
      <c r="D2934" s="195" t="s">
        <v>807</v>
      </c>
      <c r="E2934" s="196">
        <v>0.85</v>
      </c>
      <c r="F2934" s="197">
        <v>7.4</v>
      </c>
      <c r="G2934" s="198">
        <f t="shared" si="199"/>
        <v>6.29</v>
      </c>
      <c r="H2934" s="371"/>
      <c r="I2934" s="373"/>
    </row>
    <row r="2935" spans="1:9" x14ac:dyDescent="0.25">
      <c r="A2935" s="193" t="s">
        <v>2550</v>
      </c>
      <c r="B2935" s="194" t="s">
        <v>1718</v>
      </c>
      <c r="C2935" s="195" t="s">
        <v>2551</v>
      </c>
      <c r="D2935" s="195" t="s">
        <v>807</v>
      </c>
      <c r="E2935" s="196">
        <v>106.24</v>
      </c>
      <c r="F2935" s="197">
        <v>0.2</v>
      </c>
      <c r="G2935" s="198">
        <f t="shared" si="199"/>
        <v>21.248000000000001</v>
      </c>
      <c r="H2935" s="371"/>
      <c r="I2935" s="373"/>
    </row>
    <row r="2936" spans="1:9" x14ac:dyDescent="0.25">
      <c r="A2936" s="193" t="s">
        <v>2401</v>
      </c>
      <c r="B2936" s="194" t="s">
        <v>1713</v>
      </c>
      <c r="C2936" s="195" t="s">
        <v>2402</v>
      </c>
      <c r="D2936" s="195" t="s">
        <v>2422</v>
      </c>
      <c r="E2936" s="196">
        <v>1.51</v>
      </c>
      <c r="F2936" s="197">
        <v>12</v>
      </c>
      <c r="G2936" s="198">
        <f t="shared" si="199"/>
        <v>18.12</v>
      </c>
      <c r="H2936" s="371"/>
      <c r="I2936" s="373"/>
    </row>
    <row r="2937" spans="1:9" x14ac:dyDescent="0.25">
      <c r="A2937" s="193"/>
      <c r="B2937" s="194"/>
      <c r="C2937" s="195"/>
      <c r="D2937" s="195"/>
      <c r="E2937" s="196"/>
      <c r="F2937" s="197"/>
      <c r="G2937" s="198" t="str">
        <f t="shared" si="199"/>
        <v/>
      </c>
      <c r="H2937" s="371"/>
      <c r="I2937" s="373"/>
    </row>
    <row r="2938" spans="1:9" x14ac:dyDescent="0.25">
      <c r="A2938" s="193"/>
      <c r="B2938" s="194"/>
      <c r="C2938" s="195"/>
      <c r="D2938" s="195"/>
      <c r="E2938" s="196"/>
      <c r="F2938" s="197"/>
      <c r="G2938" s="198" t="str">
        <f t="shared" si="199"/>
        <v/>
      </c>
      <c r="H2938" s="371"/>
      <c r="I2938" s="373"/>
    </row>
    <row r="2939" spans="1:9" x14ac:dyDescent="0.25">
      <c r="A2939" s="193"/>
      <c r="B2939" s="194"/>
      <c r="C2939" s="195"/>
      <c r="D2939" s="195"/>
      <c r="E2939" s="196"/>
      <c r="F2939" s="197"/>
      <c r="G2939" s="198" t="str">
        <f t="shared" si="199"/>
        <v/>
      </c>
      <c r="H2939" s="371"/>
      <c r="I2939" s="373"/>
    </row>
    <row r="2940" spans="1:9" x14ac:dyDescent="0.25">
      <c r="A2940" s="193"/>
      <c r="B2940" s="194"/>
      <c r="C2940" s="195"/>
      <c r="D2940" s="195"/>
      <c r="E2940" s="196"/>
      <c r="F2940" s="197"/>
      <c r="G2940" s="198"/>
      <c r="H2940" s="371"/>
      <c r="I2940" s="373"/>
    </row>
    <row r="2941" spans="1:9" x14ac:dyDescent="0.25">
      <c r="A2941" s="193"/>
      <c r="B2941" s="194"/>
      <c r="C2941" s="195"/>
      <c r="D2941" s="195"/>
      <c r="E2941" s="196"/>
      <c r="F2941" s="197"/>
      <c r="G2941" s="198"/>
      <c r="H2941" s="371"/>
      <c r="I2941" s="373"/>
    </row>
    <row r="2942" spans="1:9" x14ac:dyDescent="0.25">
      <c r="A2942" s="193"/>
      <c r="B2942" s="194"/>
      <c r="C2942" s="195"/>
      <c r="D2942" s="195"/>
      <c r="E2942" s="196"/>
      <c r="F2942" s="197"/>
      <c r="G2942" s="198"/>
      <c r="H2942" s="371"/>
      <c r="I2942" s="373"/>
    </row>
    <row r="2943" spans="1:9" x14ac:dyDescent="0.25">
      <c r="A2943" s="193"/>
      <c r="B2943" s="194"/>
      <c r="C2943" s="195"/>
      <c r="D2943" s="195"/>
      <c r="E2943" s="196"/>
      <c r="F2943" s="197"/>
      <c r="G2943" s="198"/>
      <c r="H2943" s="371"/>
      <c r="I2943" s="373"/>
    </row>
    <row r="2944" spans="1:9" x14ac:dyDescent="0.25">
      <c r="A2944" s="193"/>
      <c r="B2944" s="194"/>
      <c r="C2944" s="195"/>
      <c r="D2944" s="195"/>
      <c r="E2944" s="196"/>
      <c r="F2944" s="197"/>
      <c r="G2944" s="198"/>
      <c r="H2944" s="371"/>
      <c r="I2944" s="373"/>
    </row>
    <row r="2945" spans="1:9" x14ac:dyDescent="0.25">
      <c r="A2945" s="193"/>
      <c r="B2945" s="194"/>
      <c r="C2945" s="195"/>
      <c r="D2945" s="195"/>
      <c r="E2945" s="196"/>
      <c r="F2945" s="197"/>
      <c r="G2945" s="198"/>
      <c r="H2945" s="371"/>
      <c r="I2945" s="373"/>
    </row>
    <row r="2946" spans="1:9" ht="15.75" thickBot="1" x14ac:dyDescent="0.3">
      <c r="A2946" s="200"/>
      <c r="B2946" s="201"/>
      <c r="C2946" s="202"/>
      <c r="D2946" s="202"/>
      <c r="E2946" s="203"/>
      <c r="F2946" s="254"/>
      <c r="G2946" s="205" t="str">
        <f>IF(E2946="","",F2946*E2946)</f>
        <v/>
      </c>
      <c r="H2946" s="372"/>
      <c r="I2946" s="374"/>
    </row>
    <row r="2947" spans="1:9" ht="15.75" thickBot="1" x14ac:dyDescent="0.3">
      <c r="A2947" s="164"/>
      <c r="B2947" s="206"/>
      <c r="C2947" s="164"/>
      <c r="D2947" s="164"/>
      <c r="E2947" s="207"/>
      <c r="F2947" s="208"/>
      <c r="G2947" s="209" t="str">
        <f>IF(E2947="","",F2947*E2947)</f>
        <v/>
      </c>
      <c r="H2947" s="175"/>
      <c r="I2947" s="175"/>
    </row>
    <row r="2948" spans="1:9" x14ac:dyDescent="0.25">
      <c r="A2948" s="176" t="s">
        <v>2335</v>
      </c>
      <c r="B2948" s="177" t="s">
        <v>716</v>
      </c>
      <c r="C2948" s="178"/>
      <c r="D2948" s="179" t="s">
        <v>2</v>
      </c>
      <c r="E2948" s="179" t="s">
        <v>2385</v>
      </c>
      <c r="F2948" s="180">
        <v>1</v>
      </c>
      <c r="G2948" s="181">
        <f>IF(SUM(G2950:G2961)="","",IF(E2948="NOTURNO",(SUM(G2950:G2961))*1.25,SUM(G2950:G2961)))</f>
        <v>378.73599999999999</v>
      </c>
      <c r="H2948" s="182" t="s">
        <v>1771</v>
      </c>
      <c r="I2948" s="183" t="s">
        <v>1772</v>
      </c>
    </row>
    <row r="2949" spans="1:9" x14ac:dyDescent="0.25">
      <c r="A2949" s="184" t="s">
        <v>1774</v>
      </c>
      <c r="B2949" s="185" t="s">
        <v>2386</v>
      </c>
      <c r="C2949" s="186" t="s">
        <v>2387</v>
      </c>
      <c r="D2949" s="187" t="s">
        <v>2</v>
      </c>
      <c r="E2949" s="188" t="s">
        <v>2388</v>
      </c>
      <c r="F2949" s="189" t="s">
        <v>3</v>
      </c>
      <c r="G2949" s="190"/>
      <c r="H2949" s="191"/>
      <c r="I2949" s="192"/>
    </row>
    <row r="2950" spans="1:9" x14ac:dyDescent="0.25">
      <c r="A2950" s="193" t="s">
        <v>2591</v>
      </c>
      <c r="B2950" s="194" t="s">
        <v>1718</v>
      </c>
      <c r="C2950" s="195" t="s">
        <v>2592</v>
      </c>
      <c r="D2950" s="195" t="s">
        <v>807</v>
      </c>
      <c r="E2950" s="196">
        <v>26.37</v>
      </c>
      <c r="F2950" s="197">
        <v>5.5</v>
      </c>
      <c r="G2950" s="198">
        <f t="shared" ref="G2950:G2963" si="200">IF(E2950="","",F2950*E2950)</f>
        <v>145.035</v>
      </c>
      <c r="H2950" s="371" t="s">
        <v>2593</v>
      </c>
      <c r="I2950" s="373" t="s">
        <v>2501</v>
      </c>
    </row>
    <row r="2951" spans="1:9" x14ac:dyDescent="0.25">
      <c r="A2951" s="193" t="s">
        <v>2515</v>
      </c>
      <c r="B2951" s="194" t="s">
        <v>1718</v>
      </c>
      <c r="C2951" s="195" t="s">
        <v>2516</v>
      </c>
      <c r="D2951" s="195" t="s">
        <v>807</v>
      </c>
      <c r="E2951" s="196">
        <v>27.37</v>
      </c>
      <c r="F2951" s="197">
        <v>5.5</v>
      </c>
      <c r="G2951" s="198">
        <f t="shared" si="200"/>
        <v>150.535</v>
      </c>
      <c r="H2951" s="371"/>
      <c r="I2951" s="373"/>
    </row>
    <row r="2952" spans="1:9" ht="26.25" x14ac:dyDescent="0.25">
      <c r="A2952" s="193" t="s">
        <v>2517</v>
      </c>
      <c r="B2952" s="194" t="s">
        <v>1718</v>
      </c>
      <c r="C2952" s="195" t="s">
        <v>2518</v>
      </c>
      <c r="D2952" s="195" t="s">
        <v>807</v>
      </c>
      <c r="E2952" s="196">
        <v>1.2</v>
      </c>
      <c r="F2952" s="197">
        <v>11</v>
      </c>
      <c r="G2952" s="198">
        <f t="shared" si="200"/>
        <v>13.2</v>
      </c>
      <c r="H2952" s="371"/>
      <c r="I2952" s="373"/>
    </row>
    <row r="2953" spans="1:9" ht="26.25" x14ac:dyDescent="0.25">
      <c r="A2953" s="193" t="s">
        <v>2519</v>
      </c>
      <c r="B2953" s="194" t="s">
        <v>1718</v>
      </c>
      <c r="C2953" s="195" t="s">
        <v>2520</v>
      </c>
      <c r="D2953" s="195" t="s">
        <v>807</v>
      </c>
      <c r="E2953" s="196">
        <v>0.85</v>
      </c>
      <c r="F2953" s="197">
        <v>11</v>
      </c>
      <c r="G2953" s="198">
        <f t="shared" si="200"/>
        <v>9.35</v>
      </c>
      <c r="H2953" s="371"/>
      <c r="I2953" s="373"/>
    </row>
    <row r="2954" spans="1:9" x14ac:dyDescent="0.25">
      <c r="A2954" s="193" t="s">
        <v>2550</v>
      </c>
      <c r="B2954" s="194" t="s">
        <v>1718</v>
      </c>
      <c r="C2954" s="195" t="s">
        <v>2551</v>
      </c>
      <c r="D2954" s="195" t="s">
        <v>807</v>
      </c>
      <c r="E2954" s="196">
        <v>106.24</v>
      </c>
      <c r="F2954" s="197">
        <v>0.4</v>
      </c>
      <c r="G2954" s="198">
        <f t="shared" si="200"/>
        <v>42.496000000000002</v>
      </c>
      <c r="H2954" s="371"/>
      <c r="I2954" s="373"/>
    </row>
    <row r="2955" spans="1:9" x14ac:dyDescent="0.25">
      <c r="A2955" s="193" t="s">
        <v>2401</v>
      </c>
      <c r="B2955" s="194" t="s">
        <v>1713</v>
      </c>
      <c r="C2955" s="195" t="s">
        <v>2402</v>
      </c>
      <c r="D2955" s="195" t="s">
        <v>2422</v>
      </c>
      <c r="E2955" s="196">
        <v>1.51</v>
      </c>
      <c r="F2955" s="197">
        <v>12</v>
      </c>
      <c r="G2955" s="198">
        <f t="shared" si="200"/>
        <v>18.12</v>
      </c>
      <c r="H2955" s="371"/>
      <c r="I2955" s="373"/>
    </row>
    <row r="2956" spans="1:9" x14ac:dyDescent="0.25">
      <c r="A2956" s="193"/>
      <c r="B2956" s="194"/>
      <c r="C2956" s="195"/>
      <c r="D2956" s="195"/>
      <c r="E2956" s="196"/>
      <c r="F2956" s="197"/>
      <c r="G2956" s="198" t="str">
        <f t="shared" si="200"/>
        <v/>
      </c>
      <c r="H2956" s="371"/>
      <c r="I2956" s="373"/>
    </row>
    <row r="2957" spans="1:9" x14ac:dyDescent="0.25">
      <c r="A2957" s="193"/>
      <c r="B2957" s="194"/>
      <c r="C2957" s="195"/>
      <c r="D2957" s="195"/>
      <c r="E2957" s="196"/>
      <c r="F2957" s="197"/>
      <c r="G2957" s="198" t="str">
        <f t="shared" si="200"/>
        <v/>
      </c>
      <c r="H2957" s="371"/>
      <c r="I2957" s="373"/>
    </row>
    <row r="2958" spans="1:9" x14ac:dyDescent="0.25">
      <c r="A2958" s="193"/>
      <c r="B2958" s="194"/>
      <c r="C2958" s="195"/>
      <c r="D2958" s="195"/>
      <c r="E2958" s="196"/>
      <c r="F2958" s="199"/>
      <c r="G2958" s="198" t="str">
        <f t="shared" si="200"/>
        <v/>
      </c>
      <c r="H2958" s="371"/>
      <c r="I2958" s="373"/>
    </row>
    <row r="2959" spans="1:9" x14ac:dyDescent="0.25">
      <c r="A2959" s="193"/>
      <c r="B2959" s="194"/>
      <c r="C2959" s="195"/>
      <c r="D2959" s="195"/>
      <c r="E2959" s="196"/>
      <c r="F2959" s="199"/>
      <c r="G2959" s="198"/>
      <c r="H2959" s="371"/>
      <c r="I2959" s="373"/>
    </row>
    <row r="2960" spans="1:9" x14ac:dyDescent="0.25">
      <c r="A2960" s="193"/>
      <c r="B2960" s="194"/>
      <c r="C2960" s="195"/>
      <c r="D2960" s="195"/>
      <c r="E2960" s="196"/>
      <c r="F2960" s="199"/>
      <c r="G2960" s="198"/>
      <c r="H2960" s="371"/>
      <c r="I2960" s="373"/>
    </row>
    <row r="2961" spans="1:9" x14ac:dyDescent="0.25">
      <c r="A2961" s="193"/>
      <c r="B2961" s="194"/>
      <c r="C2961" s="195"/>
      <c r="D2961" s="195"/>
      <c r="E2961" s="196"/>
      <c r="F2961" s="199"/>
      <c r="G2961" s="198"/>
      <c r="H2961" s="371"/>
      <c r="I2961" s="373"/>
    </row>
    <row r="2962" spans="1:9" ht="15.75" thickBot="1" x14ac:dyDescent="0.3">
      <c r="A2962" s="200"/>
      <c r="B2962" s="201"/>
      <c r="C2962" s="202"/>
      <c r="D2962" s="202"/>
      <c r="E2962" s="203"/>
      <c r="F2962" s="204"/>
      <c r="G2962" s="205" t="str">
        <f t="shared" si="200"/>
        <v/>
      </c>
      <c r="H2962" s="372"/>
      <c r="I2962" s="374"/>
    </row>
    <row r="2963" spans="1:9" ht="15.75" thickBot="1" x14ac:dyDescent="0.3">
      <c r="A2963" s="164"/>
      <c r="B2963" s="206"/>
      <c r="C2963" s="164"/>
      <c r="D2963" s="164"/>
      <c r="E2963" s="207"/>
      <c r="F2963" s="208"/>
      <c r="G2963" s="209" t="str">
        <f t="shared" si="200"/>
        <v/>
      </c>
      <c r="H2963" s="175"/>
      <c r="I2963" s="175"/>
    </row>
    <row r="2964" spans="1:9" x14ac:dyDescent="0.25">
      <c r="A2964" s="176" t="s">
        <v>2336</v>
      </c>
      <c r="B2964" s="177" t="s">
        <v>717</v>
      </c>
      <c r="C2964" s="178"/>
      <c r="D2964" s="179" t="s">
        <v>2</v>
      </c>
      <c r="E2964" s="179" t="s">
        <v>2385</v>
      </c>
      <c r="F2964" s="180">
        <v>1</v>
      </c>
      <c r="G2964" s="181">
        <f>IF(SUM(G2966:G2977)="","",IF(E2964="NOTURNO",(SUM(G2966:G2977))*1.25,SUM(G2966:G2977)))</f>
        <v>499.25600000000003</v>
      </c>
      <c r="H2964" s="182" t="s">
        <v>1771</v>
      </c>
      <c r="I2964" s="183" t="s">
        <v>1772</v>
      </c>
    </row>
    <row r="2965" spans="1:9" x14ac:dyDescent="0.25">
      <c r="A2965" s="184" t="s">
        <v>1774</v>
      </c>
      <c r="B2965" s="185" t="s">
        <v>2386</v>
      </c>
      <c r="C2965" s="186" t="s">
        <v>2387</v>
      </c>
      <c r="D2965" s="187" t="s">
        <v>2</v>
      </c>
      <c r="E2965" s="188" t="s">
        <v>2388</v>
      </c>
      <c r="F2965" s="189" t="s">
        <v>3</v>
      </c>
      <c r="G2965" s="190"/>
      <c r="H2965" s="191"/>
      <c r="I2965" s="192"/>
    </row>
    <row r="2966" spans="1:9" x14ac:dyDescent="0.25">
      <c r="A2966" s="193" t="s">
        <v>2591</v>
      </c>
      <c r="B2966" s="194" t="s">
        <v>1718</v>
      </c>
      <c r="C2966" s="195" t="s">
        <v>2592</v>
      </c>
      <c r="D2966" s="195" t="s">
        <v>807</v>
      </c>
      <c r="E2966" s="196">
        <v>26.37</v>
      </c>
      <c r="F2966" s="197">
        <v>7.4</v>
      </c>
      <c r="G2966" s="198">
        <f t="shared" ref="G2966:G2974" si="201">IF(E2966="","",F2966*E2966)</f>
        <v>195.13800000000001</v>
      </c>
      <c r="H2966" s="386" t="s">
        <v>2593</v>
      </c>
      <c r="I2966" s="389" t="s">
        <v>2501</v>
      </c>
    </row>
    <row r="2967" spans="1:9" x14ac:dyDescent="0.25">
      <c r="A2967" s="193" t="s">
        <v>2515</v>
      </c>
      <c r="B2967" s="194" t="s">
        <v>1718</v>
      </c>
      <c r="C2967" s="195" t="s">
        <v>2516</v>
      </c>
      <c r="D2967" s="195" t="s">
        <v>807</v>
      </c>
      <c r="E2967" s="196">
        <v>27.37</v>
      </c>
      <c r="F2967" s="197">
        <v>7.4</v>
      </c>
      <c r="G2967" s="198">
        <f t="shared" si="201"/>
        <v>202.53800000000001</v>
      </c>
      <c r="H2967" s="387"/>
      <c r="I2967" s="390"/>
    </row>
    <row r="2968" spans="1:9" ht="26.25" x14ac:dyDescent="0.25">
      <c r="A2968" s="193" t="s">
        <v>2517</v>
      </c>
      <c r="B2968" s="194" t="s">
        <v>1718</v>
      </c>
      <c r="C2968" s="195" t="s">
        <v>2518</v>
      </c>
      <c r="D2968" s="195" t="s">
        <v>807</v>
      </c>
      <c r="E2968" s="196">
        <v>1.2</v>
      </c>
      <c r="F2968" s="197">
        <v>14.8</v>
      </c>
      <c r="G2968" s="198">
        <f t="shared" si="201"/>
        <v>17.760000000000002</v>
      </c>
      <c r="H2968" s="387"/>
      <c r="I2968" s="390"/>
    </row>
    <row r="2969" spans="1:9" ht="26.25" x14ac:dyDescent="0.25">
      <c r="A2969" s="193" t="s">
        <v>2519</v>
      </c>
      <c r="B2969" s="194" t="s">
        <v>1718</v>
      </c>
      <c r="C2969" s="195" t="s">
        <v>2520</v>
      </c>
      <c r="D2969" s="195" t="s">
        <v>807</v>
      </c>
      <c r="E2969" s="196">
        <v>0.85</v>
      </c>
      <c r="F2969" s="197">
        <v>14.8</v>
      </c>
      <c r="G2969" s="198">
        <f t="shared" si="201"/>
        <v>12.58</v>
      </c>
      <c r="H2969" s="387"/>
      <c r="I2969" s="390"/>
    </row>
    <row r="2970" spans="1:9" x14ac:dyDescent="0.25">
      <c r="A2970" s="193" t="s">
        <v>2550</v>
      </c>
      <c r="B2970" s="194" t="s">
        <v>1718</v>
      </c>
      <c r="C2970" s="195" t="s">
        <v>2551</v>
      </c>
      <c r="D2970" s="195" t="s">
        <v>807</v>
      </c>
      <c r="E2970" s="196">
        <v>106.24</v>
      </c>
      <c r="F2970" s="197">
        <v>0.5</v>
      </c>
      <c r="G2970" s="198">
        <f t="shared" si="201"/>
        <v>53.12</v>
      </c>
      <c r="H2970" s="387"/>
      <c r="I2970" s="390"/>
    </row>
    <row r="2971" spans="1:9" x14ac:dyDescent="0.25">
      <c r="A2971" s="193" t="s">
        <v>2401</v>
      </c>
      <c r="B2971" s="194" t="s">
        <v>1713</v>
      </c>
      <c r="C2971" s="195" t="s">
        <v>2402</v>
      </c>
      <c r="D2971" s="195" t="s">
        <v>2422</v>
      </c>
      <c r="E2971" s="196">
        <v>1.51</v>
      </c>
      <c r="F2971" s="197">
        <v>12</v>
      </c>
      <c r="G2971" s="198">
        <f t="shared" si="201"/>
        <v>18.12</v>
      </c>
      <c r="H2971" s="387"/>
      <c r="I2971" s="390"/>
    </row>
    <row r="2972" spans="1:9" x14ac:dyDescent="0.25">
      <c r="A2972" s="193"/>
      <c r="B2972" s="194"/>
      <c r="C2972" s="195"/>
      <c r="D2972" s="195"/>
      <c r="E2972" s="196"/>
      <c r="F2972" s="197"/>
      <c r="G2972" s="198" t="str">
        <f t="shared" si="201"/>
        <v/>
      </c>
      <c r="H2972" s="387"/>
      <c r="I2972" s="390"/>
    </row>
    <row r="2973" spans="1:9" x14ac:dyDescent="0.25">
      <c r="A2973" s="193"/>
      <c r="B2973" s="194"/>
      <c r="C2973" s="195"/>
      <c r="D2973" s="195"/>
      <c r="E2973" s="196"/>
      <c r="F2973" s="197"/>
      <c r="G2973" s="198" t="str">
        <f t="shared" si="201"/>
        <v/>
      </c>
      <c r="H2973" s="387"/>
      <c r="I2973" s="390"/>
    </row>
    <row r="2974" spans="1:9" x14ac:dyDescent="0.25">
      <c r="A2974" s="193"/>
      <c r="B2974" s="194"/>
      <c r="C2974" s="195"/>
      <c r="D2974" s="195"/>
      <c r="E2974" s="196"/>
      <c r="F2974" s="199"/>
      <c r="G2974" s="198" t="str">
        <f t="shared" si="201"/>
        <v/>
      </c>
      <c r="H2974" s="387"/>
      <c r="I2974" s="390"/>
    </row>
    <row r="2975" spans="1:9" x14ac:dyDescent="0.25">
      <c r="A2975" s="193"/>
      <c r="B2975" s="194"/>
      <c r="C2975" s="195"/>
      <c r="D2975" s="195"/>
      <c r="E2975" s="196"/>
      <c r="F2975" s="199"/>
      <c r="G2975" s="198"/>
      <c r="H2975" s="387"/>
      <c r="I2975" s="390"/>
    </row>
    <row r="2976" spans="1:9" x14ac:dyDescent="0.25">
      <c r="A2976" s="193"/>
      <c r="B2976" s="194"/>
      <c r="C2976" s="195"/>
      <c r="D2976" s="195"/>
      <c r="E2976" s="196"/>
      <c r="F2976" s="199"/>
      <c r="G2976" s="198"/>
      <c r="H2976" s="387"/>
      <c r="I2976" s="390"/>
    </row>
    <row r="2977" spans="1:9" x14ac:dyDescent="0.25">
      <c r="A2977" s="193"/>
      <c r="B2977" s="194"/>
      <c r="C2977" s="195"/>
      <c r="D2977" s="195"/>
      <c r="E2977" s="196"/>
      <c r="F2977" s="199"/>
      <c r="G2977" s="198"/>
      <c r="H2977" s="387"/>
      <c r="I2977" s="390"/>
    </row>
    <row r="2978" spans="1:9" ht="15.75" thickBot="1" x14ac:dyDescent="0.3">
      <c r="A2978" s="200"/>
      <c r="B2978" s="201"/>
      <c r="C2978" s="202"/>
      <c r="D2978" s="202"/>
      <c r="E2978" s="203"/>
      <c r="F2978" s="204"/>
      <c r="G2978" s="205" t="str">
        <f>IF(E2978="","",F2978*E2978)</f>
        <v/>
      </c>
      <c r="H2978" s="388"/>
      <c r="I2978" s="391"/>
    </row>
    <row r="2979" spans="1:9" ht="15.75" thickBot="1" x14ac:dyDescent="0.3">
      <c r="A2979" s="164"/>
      <c r="B2979" s="206"/>
      <c r="C2979" s="164"/>
      <c r="D2979" s="164"/>
      <c r="E2979" s="207"/>
      <c r="F2979" s="208"/>
      <c r="G2979" s="209" t="str">
        <f>IF(E2979="","",F2979*E2979)</f>
        <v/>
      </c>
      <c r="H2979" s="175"/>
      <c r="I2979" s="175"/>
    </row>
    <row r="2980" spans="1:9" x14ac:dyDescent="0.25">
      <c r="A2980" s="176" t="s">
        <v>2337</v>
      </c>
      <c r="B2980" s="177" t="s">
        <v>718</v>
      </c>
      <c r="C2980" s="178"/>
      <c r="D2980" s="179" t="s">
        <v>2</v>
      </c>
      <c r="E2980" s="179" t="s">
        <v>2385</v>
      </c>
      <c r="F2980" s="180">
        <v>1</v>
      </c>
      <c r="G2980" s="181">
        <f>IF(SUM(G2982:G2991)="","",IF(E2980="NOTURNO",(SUM(G2982:G2991))*1.25,SUM(G2982:G2991)))</f>
        <v>124.88800000000001</v>
      </c>
      <c r="H2980" s="182" t="s">
        <v>1771</v>
      </c>
      <c r="I2980" s="183" t="s">
        <v>1772</v>
      </c>
    </row>
    <row r="2981" spans="1:9" x14ac:dyDescent="0.25">
      <c r="A2981" s="184" t="s">
        <v>1774</v>
      </c>
      <c r="B2981" s="185" t="s">
        <v>2386</v>
      </c>
      <c r="C2981" s="186" t="s">
        <v>2387</v>
      </c>
      <c r="D2981" s="187" t="s">
        <v>2</v>
      </c>
      <c r="E2981" s="188" t="s">
        <v>2388</v>
      </c>
      <c r="F2981" s="189" t="s">
        <v>3</v>
      </c>
      <c r="G2981" s="190"/>
      <c r="H2981" s="191"/>
      <c r="I2981" s="192"/>
    </row>
    <row r="2982" spans="1:9" x14ac:dyDescent="0.25">
      <c r="A2982" s="193" t="s">
        <v>2591</v>
      </c>
      <c r="B2982" s="194" t="s">
        <v>1718</v>
      </c>
      <c r="C2982" s="195" t="s">
        <v>2592</v>
      </c>
      <c r="D2982" s="195" t="s">
        <v>807</v>
      </c>
      <c r="E2982" s="196">
        <v>26.37</v>
      </c>
      <c r="F2982" s="197">
        <v>1.7</v>
      </c>
      <c r="G2982" s="198">
        <f t="shared" ref="G2982:G2993" si="202">IF(E2982="","",F2982*E2982)</f>
        <v>44.829000000000001</v>
      </c>
      <c r="H2982" s="371" t="s">
        <v>2594</v>
      </c>
      <c r="I2982" s="373" t="s">
        <v>2501</v>
      </c>
    </row>
    <row r="2983" spans="1:9" x14ac:dyDescent="0.25">
      <c r="A2983" s="193" t="s">
        <v>2515</v>
      </c>
      <c r="B2983" s="194" t="s">
        <v>1718</v>
      </c>
      <c r="C2983" s="195" t="s">
        <v>2516</v>
      </c>
      <c r="D2983" s="195" t="s">
        <v>807</v>
      </c>
      <c r="E2983" s="196">
        <v>27.37</v>
      </c>
      <c r="F2983" s="197">
        <v>1.7</v>
      </c>
      <c r="G2983" s="198">
        <f t="shared" si="202"/>
        <v>46.529000000000003</v>
      </c>
      <c r="H2983" s="371"/>
      <c r="I2983" s="373"/>
    </row>
    <row r="2984" spans="1:9" ht="26.25" x14ac:dyDescent="0.25">
      <c r="A2984" s="193" t="s">
        <v>2517</v>
      </c>
      <c r="B2984" s="194" t="s">
        <v>1718</v>
      </c>
      <c r="C2984" s="195" t="s">
        <v>2518</v>
      </c>
      <c r="D2984" s="195" t="s">
        <v>807</v>
      </c>
      <c r="E2984" s="196">
        <v>1.2</v>
      </c>
      <c r="F2984" s="197">
        <v>3.4</v>
      </c>
      <c r="G2984" s="198">
        <f t="shared" si="202"/>
        <v>4.08</v>
      </c>
      <c r="H2984" s="371"/>
      <c r="I2984" s="373"/>
    </row>
    <row r="2985" spans="1:9" ht="26.25" x14ac:dyDescent="0.25">
      <c r="A2985" s="193" t="s">
        <v>2519</v>
      </c>
      <c r="B2985" s="194" t="s">
        <v>1718</v>
      </c>
      <c r="C2985" s="195" t="s">
        <v>2520</v>
      </c>
      <c r="D2985" s="195" t="s">
        <v>807</v>
      </c>
      <c r="E2985" s="196">
        <v>0.85</v>
      </c>
      <c r="F2985" s="197">
        <v>3.4</v>
      </c>
      <c r="G2985" s="198">
        <f t="shared" si="202"/>
        <v>2.8899999999999997</v>
      </c>
      <c r="H2985" s="371"/>
      <c r="I2985" s="373"/>
    </row>
    <row r="2986" spans="1:9" x14ac:dyDescent="0.25">
      <c r="A2986" s="193" t="s">
        <v>2550</v>
      </c>
      <c r="B2986" s="194" t="s">
        <v>1718</v>
      </c>
      <c r="C2986" s="195" t="s">
        <v>2551</v>
      </c>
      <c r="D2986" s="195" t="s">
        <v>807</v>
      </c>
      <c r="E2986" s="196">
        <v>106.24</v>
      </c>
      <c r="F2986" s="197">
        <v>0.25</v>
      </c>
      <c r="G2986" s="198">
        <f t="shared" si="202"/>
        <v>26.56</v>
      </c>
      <c r="H2986" s="371"/>
      <c r="I2986" s="373"/>
    </row>
    <row r="2987" spans="1:9" x14ac:dyDescent="0.25">
      <c r="A2987" s="193"/>
      <c r="B2987" s="194"/>
      <c r="C2987" s="195"/>
      <c r="D2987" s="195"/>
      <c r="E2987" s="196"/>
      <c r="F2987" s="197"/>
      <c r="G2987" s="198" t="str">
        <f t="shared" si="202"/>
        <v/>
      </c>
      <c r="H2987" s="371"/>
      <c r="I2987" s="373"/>
    </row>
    <row r="2988" spans="1:9" x14ac:dyDescent="0.25">
      <c r="A2988" s="193"/>
      <c r="B2988" s="194"/>
      <c r="C2988" s="195"/>
      <c r="D2988" s="195"/>
      <c r="E2988" s="196"/>
      <c r="F2988" s="197"/>
      <c r="G2988" s="198" t="str">
        <f t="shared" si="202"/>
        <v/>
      </c>
      <c r="H2988" s="371"/>
      <c r="I2988" s="373"/>
    </row>
    <row r="2989" spans="1:9" x14ac:dyDescent="0.25">
      <c r="A2989" s="193"/>
      <c r="B2989" s="194"/>
      <c r="C2989" s="195"/>
      <c r="D2989" s="195"/>
      <c r="E2989" s="196"/>
      <c r="F2989" s="197"/>
      <c r="G2989" s="198" t="str">
        <f t="shared" si="202"/>
        <v/>
      </c>
      <c r="H2989" s="371"/>
      <c r="I2989" s="373"/>
    </row>
    <row r="2990" spans="1:9" x14ac:dyDescent="0.25">
      <c r="A2990" s="193"/>
      <c r="B2990" s="194"/>
      <c r="C2990" s="195"/>
      <c r="D2990" s="195"/>
      <c r="E2990" s="196"/>
      <c r="F2990" s="199"/>
      <c r="G2990" s="198" t="str">
        <f t="shared" si="202"/>
        <v/>
      </c>
      <c r="H2990" s="371"/>
      <c r="I2990" s="373"/>
    </row>
    <row r="2991" spans="1:9" x14ac:dyDescent="0.25">
      <c r="A2991" s="193"/>
      <c r="B2991" s="194"/>
      <c r="C2991" s="195"/>
      <c r="D2991" s="195"/>
      <c r="E2991" s="196"/>
      <c r="F2991" s="199"/>
      <c r="G2991" s="198" t="str">
        <f t="shared" si="202"/>
        <v/>
      </c>
      <c r="H2991" s="371"/>
      <c r="I2991" s="373"/>
    </row>
    <row r="2992" spans="1:9" ht="15.75" thickBot="1" x14ac:dyDescent="0.3">
      <c r="A2992" s="200"/>
      <c r="B2992" s="201"/>
      <c r="C2992" s="202"/>
      <c r="D2992" s="202"/>
      <c r="E2992" s="203"/>
      <c r="F2992" s="204"/>
      <c r="G2992" s="205" t="str">
        <f t="shared" si="202"/>
        <v/>
      </c>
      <c r="H2992" s="372"/>
      <c r="I2992" s="374"/>
    </row>
    <row r="2993" spans="1:9" ht="15.75" thickBot="1" x14ac:dyDescent="0.3">
      <c r="A2993" s="164"/>
      <c r="B2993" s="206"/>
      <c r="C2993" s="164"/>
      <c r="D2993" s="164"/>
      <c r="E2993" s="207"/>
      <c r="F2993" s="208"/>
      <c r="G2993" s="209" t="str">
        <f t="shared" si="202"/>
        <v/>
      </c>
      <c r="H2993" s="175"/>
      <c r="I2993" s="175"/>
    </row>
    <row r="2994" spans="1:9" x14ac:dyDescent="0.25">
      <c r="A2994" s="176" t="s">
        <v>2338</v>
      </c>
      <c r="B2994" s="177" t="s">
        <v>719</v>
      </c>
      <c r="C2994" s="178"/>
      <c r="D2994" s="179" t="s">
        <v>2</v>
      </c>
      <c r="E2994" s="179" t="s">
        <v>2385</v>
      </c>
      <c r="F2994" s="180">
        <v>1</v>
      </c>
      <c r="G2994" s="181">
        <f>IF(SUM(G2996:G3005)="","",IF(E2994="NOTURNO",(SUM(G2996:G3005))*1.25,SUM(G2996:G3005)))</f>
        <v>256.03199999999998</v>
      </c>
      <c r="H2994" s="182" t="s">
        <v>1771</v>
      </c>
      <c r="I2994" s="183" t="s">
        <v>1772</v>
      </c>
    </row>
    <row r="2995" spans="1:9" x14ac:dyDescent="0.25">
      <c r="A2995" s="184" t="s">
        <v>1774</v>
      </c>
      <c r="B2995" s="185" t="s">
        <v>2386</v>
      </c>
      <c r="C2995" s="186" t="s">
        <v>2387</v>
      </c>
      <c r="D2995" s="187" t="s">
        <v>2</v>
      </c>
      <c r="E2995" s="188" t="s">
        <v>2388</v>
      </c>
      <c r="F2995" s="189" t="s">
        <v>3</v>
      </c>
      <c r="G2995" s="190"/>
      <c r="H2995" s="191"/>
      <c r="I2995" s="192"/>
    </row>
    <row r="2996" spans="1:9" x14ac:dyDescent="0.25">
      <c r="A2996" s="193" t="s">
        <v>2591</v>
      </c>
      <c r="B2996" s="194" t="s">
        <v>1718</v>
      </c>
      <c r="C2996" s="195" t="s">
        <v>2592</v>
      </c>
      <c r="D2996" s="195" t="s">
        <v>807</v>
      </c>
      <c r="E2996" s="196">
        <v>26.37</v>
      </c>
      <c r="F2996" s="197">
        <v>3.6</v>
      </c>
      <c r="G2996" s="198">
        <f t="shared" ref="G2996:G3007" si="203">IF(E2996="","",F2996*E2996)</f>
        <v>94.932000000000002</v>
      </c>
      <c r="H2996" s="371" t="s">
        <v>2594</v>
      </c>
      <c r="I2996" s="373" t="s">
        <v>2501</v>
      </c>
    </row>
    <row r="2997" spans="1:9" x14ac:dyDescent="0.25">
      <c r="A2997" s="193" t="s">
        <v>2515</v>
      </c>
      <c r="B2997" s="194" t="s">
        <v>1718</v>
      </c>
      <c r="C2997" s="195" t="s">
        <v>2516</v>
      </c>
      <c r="D2997" s="195" t="s">
        <v>807</v>
      </c>
      <c r="E2997" s="196">
        <v>27.37</v>
      </c>
      <c r="F2997" s="197">
        <v>3.6</v>
      </c>
      <c r="G2997" s="198">
        <f t="shared" si="203"/>
        <v>98.532000000000011</v>
      </c>
      <c r="H2997" s="371"/>
      <c r="I2997" s="373"/>
    </row>
    <row r="2998" spans="1:9" ht="26.25" x14ac:dyDescent="0.25">
      <c r="A2998" s="193" t="s">
        <v>2517</v>
      </c>
      <c r="B2998" s="194" t="s">
        <v>1718</v>
      </c>
      <c r="C2998" s="195" t="s">
        <v>2518</v>
      </c>
      <c r="D2998" s="195" t="s">
        <v>807</v>
      </c>
      <c r="E2998" s="196">
        <v>1.2</v>
      </c>
      <c r="F2998" s="197">
        <v>7.2</v>
      </c>
      <c r="G2998" s="198">
        <f t="shared" si="203"/>
        <v>8.64</v>
      </c>
      <c r="H2998" s="371"/>
      <c r="I2998" s="373"/>
    </row>
    <row r="2999" spans="1:9" ht="26.25" x14ac:dyDescent="0.25">
      <c r="A2999" s="193" t="s">
        <v>2519</v>
      </c>
      <c r="B2999" s="194" t="s">
        <v>1718</v>
      </c>
      <c r="C2999" s="195" t="s">
        <v>2520</v>
      </c>
      <c r="D2999" s="195" t="s">
        <v>807</v>
      </c>
      <c r="E2999" s="196">
        <v>0.85</v>
      </c>
      <c r="F2999" s="197">
        <v>7.2</v>
      </c>
      <c r="G2999" s="198">
        <f t="shared" si="203"/>
        <v>6.12</v>
      </c>
      <c r="H2999" s="371"/>
      <c r="I2999" s="373"/>
    </row>
    <row r="3000" spans="1:9" x14ac:dyDescent="0.25">
      <c r="A3000" s="193" t="s">
        <v>2550</v>
      </c>
      <c r="B3000" s="194" t="s">
        <v>1718</v>
      </c>
      <c r="C3000" s="195" t="s">
        <v>2551</v>
      </c>
      <c r="D3000" s="195" t="s">
        <v>807</v>
      </c>
      <c r="E3000" s="196">
        <v>106.24</v>
      </c>
      <c r="F3000" s="197">
        <v>0.45</v>
      </c>
      <c r="G3000" s="198">
        <f t="shared" si="203"/>
        <v>47.808</v>
      </c>
      <c r="H3000" s="371"/>
      <c r="I3000" s="373"/>
    </row>
    <row r="3001" spans="1:9" x14ac:dyDescent="0.25">
      <c r="A3001" s="193"/>
      <c r="B3001" s="194"/>
      <c r="C3001" s="195"/>
      <c r="D3001" s="195"/>
      <c r="E3001" s="196"/>
      <c r="F3001" s="197"/>
      <c r="G3001" s="198" t="str">
        <f t="shared" si="203"/>
        <v/>
      </c>
      <c r="H3001" s="371"/>
      <c r="I3001" s="373"/>
    </row>
    <row r="3002" spans="1:9" x14ac:dyDescent="0.25">
      <c r="A3002" s="193"/>
      <c r="B3002" s="194"/>
      <c r="C3002" s="195"/>
      <c r="D3002" s="195"/>
      <c r="E3002" s="196"/>
      <c r="F3002" s="197"/>
      <c r="G3002" s="198" t="str">
        <f t="shared" si="203"/>
        <v/>
      </c>
      <c r="H3002" s="371"/>
      <c r="I3002" s="373"/>
    </row>
    <row r="3003" spans="1:9" x14ac:dyDescent="0.25">
      <c r="A3003" s="193"/>
      <c r="B3003" s="194"/>
      <c r="C3003" s="195"/>
      <c r="D3003" s="195"/>
      <c r="E3003" s="196"/>
      <c r="F3003" s="197"/>
      <c r="G3003" s="198" t="str">
        <f t="shared" si="203"/>
        <v/>
      </c>
      <c r="H3003" s="371"/>
      <c r="I3003" s="373"/>
    </row>
    <row r="3004" spans="1:9" x14ac:dyDescent="0.25">
      <c r="A3004" s="193"/>
      <c r="B3004" s="194"/>
      <c r="C3004" s="195"/>
      <c r="D3004" s="195"/>
      <c r="E3004" s="196"/>
      <c r="F3004" s="199"/>
      <c r="G3004" s="198" t="str">
        <f t="shared" si="203"/>
        <v/>
      </c>
      <c r="H3004" s="371"/>
      <c r="I3004" s="373"/>
    </row>
    <row r="3005" spans="1:9" x14ac:dyDescent="0.25">
      <c r="A3005" s="193"/>
      <c r="B3005" s="194"/>
      <c r="C3005" s="195"/>
      <c r="D3005" s="195"/>
      <c r="E3005" s="196"/>
      <c r="F3005" s="199"/>
      <c r="G3005" s="198" t="str">
        <f t="shared" si="203"/>
        <v/>
      </c>
      <c r="H3005" s="371"/>
      <c r="I3005" s="373"/>
    </row>
    <row r="3006" spans="1:9" ht="15.75" thickBot="1" x14ac:dyDescent="0.3">
      <c r="A3006" s="200"/>
      <c r="B3006" s="201"/>
      <c r="C3006" s="202"/>
      <c r="D3006" s="202"/>
      <c r="E3006" s="203"/>
      <c r="F3006" s="204"/>
      <c r="G3006" s="205" t="str">
        <f t="shared" si="203"/>
        <v/>
      </c>
      <c r="H3006" s="372"/>
      <c r="I3006" s="374"/>
    </row>
    <row r="3007" spans="1:9" ht="15.75" thickBot="1" x14ac:dyDescent="0.3">
      <c r="A3007" s="164"/>
      <c r="B3007" s="206"/>
      <c r="C3007" s="164"/>
      <c r="D3007" s="164"/>
      <c r="E3007" s="207"/>
      <c r="F3007" s="208"/>
      <c r="G3007" s="209" t="str">
        <f t="shared" si="203"/>
        <v/>
      </c>
      <c r="H3007" s="175"/>
      <c r="I3007" s="175"/>
    </row>
    <row r="3008" spans="1:9" x14ac:dyDescent="0.25">
      <c r="A3008" s="176" t="s">
        <v>2339</v>
      </c>
      <c r="B3008" s="177" t="s">
        <v>720</v>
      </c>
      <c r="C3008" s="178"/>
      <c r="D3008" s="179" t="s">
        <v>2</v>
      </c>
      <c r="E3008" s="179" t="s">
        <v>2385</v>
      </c>
      <c r="F3008" s="180">
        <v>1</v>
      </c>
      <c r="G3008" s="181">
        <f>IF(SUM(G3010:G3019)="","",IF(E3008="NOTURNO",(SUM(G3010:G3019))*1.25,SUM(G3010:G3019)))</f>
        <v>379.50399999999996</v>
      </c>
      <c r="H3008" s="182" t="s">
        <v>1771</v>
      </c>
      <c r="I3008" s="183" t="s">
        <v>1772</v>
      </c>
    </row>
    <row r="3009" spans="1:9" x14ac:dyDescent="0.25">
      <c r="A3009" s="184" t="s">
        <v>1774</v>
      </c>
      <c r="B3009" s="185" t="s">
        <v>2386</v>
      </c>
      <c r="C3009" s="186" t="s">
        <v>2387</v>
      </c>
      <c r="D3009" s="187" t="s">
        <v>2</v>
      </c>
      <c r="E3009" s="188" t="s">
        <v>2388</v>
      </c>
      <c r="F3009" s="189" t="s">
        <v>3</v>
      </c>
      <c r="G3009" s="190"/>
      <c r="H3009" s="191"/>
      <c r="I3009" s="192"/>
    </row>
    <row r="3010" spans="1:9" x14ac:dyDescent="0.25">
      <c r="A3010" s="193" t="s">
        <v>2591</v>
      </c>
      <c r="B3010" s="194" t="s">
        <v>1718</v>
      </c>
      <c r="C3010" s="195" t="s">
        <v>2592</v>
      </c>
      <c r="D3010" s="195" t="s">
        <v>807</v>
      </c>
      <c r="E3010" s="196">
        <v>26.37</v>
      </c>
      <c r="F3010" s="197">
        <v>5</v>
      </c>
      <c r="G3010" s="198">
        <f t="shared" ref="G3010:G3020" si="204">IF(E3010="","",F3010*E3010)</f>
        <v>131.85</v>
      </c>
      <c r="H3010" s="371" t="s">
        <v>2594</v>
      </c>
      <c r="I3010" s="373" t="s">
        <v>2501</v>
      </c>
    </row>
    <row r="3011" spans="1:9" x14ac:dyDescent="0.25">
      <c r="A3011" s="193" t="s">
        <v>2515</v>
      </c>
      <c r="B3011" s="194" t="s">
        <v>1718</v>
      </c>
      <c r="C3011" s="195" t="s">
        <v>2516</v>
      </c>
      <c r="D3011" s="195" t="s">
        <v>807</v>
      </c>
      <c r="E3011" s="196">
        <v>27.37</v>
      </c>
      <c r="F3011" s="197">
        <v>5</v>
      </c>
      <c r="G3011" s="198">
        <f t="shared" si="204"/>
        <v>136.85</v>
      </c>
      <c r="H3011" s="371"/>
      <c r="I3011" s="373"/>
    </row>
    <row r="3012" spans="1:9" ht="26.25" x14ac:dyDescent="0.25">
      <c r="A3012" s="193" t="s">
        <v>2517</v>
      </c>
      <c r="B3012" s="194" t="s">
        <v>1718</v>
      </c>
      <c r="C3012" s="195" t="s">
        <v>2518</v>
      </c>
      <c r="D3012" s="195" t="s">
        <v>807</v>
      </c>
      <c r="E3012" s="196">
        <v>1.2</v>
      </c>
      <c r="F3012" s="197">
        <v>10</v>
      </c>
      <c r="G3012" s="198">
        <f t="shared" si="204"/>
        <v>12</v>
      </c>
      <c r="H3012" s="371"/>
      <c r="I3012" s="373"/>
    </row>
    <row r="3013" spans="1:9" ht="26.25" x14ac:dyDescent="0.25">
      <c r="A3013" s="193" t="s">
        <v>2519</v>
      </c>
      <c r="B3013" s="194" t="s">
        <v>1718</v>
      </c>
      <c r="C3013" s="195" t="s">
        <v>2520</v>
      </c>
      <c r="D3013" s="195" t="s">
        <v>807</v>
      </c>
      <c r="E3013" s="196">
        <v>0.85</v>
      </c>
      <c r="F3013" s="197">
        <v>10</v>
      </c>
      <c r="G3013" s="198">
        <f t="shared" si="204"/>
        <v>8.5</v>
      </c>
      <c r="H3013" s="371"/>
      <c r="I3013" s="373"/>
    </row>
    <row r="3014" spans="1:9" x14ac:dyDescent="0.25">
      <c r="A3014" s="193" t="s">
        <v>2550</v>
      </c>
      <c r="B3014" s="194" t="s">
        <v>1718</v>
      </c>
      <c r="C3014" s="195" t="s">
        <v>2551</v>
      </c>
      <c r="D3014" s="195" t="s">
        <v>807</v>
      </c>
      <c r="E3014" s="196">
        <v>106.24</v>
      </c>
      <c r="F3014" s="197">
        <v>0.85</v>
      </c>
      <c r="G3014" s="198">
        <f t="shared" si="204"/>
        <v>90.303999999999988</v>
      </c>
      <c r="H3014" s="371"/>
      <c r="I3014" s="373"/>
    </row>
    <row r="3015" spans="1:9" x14ac:dyDescent="0.25">
      <c r="A3015" s="193"/>
      <c r="B3015" s="194"/>
      <c r="C3015" s="195"/>
      <c r="D3015" s="195"/>
      <c r="E3015" s="196"/>
      <c r="F3015" s="197"/>
      <c r="G3015" s="198" t="str">
        <f t="shared" si="204"/>
        <v/>
      </c>
      <c r="H3015" s="371"/>
      <c r="I3015" s="373"/>
    </row>
    <row r="3016" spans="1:9" x14ac:dyDescent="0.25">
      <c r="A3016" s="193"/>
      <c r="B3016" s="194"/>
      <c r="C3016" s="195"/>
      <c r="D3016" s="195"/>
      <c r="E3016" s="196"/>
      <c r="F3016" s="197"/>
      <c r="G3016" s="198" t="str">
        <f t="shared" si="204"/>
        <v/>
      </c>
      <c r="H3016" s="371"/>
      <c r="I3016" s="373"/>
    </row>
    <row r="3017" spans="1:9" x14ac:dyDescent="0.25">
      <c r="A3017" s="193"/>
      <c r="B3017" s="194"/>
      <c r="C3017" s="195"/>
      <c r="D3017" s="195"/>
      <c r="E3017" s="196"/>
      <c r="F3017" s="197"/>
      <c r="G3017" s="198" t="str">
        <f t="shared" si="204"/>
        <v/>
      </c>
      <c r="H3017" s="371"/>
      <c r="I3017" s="373"/>
    </row>
    <row r="3018" spans="1:9" x14ac:dyDescent="0.25">
      <c r="A3018" s="193"/>
      <c r="B3018" s="194"/>
      <c r="C3018" s="195"/>
      <c r="D3018" s="195"/>
      <c r="E3018" s="196"/>
      <c r="F3018" s="199"/>
      <c r="G3018" s="198" t="str">
        <f t="shared" si="204"/>
        <v/>
      </c>
      <c r="H3018" s="371"/>
      <c r="I3018" s="373"/>
    </row>
    <row r="3019" spans="1:9" x14ac:dyDescent="0.25">
      <c r="A3019" s="193"/>
      <c r="B3019" s="194"/>
      <c r="C3019" s="195"/>
      <c r="D3019" s="195"/>
      <c r="E3019" s="196"/>
      <c r="F3019" s="199"/>
      <c r="G3019" s="198" t="str">
        <f t="shared" si="204"/>
        <v/>
      </c>
      <c r="H3019" s="371"/>
      <c r="I3019" s="373"/>
    </row>
    <row r="3020" spans="1:9" ht="15.75" thickBot="1" x14ac:dyDescent="0.3">
      <c r="A3020" s="200"/>
      <c r="B3020" s="201"/>
      <c r="C3020" s="202"/>
      <c r="D3020" s="202"/>
      <c r="E3020" s="203"/>
      <c r="F3020" s="204"/>
      <c r="G3020" s="205" t="str">
        <f t="shared" si="204"/>
        <v/>
      </c>
      <c r="H3020" s="372"/>
      <c r="I3020" s="374"/>
    </row>
    <row r="3021" spans="1:9" ht="15.75" thickBot="1" x14ac:dyDescent="0.3">
      <c r="B3021" s="91"/>
      <c r="C3021" s="172"/>
      <c r="D3021" s="172"/>
      <c r="E3021" s="173"/>
      <c r="F3021" s="174"/>
      <c r="G3021" s="173"/>
      <c r="H3021" s="175"/>
      <c r="I3021" s="175"/>
    </row>
    <row r="3022" spans="1:9" x14ac:dyDescent="0.25">
      <c r="A3022" s="176" t="s">
        <v>2340</v>
      </c>
      <c r="B3022" s="177" t="s">
        <v>721</v>
      </c>
      <c r="C3022" s="178"/>
      <c r="D3022" s="179" t="s">
        <v>2</v>
      </c>
      <c r="E3022" s="179" t="s">
        <v>2385</v>
      </c>
      <c r="F3022" s="180">
        <v>1</v>
      </c>
      <c r="G3022" s="181">
        <f>IF(SUM(G3024:G3033)="","",IF(E3022="NOTURNO",(SUM(G3024:G3033))*1.25,SUM(G3024:G3033)))</f>
        <v>256.03199999999998</v>
      </c>
      <c r="H3022" s="182" t="s">
        <v>1771</v>
      </c>
      <c r="I3022" s="183" t="s">
        <v>1772</v>
      </c>
    </row>
    <row r="3023" spans="1:9" x14ac:dyDescent="0.25">
      <c r="A3023" s="184" t="s">
        <v>1774</v>
      </c>
      <c r="B3023" s="185" t="s">
        <v>2386</v>
      </c>
      <c r="C3023" s="186" t="s">
        <v>2387</v>
      </c>
      <c r="D3023" s="187" t="s">
        <v>2</v>
      </c>
      <c r="E3023" s="188" t="s">
        <v>2388</v>
      </c>
      <c r="F3023" s="189" t="s">
        <v>3</v>
      </c>
      <c r="G3023" s="190"/>
      <c r="H3023" s="191"/>
      <c r="I3023" s="192"/>
    </row>
    <row r="3024" spans="1:9" x14ac:dyDescent="0.25">
      <c r="A3024" s="193" t="s">
        <v>2591</v>
      </c>
      <c r="B3024" s="194" t="s">
        <v>1718</v>
      </c>
      <c r="C3024" s="195" t="s">
        <v>2592</v>
      </c>
      <c r="D3024" s="195" t="s">
        <v>807</v>
      </c>
      <c r="E3024" s="196">
        <v>26.37</v>
      </c>
      <c r="F3024" s="197">
        <v>3.6</v>
      </c>
      <c r="G3024" s="198">
        <f t="shared" ref="G3024:G3035" si="205">IF(E3024="","",F3024*E3024)</f>
        <v>94.932000000000002</v>
      </c>
      <c r="H3024" s="371" t="s">
        <v>2595</v>
      </c>
      <c r="I3024" s="373" t="s">
        <v>2501</v>
      </c>
    </row>
    <row r="3025" spans="1:9" x14ac:dyDescent="0.25">
      <c r="A3025" s="193" t="s">
        <v>2515</v>
      </c>
      <c r="B3025" s="194" t="s">
        <v>1718</v>
      </c>
      <c r="C3025" s="195" t="s">
        <v>2516</v>
      </c>
      <c r="D3025" s="195" t="s">
        <v>807</v>
      </c>
      <c r="E3025" s="196">
        <v>27.37</v>
      </c>
      <c r="F3025" s="199">
        <v>3.6</v>
      </c>
      <c r="G3025" s="198">
        <f t="shared" si="205"/>
        <v>98.532000000000011</v>
      </c>
      <c r="H3025" s="371"/>
      <c r="I3025" s="373"/>
    </row>
    <row r="3026" spans="1:9" ht="26.25" x14ac:dyDescent="0.25">
      <c r="A3026" s="193" t="s">
        <v>2517</v>
      </c>
      <c r="B3026" s="194" t="s">
        <v>1718</v>
      </c>
      <c r="C3026" s="195" t="s">
        <v>2518</v>
      </c>
      <c r="D3026" s="195" t="s">
        <v>807</v>
      </c>
      <c r="E3026" s="196">
        <v>1.2</v>
      </c>
      <c r="F3026" s="199">
        <v>7.2</v>
      </c>
      <c r="G3026" s="198">
        <f t="shared" si="205"/>
        <v>8.64</v>
      </c>
      <c r="H3026" s="371"/>
      <c r="I3026" s="373"/>
    </row>
    <row r="3027" spans="1:9" ht="26.25" x14ac:dyDescent="0.25">
      <c r="A3027" s="193" t="s">
        <v>2519</v>
      </c>
      <c r="B3027" s="194" t="s">
        <v>1718</v>
      </c>
      <c r="C3027" s="195" t="s">
        <v>2520</v>
      </c>
      <c r="D3027" s="195" t="s">
        <v>807</v>
      </c>
      <c r="E3027" s="196">
        <v>0.85</v>
      </c>
      <c r="F3027" s="199">
        <v>7.2</v>
      </c>
      <c r="G3027" s="198">
        <f t="shared" si="205"/>
        <v>6.12</v>
      </c>
      <c r="H3027" s="371"/>
      <c r="I3027" s="373"/>
    </row>
    <row r="3028" spans="1:9" x14ac:dyDescent="0.25">
      <c r="A3028" s="193" t="s">
        <v>2550</v>
      </c>
      <c r="B3028" s="194" t="s">
        <v>1718</v>
      </c>
      <c r="C3028" s="195" t="s">
        <v>2551</v>
      </c>
      <c r="D3028" s="195" t="s">
        <v>807</v>
      </c>
      <c r="E3028" s="196">
        <v>106.24</v>
      </c>
      <c r="F3028" s="199">
        <v>0.45</v>
      </c>
      <c r="G3028" s="198">
        <f t="shared" si="205"/>
        <v>47.808</v>
      </c>
      <c r="H3028" s="371"/>
      <c r="I3028" s="373"/>
    </row>
    <row r="3029" spans="1:9" x14ac:dyDescent="0.25">
      <c r="A3029" s="193"/>
      <c r="B3029" s="194"/>
      <c r="C3029" s="195"/>
      <c r="D3029" s="195"/>
      <c r="E3029" s="196"/>
      <c r="F3029" s="199"/>
      <c r="G3029" s="198" t="str">
        <f t="shared" si="205"/>
        <v/>
      </c>
      <c r="H3029" s="371"/>
      <c r="I3029" s="373"/>
    </row>
    <row r="3030" spans="1:9" x14ac:dyDescent="0.25">
      <c r="A3030" s="193"/>
      <c r="B3030" s="194"/>
      <c r="C3030" s="195"/>
      <c r="D3030" s="195"/>
      <c r="E3030" s="196"/>
      <c r="F3030" s="199"/>
      <c r="G3030" s="198" t="str">
        <f t="shared" si="205"/>
        <v/>
      </c>
      <c r="H3030" s="371"/>
      <c r="I3030" s="373"/>
    </row>
    <row r="3031" spans="1:9" x14ac:dyDescent="0.25">
      <c r="A3031" s="193"/>
      <c r="B3031" s="194"/>
      <c r="C3031" s="195"/>
      <c r="D3031" s="195"/>
      <c r="E3031" s="196"/>
      <c r="F3031" s="199"/>
      <c r="G3031" s="198" t="str">
        <f t="shared" si="205"/>
        <v/>
      </c>
      <c r="H3031" s="371"/>
      <c r="I3031" s="373"/>
    </row>
    <row r="3032" spans="1:9" x14ac:dyDescent="0.25">
      <c r="A3032" s="193"/>
      <c r="B3032" s="194"/>
      <c r="C3032" s="195"/>
      <c r="D3032" s="195"/>
      <c r="E3032" s="196"/>
      <c r="F3032" s="199"/>
      <c r="G3032" s="198" t="str">
        <f t="shared" si="205"/>
        <v/>
      </c>
      <c r="H3032" s="371"/>
      <c r="I3032" s="373"/>
    </row>
    <row r="3033" spans="1:9" x14ac:dyDescent="0.25">
      <c r="A3033" s="193"/>
      <c r="B3033" s="194"/>
      <c r="C3033" s="195"/>
      <c r="D3033" s="195"/>
      <c r="E3033" s="196"/>
      <c r="F3033" s="199"/>
      <c r="G3033" s="198" t="str">
        <f t="shared" si="205"/>
        <v/>
      </c>
      <c r="H3033" s="371"/>
      <c r="I3033" s="373"/>
    </row>
    <row r="3034" spans="1:9" ht="15.75" thickBot="1" x14ac:dyDescent="0.3">
      <c r="A3034" s="200"/>
      <c r="B3034" s="201"/>
      <c r="C3034" s="202"/>
      <c r="D3034" s="202"/>
      <c r="E3034" s="203"/>
      <c r="F3034" s="204"/>
      <c r="G3034" s="205" t="str">
        <f t="shared" si="205"/>
        <v/>
      </c>
      <c r="H3034" s="372"/>
      <c r="I3034" s="374"/>
    </row>
    <row r="3035" spans="1:9" ht="15.75" thickBot="1" x14ac:dyDescent="0.3">
      <c r="A3035" s="164"/>
      <c r="B3035" s="206"/>
      <c r="C3035" s="164"/>
      <c r="D3035" s="164"/>
      <c r="E3035" s="207"/>
      <c r="F3035" s="208"/>
      <c r="G3035" s="209" t="str">
        <f t="shared" si="205"/>
        <v/>
      </c>
      <c r="H3035" s="175"/>
      <c r="I3035" s="175"/>
    </row>
    <row r="3036" spans="1:9" x14ac:dyDescent="0.25">
      <c r="A3036" s="176" t="s">
        <v>2341</v>
      </c>
      <c r="B3036" s="177" t="s">
        <v>722</v>
      </c>
      <c r="C3036" s="178"/>
      <c r="D3036" s="179" t="s">
        <v>2</v>
      </c>
      <c r="E3036" s="179" t="s">
        <v>2385</v>
      </c>
      <c r="F3036" s="180">
        <v>1</v>
      </c>
      <c r="G3036" s="181">
        <f>IF(SUM(G3038:G3047)="","",IF(E3036="NOTURNO",(SUM(G3038:G3047))*1.25,SUM(G3038:G3047)))</f>
        <v>379.50399999999996</v>
      </c>
      <c r="H3036" s="182" t="s">
        <v>1771</v>
      </c>
      <c r="I3036" s="183" t="s">
        <v>1772</v>
      </c>
    </row>
    <row r="3037" spans="1:9" x14ac:dyDescent="0.25">
      <c r="A3037" s="184" t="s">
        <v>1774</v>
      </c>
      <c r="B3037" s="185" t="s">
        <v>2386</v>
      </c>
      <c r="C3037" s="186" t="s">
        <v>2387</v>
      </c>
      <c r="D3037" s="187" t="s">
        <v>2</v>
      </c>
      <c r="E3037" s="188" t="s">
        <v>2388</v>
      </c>
      <c r="F3037" s="189" t="s">
        <v>3</v>
      </c>
      <c r="G3037" s="190"/>
      <c r="H3037" s="191"/>
      <c r="I3037" s="192"/>
    </row>
    <row r="3038" spans="1:9" x14ac:dyDescent="0.25">
      <c r="A3038" s="193" t="s">
        <v>2591</v>
      </c>
      <c r="B3038" s="194" t="s">
        <v>1718</v>
      </c>
      <c r="C3038" s="195" t="s">
        <v>2592</v>
      </c>
      <c r="D3038" s="195" t="s">
        <v>807</v>
      </c>
      <c r="E3038" s="196">
        <v>26.37</v>
      </c>
      <c r="F3038" s="197">
        <v>5</v>
      </c>
      <c r="G3038" s="198">
        <f t="shared" ref="G3038:G3049" si="206">IF(E3038="","",F3038*E3038)</f>
        <v>131.85</v>
      </c>
      <c r="H3038" s="371" t="s">
        <v>2595</v>
      </c>
      <c r="I3038" s="373" t="s">
        <v>2501</v>
      </c>
    </row>
    <row r="3039" spans="1:9" x14ac:dyDescent="0.25">
      <c r="A3039" s="193" t="s">
        <v>2515</v>
      </c>
      <c r="B3039" s="194" t="s">
        <v>1718</v>
      </c>
      <c r="C3039" s="195" t="s">
        <v>2516</v>
      </c>
      <c r="D3039" s="195" t="s">
        <v>807</v>
      </c>
      <c r="E3039" s="196">
        <v>27.37</v>
      </c>
      <c r="F3039" s="197">
        <v>5</v>
      </c>
      <c r="G3039" s="198">
        <f t="shared" si="206"/>
        <v>136.85</v>
      </c>
      <c r="H3039" s="371"/>
      <c r="I3039" s="373"/>
    </row>
    <row r="3040" spans="1:9" ht="26.25" x14ac:dyDescent="0.25">
      <c r="A3040" s="193" t="s">
        <v>2517</v>
      </c>
      <c r="B3040" s="194" t="s">
        <v>1718</v>
      </c>
      <c r="C3040" s="195" t="s">
        <v>2518</v>
      </c>
      <c r="D3040" s="195" t="s">
        <v>807</v>
      </c>
      <c r="E3040" s="196">
        <v>1.2</v>
      </c>
      <c r="F3040" s="197">
        <v>10</v>
      </c>
      <c r="G3040" s="198">
        <f t="shared" si="206"/>
        <v>12</v>
      </c>
      <c r="H3040" s="371"/>
      <c r="I3040" s="373"/>
    </row>
    <row r="3041" spans="1:9" ht="26.25" x14ac:dyDescent="0.25">
      <c r="A3041" s="193" t="s">
        <v>2519</v>
      </c>
      <c r="B3041" s="194" t="s">
        <v>1718</v>
      </c>
      <c r="C3041" s="195" t="s">
        <v>2520</v>
      </c>
      <c r="D3041" s="195" t="s">
        <v>807</v>
      </c>
      <c r="E3041" s="196">
        <v>0.85</v>
      </c>
      <c r="F3041" s="197">
        <v>10</v>
      </c>
      <c r="G3041" s="198">
        <f t="shared" si="206"/>
        <v>8.5</v>
      </c>
      <c r="H3041" s="371"/>
      <c r="I3041" s="373"/>
    </row>
    <row r="3042" spans="1:9" x14ac:dyDescent="0.25">
      <c r="A3042" s="193" t="s">
        <v>2550</v>
      </c>
      <c r="B3042" s="194" t="s">
        <v>1718</v>
      </c>
      <c r="C3042" s="195" t="s">
        <v>2551</v>
      </c>
      <c r="D3042" s="195" t="s">
        <v>807</v>
      </c>
      <c r="E3042" s="196">
        <v>106.24</v>
      </c>
      <c r="F3042" s="197">
        <v>0.85</v>
      </c>
      <c r="G3042" s="198">
        <f t="shared" si="206"/>
        <v>90.303999999999988</v>
      </c>
      <c r="H3042" s="371"/>
      <c r="I3042" s="373"/>
    </row>
    <row r="3043" spans="1:9" x14ac:dyDescent="0.25">
      <c r="A3043" s="193"/>
      <c r="B3043" s="194"/>
      <c r="C3043" s="195"/>
      <c r="D3043" s="195"/>
      <c r="E3043" s="196"/>
      <c r="F3043" s="197"/>
      <c r="G3043" s="198" t="str">
        <f t="shared" si="206"/>
        <v/>
      </c>
      <c r="H3043" s="371"/>
      <c r="I3043" s="373"/>
    </row>
    <row r="3044" spans="1:9" x14ac:dyDescent="0.25">
      <c r="A3044" s="193"/>
      <c r="B3044" s="194"/>
      <c r="C3044" s="195"/>
      <c r="D3044" s="195"/>
      <c r="E3044" s="196"/>
      <c r="F3044" s="197"/>
      <c r="G3044" s="198" t="str">
        <f t="shared" si="206"/>
        <v/>
      </c>
      <c r="H3044" s="371"/>
      <c r="I3044" s="373"/>
    </row>
    <row r="3045" spans="1:9" x14ac:dyDescent="0.25">
      <c r="A3045" s="193"/>
      <c r="B3045" s="194"/>
      <c r="C3045" s="195"/>
      <c r="D3045" s="195"/>
      <c r="E3045" s="196"/>
      <c r="F3045" s="197"/>
      <c r="G3045" s="198" t="str">
        <f t="shared" si="206"/>
        <v/>
      </c>
      <c r="H3045" s="371"/>
      <c r="I3045" s="373"/>
    </row>
    <row r="3046" spans="1:9" x14ac:dyDescent="0.25">
      <c r="A3046" s="193"/>
      <c r="B3046" s="194"/>
      <c r="C3046" s="195"/>
      <c r="D3046" s="195"/>
      <c r="E3046" s="196"/>
      <c r="F3046" s="199"/>
      <c r="G3046" s="198" t="str">
        <f t="shared" si="206"/>
        <v/>
      </c>
      <c r="H3046" s="371"/>
      <c r="I3046" s="373"/>
    </row>
    <row r="3047" spans="1:9" x14ac:dyDescent="0.25">
      <c r="A3047" s="193"/>
      <c r="B3047" s="194"/>
      <c r="C3047" s="195"/>
      <c r="D3047" s="195"/>
      <c r="E3047" s="196"/>
      <c r="F3047" s="199"/>
      <c r="G3047" s="198" t="str">
        <f t="shared" si="206"/>
        <v/>
      </c>
      <c r="H3047" s="371"/>
      <c r="I3047" s="373"/>
    </row>
    <row r="3048" spans="1:9" ht="15.75" thickBot="1" x14ac:dyDescent="0.3">
      <c r="A3048" s="200"/>
      <c r="B3048" s="201"/>
      <c r="C3048" s="202"/>
      <c r="D3048" s="202"/>
      <c r="E3048" s="203"/>
      <c r="F3048" s="204"/>
      <c r="G3048" s="205" t="str">
        <f t="shared" si="206"/>
        <v/>
      </c>
      <c r="H3048" s="372"/>
      <c r="I3048" s="374"/>
    </row>
    <row r="3049" spans="1:9" ht="15.75" thickBot="1" x14ac:dyDescent="0.3">
      <c r="A3049" s="164"/>
      <c r="B3049" s="206"/>
      <c r="C3049" s="164"/>
      <c r="D3049" s="164"/>
      <c r="E3049" s="207"/>
      <c r="F3049" s="208"/>
      <c r="G3049" s="209" t="str">
        <f t="shared" si="206"/>
        <v/>
      </c>
      <c r="H3049" s="175"/>
      <c r="I3049" s="175"/>
    </row>
    <row r="3050" spans="1:9" x14ac:dyDescent="0.25">
      <c r="A3050" s="176" t="s">
        <v>2342</v>
      </c>
      <c r="B3050" s="177" t="s">
        <v>723</v>
      </c>
      <c r="C3050" s="178"/>
      <c r="D3050" s="179" t="s">
        <v>2</v>
      </c>
      <c r="E3050" s="179" t="s">
        <v>2385</v>
      </c>
      <c r="F3050" s="180">
        <v>1</v>
      </c>
      <c r="G3050" s="181">
        <f>IF(SUM(G3052:G3061)="","",IF(E3050="NOTURNO",(SUM(G3052:G3061))*1.25,SUM(G3052:G3061)))</f>
        <v>505.33600000000007</v>
      </c>
      <c r="H3050" s="182" t="s">
        <v>1771</v>
      </c>
      <c r="I3050" s="183" t="s">
        <v>1772</v>
      </c>
    </row>
    <row r="3051" spans="1:9" x14ac:dyDescent="0.25">
      <c r="A3051" s="184" t="s">
        <v>1774</v>
      </c>
      <c r="B3051" s="185" t="s">
        <v>2386</v>
      </c>
      <c r="C3051" s="186" t="s">
        <v>2387</v>
      </c>
      <c r="D3051" s="187" t="s">
        <v>2</v>
      </c>
      <c r="E3051" s="188" t="s">
        <v>2388</v>
      </c>
      <c r="F3051" s="189" t="s">
        <v>3</v>
      </c>
      <c r="G3051" s="190"/>
      <c r="H3051" s="191"/>
      <c r="I3051" s="192"/>
    </row>
    <row r="3052" spans="1:9" x14ac:dyDescent="0.25">
      <c r="A3052" s="193" t="s">
        <v>2591</v>
      </c>
      <c r="B3052" s="194" t="s">
        <v>1718</v>
      </c>
      <c r="C3052" s="195" t="s">
        <v>2592</v>
      </c>
      <c r="D3052" s="195" t="s">
        <v>807</v>
      </c>
      <c r="E3052" s="196">
        <v>26.37</v>
      </c>
      <c r="F3052" s="197">
        <v>6.9</v>
      </c>
      <c r="G3052" s="198">
        <f t="shared" ref="G3052:G3063" si="207">IF(E3052="","",F3052*E3052)</f>
        <v>181.953</v>
      </c>
      <c r="H3052" s="371" t="s">
        <v>2595</v>
      </c>
      <c r="I3052" s="389" t="s">
        <v>2501</v>
      </c>
    </row>
    <row r="3053" spans="1:9" x14ac:dyDescent="0.25">
      <c r="A3053" s="193" t="s">
        <v>2515</v>
      </c>
      <c r="B3053" s="194" t="s">
        <v>1718</v>
      </c>
      <c r="C3053" s="195" t="s">
        <v>2516</v>
      </c>
      <c r="D3053" s="195" t="s">
        <v>807</v>
      </c>
      <c r="E3053" s="196">
        <v>27.37</v>
      </c>
      <c r="F3053" s="197">
        <v>6.9</v>
      </c>
      <c r="G3053" s="198">
        <f t="shared" si="207"/>
        <v>188.85300000000001</v>
      </c>
      <c r="H3053" s="371"/>
      <c r="I3053" s="390"/>
    </row>
    <row r="3054" spans="1:9" ht="26.25" x14ac:dyDescent="0.25">
      <c r="A3054" s="193" t="s">
        <v>2517</v>
      </c>
      <c r="B3054" s="194" t="s">
        <v>1718</v>
      </c>
      <c r="C3054" s="195" t="s">
        <v>2518</v>
      </c>
      <c r="D3054" s="195" t="s">
        <v>807</v>
      </c>
      <c r="E3054" s="196">
        <v>1.2</v>
      </c>
      <c r="F3054" s="197">
        <v>13.8</v>
      </c>
      <c r="G3054" s="198">
        <f t="shared" si="207"/>
        <v>16.559999999999999</v>
      </c>
      <c r="H3054" s="371"/>
      <c r="I3054" s="390"/>
    </row>
    <row r="3055" spans="1:9" ht="26.25" x14ac:dyDescent="0.25">
      <c r="A3055" s="193" t="s">
        <v>2519</v>
      </c>
      <c r="B3055" s="194" t="s">
        <v>1718</v>
      </c>
      <c r="C3055" s="195" t="s">
        <v>2520</v>
      </c>
      <c r="D3055" s="195" t="s">
        <v>807</v>
      </c>
      <c r="E3055" s="196">
        <v>0.85</v>
      </c>
      <c r="F3055" s="197">
        <v>13.8</v>
      </c>
      <c r="G3055" s="198">
        <f t="shared" si="207"/>
        <v>11.73</v>
      </c>
      <c r="H3055" s="371"/>
      <c r="I3055" s="390"/>
    </row>
    <row r="3056" spans="1:9" x14ac:dyDescent="0.25">
      <c r="A3056" s="193" t="s">
        <v>2550</v>
      </c>
      <c r="B3056" s="194" t="s">
        <v>1718</v>
      </c>
      <c r="C3056" s="195" t="s">
        <v>2551</v>
      </c>
      <c r="D3056" s="195" t="s">
        <v>807</v>
      </c>
      <c r="E3056" s="196">
        <v>106.24</v>
      </c>
      <c r="F3056" s="197">
        <v>1</v>
      </c>
      <c r="G3056" s="198">
        <f t="shared" si="207"/>
        <v>106.24</v>
      </c>
      <c r="H3056" s="371"/>
      <c r="I3056" s="390"/>
    </row>
    <row r="3057" spans="1:9" x14ac:dyDescent="0.25">
      <c r="A3057" s="193"/>
      <c r="B3057" s="194"/>
      <c r="C3057" s="195"/>
      <c r="D3057" s="195"/>
      <c r="E3057" s="196"/>
      <c r="F3057" s="197"/>
      <c r="G3057" s="198" t="str">
        <f t="shared" si="207"/>
        <v/>
      </c>
      <c r="H3057" s="371"/>
      <c r="I3057" s="390"/>
    </row>
    <row r="3058" spans="1:9" x14ac:dyDescent="0.25">
      <c r="A3058" s="193"/>
      <c r="B3058" s="194"/>
      <c r="C3058" s="195"/>
      <c r="D3058" s="195"/>
      <c r="E3058" s="196"/>
      <c r="F3058" s="197"/>
      <c r="G3058" s="198" t="str">
        <f t="shared" si="207"/>
        <v/>
      </c>
      <c r="H3058" s="371"/>
      <c r="I3058" s="390"/>
    </row>
    <row r="3059" spans="1:9" x14ac:dyDescent="0.25">
      <c r="A3059" s="193"/>
      <c r="B3059" s="194"/>
      <c r="C3059" s="195"/>
      <c r="D3059" s="195"/>
      <c r="E3059" s="196"/>
      <c r="F3059" s="197"/>
      <c r="G3059" s="198" t="str">
        <f t="shared" si="207"/>
        <v/>
      </c>
      <c r="H3059" s="371"/>
      <c r="I3059" s="390"/>
    </row>
    <row r="3060" spans="1:9" x14ac:dyDescent="0.25">
      <c r="A3060" s="193"/>
      <c r="B3060" s="194"/>
      <c r="C3060" s="195"/>
      <c r="D3060" s="195"/>
      <c r="E3060" s="196"/>
      <c r="F3060" s="199"/>
      <c r="G3060" s="198" t="str">
        <f t="shared" si="207"/>
        <v/>
      </c>
      <c r="H3060" s="371"/>
      <c r="I3060" s="390"/>
    </row>
    <row r="3061" spans="1:9" x14ac:dyDescent="0.25">
      <c r="A3061" s="193"/>
      <c r="B3061" s="194"/>
      <c r="C3061" s="195"/>
      <c r="D3061" s="195"/>
      <c r="E3061" s="196"/>
      <c r="F3061" s="199"/>
      <c r="G3061" s="198" t="str">
        <f t="shared" si="207"/>
        <v/>
      </c>
      <c r="H3061" s="371"/>
      <c r="I3061" s="390"/>
    </row>
    <row r="3062" spans="1:9" ht="15.75" thickBot="1" x14ac:dyDescent="0.3">
      <c r="A3062" s="200"/>
      <c r="B3062" s="201"/>
      <c r="C3062" s="202"/>
      <c r="D3062" s="202"/>
      <c r="E3062" s="203"/>
      <c r="F3062" s="204"/>
      <c r="G3062" s="205" t="str">
        <f t="shared" si="207"/>
        <v/>
      </c>
      <c r="H3062" s="372"/>
      <c r="I3062" s="391"/>
    </row>
    <row r="3063" spans="1:9" ht="15.75" thickBot="1" x14ac:dyDescent="0.3">
      <c r="A3063" s="164"/>
      <c r="B3063" s="206"/>
      <c r="C3063" s="164"/>
      <c r="D3063" s="164"/>
      <c r="E3063" s="207"/>
      <c r="F3063" s="208"/>
      <c r="G3063" s="209" t="str">
        <f t="shared" si="207"/>
        <v/>
      </c>
      <c r="H3063" s="175"/>
      <c r="I3063" s="175"/>
    </row>
    <row r="3064" spans="1:9" x14ac:dyDescent="0.25">
      <c r="A3064" s="176" t="s">
        <v>2343</v>
      </c>
      <c r="B3064" s="177" t="s">
        <v>724</v>
      </c>
      <c r="C3064" s="178"/>
      <c r="D3064" s="179" t="s">
        <v>2</v>
      </c>
      <c r="E3064" s="179" t="s">
        <v>2385</v>
      </c>
      <c r="F3064" s="180">
        <v>1</v>
      </c>
      <c r="G3064" s="181">
        <f>IF(SUM(G3066:G3075)="","",IF(E3064="NOTURNO",(SUM(G3066:G3075))*1.25,SUM(G3066:G3075)))</f>
        <v>256.03199999999998</v>
      </c>
      <c r="H3064" s="182" t="s">
        <v>1771</v>
      </c>
      <c r="I3064" s="183" t="s">
        <v>1772</v>
      </c>
    </row>
    <row r="3065" spans="1:9" x14ac:dyDescent="0.25">
      <c r="A3065" s="184" t="s">
        <v>1774</v>
      </c>
      <c r="B3065" s="185" t="s">
        <v>2386</v>
      </c>
      <c r="C3065" s="186" t="s">
        <v>2387</v>
      </c>
      <c r="D3065" s="187" t="s">
        <v>2</v>
      </c>
      <c r="E3065" s="188" t="s">
        <v>2388</v>
      </c>
      <c r="F3065" s="189" t="s">
        <v>3</v>
      </c>
      <c r="G3065" s="190"/>
      <c r="H3065" s="191"/>
      <c r="I3065" s="192"/>
    </row>
    <row r="3066" spans="1:9" x14ac:dyDescent="0.25">
      <c r="A3066" s="193" t="s">
        <v>2591</v>
      </c>
      <c r="B3066" s="194" t="s">
        <v>1718</v>
      </c>
      <c r="C3066" s="195" t="s">
        <v>2592</v>
      </c>
      <c r="D3066" s="195" t="s">
        <v>807</v>
      </c>
      <c r="E3066" s="196">
        <v>26.37</v>
      </c>
      <c r="F3066" s="197">
        <v>3.6</v>
      </c>
      <c r="G3066" s="198">
        <f t="shared" ref="G3066:G3077" si="208">IF(E3066="","",F3066*E3066)</f>
        <v>94.932000000000002</v>
      </c>
      <c r="H3066" s="371" t="s">
        <v>2596</v>
      </c>
      <c r="I3066" s="373" t="s">
        <v>2501</v>
      </c>
    </row>
    <row r="3067" spans="1:9" x14ac:dyDescent="0.25">
      <c r="A3067" s="193" t="s">
        <v>2515</v>
      </c>
      <c r="B3067" s="194" t="s">
        <v>1718</v>
      </c>
      <c r="C3067" s="195" t="s">
        <v>2516</v>
      </c>
      <c r="D3067" s="195" t="s">
        <v>807</v>
      </c>
      <c r="E3067" s="196">
        <v>27.37</v>
      </c>
      <c r="F3067" s="197">
        <v>3.6</v>
      </c>
      <c r="G3067" s="198">
        <f t="shared" si="208"/>
        <v>98.532000000000011</v>
      </c>
      <c r="H3067" s="371"/>
      <c r="I3067" s="373"/>
    </row>
    <row r="3068" spans="1:9" ht="26.25" x14ac:dyDescent="0.25">
      <c r="A3068" s="193" t="s">
        <v>2517</v>
      </c>
      <c r="B3068" s="194" t="s">
        <v>1718</v>
      </c>
      <c r="C3068" s="195" t="s">
        <v>2518</v>
      </c>
      <c r="D3068" s="195" t="s">
        <v>807</v>
      </c>
      <c r="E3068" s="196">
        <v>1.2</v>
      </c>
      <c r="F3068" s="197">
        <v>7.2</v>
      </c>
      <c r="G3068" s="198">
        <f t="shared" si="208"/>
        <v>8.64</v>
      </c>
      <c r="H3068" s="371"/>
      <c r="I3068" s="373"/>
    </row>
    <row r="3069" spans="1:9" ht="26.25" x14ac:dyDescent="0.25">
      <c r="A3069" s="193" t="s">
        <v>2519</v>
      </c>
      <c r="B3069" s="194" t="s">
        <v>1718</v>
      </c>
      <c r="C3069" s="195" t="s">
        <v>2520</v>
      </c>
      <c r="D3069" s="195" t="s">
        <v>807</v>
      </c>
      <c r="E3069" s="196">
        <v>0.85</v>
      </c>
      <c r="F3069" s="197">
        <v>7.2</v>
      </c>
      <c r="G3069" s="198">
        <f t="shared" si="208"/>
        <v>6.12</v>
      </c>
      <c r="H3069" s="371"/>
      <c r="I3069" s="373"/>
    </row>
    <row r="3070" spans="1:9" x14ac:dyDescent="0.25">
      <c r="A3070" s="193" t="s">
        <v>2550</v>
      </c>
      <c r="B3070" s="194" t="s">
        <v>1718</v>
      </c>
      <c r="C3070" s="195" t="s">
        <v>2551</v>
      </c>
      <c r="D3070" s="195" t="s">
        <v>807</v>
      </c>
      <c r="E3070" s="196">
        <v>106.24</v>
      </c>
      <c r="F3070" s="197">
        <v>0.45</v>
      </c>
      <c r="G3070" s="198">
        <f t="shared" si="208"/>
        <v>47.808</v>
      </c>
      <c r="H3070" s="371"/>
      <c r="I3070" s="373"/>
    </row>
    <row r="3071" spans="1:9" x14ac:dyDescent="0.25">
      <c r="A3071" s="193"/>
      <c r="B3071" s="194"/>
      <c r="C3071" s="195"/>
      <c r="D3071" s="195"/>
      <c r="E3071" s="196"/>
      <c r="F3071" s="197"/>
      <c r="G3071" s="198" t="str">
        <f t="shared" si="208"/>
        <v/>
      </c>
      <c r="H3071" s="371"/>
      <c r="I3071" s="373"/>
    </row>
    <row r="3072" spans="1:9" x14ac:dyDescent="0.25">
      <c r="A3072" s="193"/>
      <c r="B3072" s="194"/>
      <c r="C3072" s="195"/>
      <c r="D3072" s="195"/>
      <c r="E3072" s="196"/>
      <c r="F3072" s="197"/>
      <c r="G3072" s="198" t="str">
        <f t="shared" si="208"/>
        <v/>
      </c>
      <c r="H3072" s="371"/>
      <c r="I3072" s="373"/>
    </row>
    <row r="3073" spans="1:9" x14ac:dyDescent="0.25">
      <c r="A3073" s="193"/>
      <c r="B3073" s="194"/>
      <c r="C3073" s="195"/>
      <c r="D3073" s="195"/>
      <c r="E3073" s="196"/>
      <c r="F3073" s="197"/>
      <c r="G3073" s="198" t="str">
        <f t="shared" si="208"/>
        <v/>
      </c>
      <c r="H3073" s="371"/>
      <c r="I3073" s="373"/>
    </row>
    <row r="3074" spans="1:9" x14ac:dyDescent="0.25">
      <c r="A3074" s="193"/>
      <c r="B3074" s="194"/>
      <c r="C3074" s="195"/>
      <c r="D3074" s="195"/>
      <c r="E3074" s="196"/>
      <c r="F3074" s="199"/>
      <c r="G3074" s="198" t="str">
        <f t="shared" si="208"/>
        <v/>
      </c>
      <c r="H3074" s="371"/>
      <c r="I3074" s="373"/>
    </row>
    <row r="3075" spans="1:9" x14ac:dyDescent="0.25">
      <c r="A3075" s="193"/>
      <c r="B3075" s="194"/>
      <c r="C3075" s="195"/>
      <c r="D3075" s="195"/>
      <c r="E3075" s="196"/>
      <c r="F3075" s="199"/>
      <c r="G3075" s="198" t="str">
        <f t="shared" si="208"/>
        <v/>
      </c>
      <c r="H3075" s="371"/>
      <c r="I3075" s="373"/>
    </row>
    <row r="3076" spans="1:9" ht="15.75" thickBot="1" x14ac:dyDescent="0.3">
      <c r="A3076" s="200"/>
      <c r="B3076" s="201"/>
      <c r="C3076" s="202"/>
      <c r="D3076" s="202"/>
      <c r="E3076" s="203"/>
      <c r="F3076" s="204"/>
      <c r="G3076" s="205" t="str">
        <f t="shared" si="208"/>
        <v/>
      </c>
      <c r="H3076" s="372"/>
      <c r="I3076" s="374"/>
    </row>
    <row r="3077" spans="1:9" ht="15.75" thickBot="1" x14ac:dyDescent="0.3">
      <c r="A3077" s="164"/>
      <c r="B3077" s="206"/>
      <c r="C3077" s="164"/>
      <c r="D3077" s="164"/>
      <c r="E3077" s="207"/>
      <c r="F3077" s="208"/>
      <c r="G3077" s="209" t="str">
        <f t="shared" si="208"/>
        <v/>
      </c>
      <c r="H3077" s="175"/>
      <c r="I3077" s="175"/>
    </row>
    <row r="3078" spans="1:9" x14ac:dyDescent="0.25">
      <c r="A3078" s="176" t="s">
        <v>2344</v>
      </c>
      <c r="B3078" s="177" t="s">
        <v>725</v>
      </c>
      <c r="C3078" s="178"/>
      <c r="D3078" s="179" t="s">
        <v>2</v>
      </c>
      <c r="E3078" s="179" t="s">
        <v>2385</v>
      </c>
      <c r="F3078" s="180">
        <v>1</v>
      </c>
      <c r="G3078" s="181">
        <f>IF(SUM(G3080:G3089)="","",IF(E3078="NOTURNO",(SUM(G3080:G3089))*1.25,SUM(G3080:G3089)))</f>
        <v>379.50399999999996</v>
      </c>
      <c r="H3078" s="182" t="s">
        <v>1771</v>
      </c>
      <c r="I3078" s="183" t="s">
        <v>1772</v>
      </c>
    </row>
    <row r="3079" spans="1:9" x14ac:dyDescent="0.25">
      <c r="A3079" s="184" t="s">
        <v>1774</v>
      </c>
      <c r="B3079" s="185" t="s">
        <v>2386</v>
      </c>
      <c r="C3079" s="186" t="s">
        <v>2387</v>
      </c>
      <c r="D3079" s="187" t="s">
        <v>2</v>
      </c>
      <c r="E3079" s="188" t="s">
        <v>2388</v>
      </c>
      <c r="F3079" s="189" t="s">
        <v>3</v>
      </c>
      <c r="G3079" s="190"/>
      <c r="H3079" s="191"/>
      <c r="I3079" s="192"/>
    </row>
    <row r="3080" spans="1:9" x14ac:dyDescent="0.25">
      <c r="A3080" s="193" t="s">
        <v>2591</v>
      </c>
      <c r="B3080" s="194" t="s">
        <v>1718</v>
      </c>
      <c r="C3080" s="195" t="s">
        <v>2592</v>
      </c>
      <c r="D3080" s="195" t="s">
        <v>807</v>
      </c>
      <c r="E3080" s="196">
        <v>26.37</v>
      </c>
      <c r="F3080" s="197">
        <v>5</v>
      </c>
      <c r="G3080" s="198">
        <f t="shared" ref="G3080:G3091" si="209">IF(E3080="","",F3080*E3080)</f>
        <v>131.85</v>
      </c>
      <c r="H3080" s="371" t="s">
        <v>2596</v>
      </c>
      <c r="I3080" s="373" t="s">
        <v>2501</v>
      </c>
    </row>
    <row r="3081" spans="1:9" x14ac:dyDescent="0.25">
      <c r="A3081" s="193" t="s">
        <v>2515</v>
      </c>
      <c r="B3081" s="194" t="s">
        <v>1718</v>
      </c>
      <c r="C3081" s="195" t="s">
        <v>2516</v>
      </c>
      <c r="D3081" s="195" t="s">
        <v>807</v>
      </c>
      <c r="E3081" s="196">
        <v>27.37</v>
      </c>
      <c r="F3081" s="197">
        <v>5</v>
      </c>
      <c r="G3081" s="198">
        <f t="shared" si="209"/>
        <v>136.85</v>
      </c>
      <c r="H3081" s="371"/>
      <c r="I3081" s="373"/>
    </row>
    <row r="3082" spans="1:9" ht="26.25" x14ac:dyDescent="0.25">
      <c r="A3082" s="193" t="s">
        <v>2517</v>
      </c>
      <c r="B3082" s="194" t="s">
        <v>1718</v>
      </c>
      <c r="C3082" s="195" t="s">
        <v>2518</v>
      </c>
      <c r="D3082" s="195" t="s">
        <v>807</v>
      </c>
      <c r="E3082" s="196">
        <v>1.2</v>
      </c>
      <c r="F3082" s="197">
        <v>10</v>
      </c>
      <c r="G3082" s="198">
        <f t="shared" si="209"/>
        <v>12</v>
      </c>
      <c r="H3082" s="371"/>
      <c r="I3082" s="373"/>
    </row>
    <row r="3083" spans="1:9" ht="26.25" x14ac:dyDescent="0.25">
      <c r="A3083" s="193" t="s">
        <v>2519</v>
      </c>
      <c r="B3083" s="194" t="s">
        <v>1718</v>
      </c>
      <c r="C3083" s="195" t="s">
        <v>2520</v>
      </c>
      <c r="D3083" s="195" t="s">
        <v>807</v>
      </c>
      <c r="E3083" s="196">
        <v>0.85</v>
      </c>
      <c r="F3083" s="197">
        <v>10</v>
      </c>
      <c r="G3083" s="198">
        <f t="shared" si="209"/>
        <v>8.5</v>
      </c>
      <c r="H3083" s="371"/>
      <c r="I3083" s="373"/>
    </row>
    <row r="3084" spans="1:9" x14ac:dyDescent="0.25">
      <c r="A3084" s="193" t="s">
        <v>2550</v>
      </c>
      <c r="B3084" s="194" t="s">
        <v>1718</v>
      </c>
      <c r="C3084" s="195" t="s">
        <v>2551</v>
      </c>
      <c r="D3084" s="195" t="s">
        <v>807</v>
      </c>
      <c r="E3084" s="196">
        <v>106.24</v>
      </c>
      <c r="F3084" s="197">
        <v>0.85</v>
      </c>
      <c r="G3084" s="198">
        <f t="shared" si="209"/>
        <v>90.303999999999988</v>
      </c>
      <c r="H3084" s="371"/>
      <c r="I3084" s="373"/>
    </row>
    <row r="3085" spans="1:9" x14ac:dyDescent="0.25">
      <c r="A3085" s="193"/>
      <c r="B3085" s="194"/>
      <c r="C3085" s="195"/>
      <c r="D3085" s="195"/>
      <c r="E3085" s="196"/>
      <c r="F3085" s="197"/>
      <c r="G3085" s="198" t="str">
        <f t="shared" si="209"/>
        <v/>
      </c>
      <c r="H3085" s="371"/>
      <c r="I3085" s="373"/>
    </row>
    <row r="3086" spans="1:9" x14ac:dyDescent="0.25">
      <c r="A3086" s="193"/>
      <c r="B3086" s="194"/>
      <c r="C3086" s="195"/>
      <c r="D3086" s="195"/>
      <c r="E3086" s="196"/>
      <c r="F3086" s="197"/>
      <c r="G3086" s="198" t="str">
        <f t="shared" si="209"/>
        <v/>
      </c>
      <c r="H3086" s="371"/>
      <c r="I3086" s="373"/>
    </row>
    <row r="3087" spans="1:9" x14ac:dyDescent="0.25">
      <c r="A3087" s="193"/>
      <c r="B3087" s="194"/>
      <c r="C3087" s="195"/>
      <c r="D3087" s="195"/>
      <c r="E3087" s="196"/>
      <c r="F3087" s="197"/>
      <c r="G3087" s="198" t="str">
        <f t="shared" si="209"/>
        <v/>
      </c>
      <c r="H3087" s="371"/>
      <c r="I3087" s="373"/>
    </row>
    <row r="3088" spans="1:9" x14ac:dyDescent="0.25">
      <c r="A3088" s="193"/>
      <c r="B3088" s="194"/>
      <c r="C3088" s="195"/>
      <c r="D3088" s="195"/>
      <c r="E3088" s="196"/>
      <c r="F3088" s="199"/>
      <c r="G3088" s="198" t="str">
        <f t="shared" si="209"/>
        <v/>
      </c>
      <c r="H3088" s="371"/>
      <c r="I3088" s="373"/>
    </row>
    <row r="3089" spans="1:9" x14ac:dyDescent="0.25">
      <c r="A3089" s="193"/>
      <c r="B3089" s="194"/>
      <c r="C3089" s="195"/>
      <c r="D3089" s="195"/>
      <c r="E3089" s="196"/>
      <c r="F3089" s="199"/>
      <c r="G3089" s="198" t="str">
        <f t="shared" si="209"/>
        <v/>
      </c>
      <c r="H3089" s="371"/>
      <c r="I3089" s="373"/>
    </row>
    <row r="3090" spans="1:9" ht="15.75" thickBot="1" x14ac:dyDescent="0.3">
      <c r="A3090" s="200"/>
      <c r="B3090" s="201"/>
      <c r="C3090" s="202"/>
      <c r="D3090" s="202"/>
      <c r="E3090" s="203"/>
      <c r="F3090" s="204"/>
      <c r="G3090" s="205" t="str">
        <f t="shared" si="209"/>
        <v/>
      </c>
      <c r="H3090" s="372"/>
      <c r="I3090" s="374"/>
    </row>
    <row r="3091" spans="1:9" ht="15.75" thickBot="1" x14ac:dyDescent="0.3">
      <c r="A3091" s="164"/>
      <c r="B3091" s="206"/>
      <c r="C3091" s="164"/>
      <c r="D3091" s="164"/>
      <c r="E3091" s="207"/>
      <c r="F3091" s="208"/>
      <c r="G3091" s="209" t="str">
        <f t="shared" si="209"/>
        <v/>
      </c>
      <c r="H3091" s="175"/>
      <c r="I3091" s="175"/>
    </row>
    <row r="3092" spans="1:9" x14ac:dyDescent="0.25">
      <c r="A3092" s="176" t="s">
        <v>2345</v>
      </c>
      <c r="B3092" s="177" t="s">
        <v>726</v>
      </c>
      <c r="C3092" s="178"/>
      <c r="D3092" s="179" t="s">
        <v>2</v>
      </c>
      <c r="E3092" s="179" t="s">
        <v>2385</v>
      </c>
      <c r="F3092" s="180">
        <v>1</v>
      </c>
      <c r="G3092" s="181">
        <f>IF(SUM(G3094:G3103)="","",IF(E3092="NOTURNO",(SUM(G3094:G3103))*1.25,SUM(G3094:G3103)))</f>
        <v>505.33600000000007</v>
      </c>
      <c r="H3092" s="182" t="s">
        <v>1771</v>
      </c>
      <c r="I3092" s="183" t="s">
        <v>1772</v>
      </c>
    </row>
    <row r="3093" spans="1:9" x14ac:dyDescent="0.25">
      <c r="A3093" s="184" t="s">
        <v>1774</v>
      </c>
      <c r="B3093" s="185" t="s">
        <v>2386</v>
      </c>
      <c r="C3093" s="186" t="s">
        <v>2387</v>
      </c>
      <c r="D3093" s="187" t="s">
        <v>2</v>
      </c>
      <c r="E3093" s="188" t="s">
        <v>2388</v>
      </c>
      <c r="F3093" s="189" t="s">
        <v>3</v>
      </c>
      <c r="G3093" s="190"/>
      <c r="H3093" s="191"/>
      <c r="I3093" s="192"/>
    </row>
    <row r="3094" spans="1:9" x14ac:dyDescent="0.25">
      <c r="A3094" s="193" t="s">
        <v>2591</v>
      </c>
      <c r="B3094" s="194" t="s">
        <v>1718</v>
      </c>
      <c r="C3094" s="195" t="s">
        <v>2592</v>
      </c>
      <c r="D3094" s="195" t="s">
        <v>807</v>
      </c>
      <c r="E3094" s="196">
        <v>26.37</v>
      </c>
      <c r="F3094" s="197">
        <v>6.9</v>
      </c>
      <c r="G3094" s="198">
        <f t="shared" ref="G3094:G3104" si="210">IF(E3094="","",F3094*E3094)</f>
        <v>181.953</v>
      </c>
      <c r="H3094" s="371" t="s">
        <v>2596</v>
      </c>
      <c r="I3094" s="373" t="s">
        <v>2501</v>
      </c>
    </row>
    <row r="3095" spans="1:9" x14ac:dyDescent="0.25">
      <c r="A3095" s="193" t="s">
        <v>2515</v>
      </c>
      <c r="B3095" s="194" t="s">
        <v>1718</v>
      </c>
      <c r="C3095" s="195" t="s">
        <v>2516</v>
      </c>
      <c r="D3095" s="195" t="s">
        <v>807</v>
      </c>
      <c r="E3095" s="196">
        <v>27.37</v>
      </c>
      <c r="F3095" s="197">
        <v>6.9</v>
      </c>
      <c r="G3095" s="198">
        <f t="shared" si="210"/>
        <v>188.85300000000001</v>
      </c>
      <c r="H3095" s="371"/>
      <c r="I3095" s="373"/>
    </row>
    <row r="3096" spans="1:9" ht="26.25" x14ac:dyDescent="0.25">
      <c r="A3096" s="193" t="s">
        <v>2517</v>
      </c>
      <c r="B3096" s="194" t="s">
        <v>1718</v>
      </c>
      <c r="C3096" s="195" t="s">
        <v>2518</v>
      </c>
      <c r="D3096" s="195" t="s">
        <v>807</v>
      </c>
      <c r="E3096" s="196">
        <v>1.2</v>
      </c>
      <c r="F3096" s="197">
        <v>13.8</v>
      </c>
      <c r="G3096" s="198">
        <f t="shared" si="210"/>
        <v>16.559999999999999</v>
      </c>
      <c r="H3096" s="371"/>
      <c r="I3096" s="373"/>
    </row>
    <row r="3097" spans="1:9" ht="26.25" x14ac:dyDescent="0.25">
      <c r="A3097" s="193" t="s">
        <v>2519</v>
      </c>
      <c r="B3097" s="194" t="s">
        <v>1718</v>
      </c>
      <c r="C3097" s="195" t="s">
        <v>2520</v>
      </c>
      <c r="D3097" s="195" t="s">
        <v>807</v>
      </c>
      <c r="E3097" s="196">
        <v>0.85</v>
      </c>
      <c r="F3097" s="197">
        <v>13.8</v>
      </c>
      <c r="G3097" s="198">
        <f t="shared" si="210"/>
        <v>11.73</v>
      </c>
      <c r="H3097" s="371"/>
      <c r="I3097" s="373"/>
    </row>
    <row r="3098" spans="1:9" x14ac:dyDescent="0.25">
      <c r="A3098" s="193" t="s">
        <v>2550</v>
      </c>
      <c r="B3098" s="194" t="s">
        <v>1718</v>
      </c>
      <c r="C3098" s="195" t="s">
        <v>2551</v>
      </c>
      <c r="D3098" s="195" t="s">
        <v>807</v>
      </c>
      <c r="E3098" s="196">
        <v>106.24</v>
      </c>
      <c r="F3098" s="197">
        <v>1</v>
      </c>
      <c r="G3098" s="198">
        <f t="shared" si="210"/>
        <v>106.24</v>
      </c>
      <c r="H3098" s="371"/>
      <c r="I3098" s="373"/>
    </row>
    <row r="3099" spans="1:9" x14ac:dyDescent="0.25">
      <c r="A3099" s="193"/>
      <c r="B3099" s="194"/>
      <c r="C3099" s="195"/>
      <c r="D3099" s="195"/>
      <c r="E3099" s="196"/>
      <c r="F3099" s="197"/>
      <c r="G3099" s="198" t="str">
        <f t="shared" si="210"/>
        <v/>
      </c>
      <c r="H3099" s="371"/>
      <c r="I3099" s="373"/>
    </row>
    <row r="3100" spans="1:9" x14ac:dyDescent="0.25">
      <c r="A3100" s="193"/>
      <c r="B3100" s="194"/>
      <c r="C3100" s="195"/>
      <c r="D3100" s="195"/>
      <c r="E3100" s="196"/>
      <c r="F3100" s="197"/>
      <c r="G3100" s="198" t="str">
        <f t="shared" si="210"/>
        <v/>
      </c>
      <c r="H3100" s="371"/>
      <c r="I3100" s="373"/>
    </row>
    <row r="3101" spans="1:9" x14ac:dyDescent="0.25">
      <c r="A3101" s="193"/>
      <c r="B3101" s="194"/>
      <c r="C3101" s="195"/>
      <c r="D3101" s="195"/>
      <c r="E3101" s="196"/>
      <c r="F3101" s="197"/>
      <c r="G3101" s="198" t="str">
        <f t="shared" si="210"/>
        <v/>
      </c>
      <c r="H3101" s="371"/>
      <c r="I3101" s="373"/>
    </row>
    <row r="3102" spans="1:9" x14ac:dyDescent="0.25">
      <c r="A3102" s="193"/>
      <c r="B3102" s="194"/>
      <c r="C3102" s="195"/>
      <c r="D3102" s="195"/>
      <c r="E3102" s="196"/>
      <c r="F3102" s="199"/>
      <c r="G3102" s="198" t="str">
        <f t="shared" si="210"/>
        <v/>
      </c>
      <c r="H3102" s="371"/>
      <c r="I3102" s="373"/>
    </row>
    <row r="3103" spans="1:9" x14ac:dyDescent="0.25">
      <c r="A3103" s="193"/>
      <c r="B3103" s="194"/>
      <c r="C3103" s="195"/>
      <c r="D3103" s="195"/>
      <c r="E3103" s="196"/>
      <c r="F3103" s="199"/>
      <c r="G3103" s="198" t="str">
        <f t="shared" si="210"/>
        <v/>
      </c>
      <c r="H3103" s="371"/>
      <c r="I3103" s="373"/>
    </row>
    <row r="3104" spans="1:9" ht="15.75" thickBot="1" x14ac:dyDescent="0.3">
      <c r="A3104" s="200"/>
      <c r="B3104" s="201"/>
      <c r="C3104" s="202"/>
      <c r="D3104" s="202"/>
      <c r="E3104" s="203"/>
      <c r="F3104" s="204"/>
      <c r="G3104" s="205" t="str">
        <f t="shared" si="210"/>
        <v/>
      </c>
      <c r="H3104" s="372"/>
      <c r="I3104" s="374"/>
    </row>
    <row r="3105" spans="1:9" ht="15.75" thickBot="1" x14ac:dyDescent="0.3">
      <c r="B3105" s="91"/>
      <c r="C3105" s="172"/>
      <c r="D3105" s="172"/>
      <c r="E3105" s="173"/>
      <c r="F3105" s="174"/>
      <c r="G3105" s="173"/>
      <c r="H3105" s="175"/>
      <c r="I3105" s="175"/>
    </row>
    <row r="3106" spans="1:9" x14ac:dyDescent="0.25">
      <c r="A3106" s="176" t="s">
        <v>2346</v>
      </c>
      <c r="B3106" s="177" t="s">
        <v>727</v>
      </c>
      <c r="C3106" s="178"/>
      <c r="D3106" s="179" t="s">
        <v>2</v>
      </c>
      <c r="E3106" s="179" t="s">
        <v>2385</v>
      </c>
      <c r="F3106" s="180">
        <v>1</v>
      </c>
      <c r="G3106" s="181">
        <f>IF(SUM(G3108:G3117)="","",IF(E3106="NOTURNO",(SUM(G3108:G3117))*1.25,SUM(G3108:G3117)))</f>
        <v>256.03199999999998</v>
      </c>
      <c r="H3106" s="182" t="s">
        <v>1771</v>
      </c>
      <c r="I3106" s="183" t="s">
        <v>1772</v>
      </c>
    </row>
    <row r="3107" spans="1:9" x14ac:dyDescent="0.25">
      <c r="A3107" s="184" t="s">
        <v>1774</v>
      </c>
      <c r="B3107" s="185" t="s">
        <v>2386</v>
      </c>
      <c r="C3107" s="186" t="s">
        <v>2387</v>
      </c>
      <c r="D3107" s="187" t="s">
        <v>2</v>
      </c>
      <c r="E3107" s="188" t="s">
        <v>2388</v>
      </c>
      <c r="F3107" s="189" t="s">
        <v>3</v>
      </c>
      <c r="G3107" s="190"/>
      <c r="H3107" s="191"/>
      <c r="I3107" s="192"/>
    </row>
    <row r="3108" spans="1:9" x14ac:dyDescent="0.25">
      <c r="A3108" s="193" t="s">
        <v>2591</v>
      </c>
      <c r="B3108" s="194" t="s">
        <v>1718</v>
      </c>
      <c r="C3108" s="195" t="s">
        <v>2592</v>
      </c>
      <c r="D3108" s="195" t="s">
        <v>807</v>
      </c>
      <c r="E3108" s="196">
        <v>26.37</v>
      </c>
      <c r="F3108" s="197">
        <v>3.6</v>
      </c>
      <c r="G3108" s="198">
        <f t="shared" ref="G3108:G3119" si="211">IF(E3108="","",F3108*E3108)</f>
        <v>94.932000000000002</v>
      </c>
      <c r="H3108" s="371" t="s">
        <v>2597</v>
      </c>
      <c r="I3108" s="373" t="s">
        <v>2501</v>
      </c>
    </row>
    <row r="3109" spans="1:9" x14ac:dyDescent="0.25">
      <c r="A3109" s="193" t="s">
        <v>2515</v>
      </c>
      <c r="B3109" s="194" t="s">
        <v>1718</v>
      </c>
      <c r="C3109" s="195" t="s">
        <v>2516</v>
      </c>
      <c r="D3109" s="195" t="s">
        <v>807</v>
      </c>
      <c r="E3109" s="196">
        <v>27.37</v>
      </c>
      <c r="F3109" s="197">
        <v>3.6</v>
      </c>
      <c r="G3109" s="198">
        <f t="shared" si="211"/>
        <v>98.532000000000011</v>
      </c>
      <c r="H3109" s="371"/>
      <c r="I3109" s="373"/>
    </row>
    <row r="3110" spans="1:9" ht="26.25" x14ac:dyDescent="0.25">
      <c r="A3110" s="193" t="s">
        <v>2517</v>
      </c>
      <c r="B3110" s="194" t="s">
        <v>1718</v>
      </c>
      <c r="C3110" s="195" t="s">
        <v>2518</v>
      </c>
      <c r="D3110" s="195" t="s">
        <v>807</v>
      </c>
      <c r="E3110" s="196">
        <v>1.2</v>
      </c>
      <c r="F3110" s="197">
        <v>7.2</v>
      </c>
      <c r="G3110" s="198">
        <f t="shared" si="211"/>
        <v>8.64</v>
      </c>
      <c r="H3110" s="371"/>
      <c r="I3110" s="373"/>
    </row>
    <row r="3111" spans="1:9" ht="26.25" x14ac:dyDescent="0.25">
      <c r="A3111" s="212" t="s">
        <v>2519</v>
      </c>
      <c r="B3111" s="194" t="s">
        <v>1718</v>
      </c>
      <c r="C3111" s="195" t="s">
        <v>2520</v>
      </c>
      <c r="D3111" s="195" t="s">
        <v>807</v>
      </c>
      <c r="E3111" s="196">
        <v>0.85</v>
      </c>
      <c r="F3111" s="197">
        <v>7.2</v>
      </c>
      <c r="G3111" s="198">
        <f t="shared" si="211"/>
        <v>6.12</v>
      </c>
      <c r="H3111" s="371"/>
      <c r="I3111" s="373"/>
    </row>
    <row r="3112" spans="1:9" x14ac:dyDescent="0.25">
      <c r="A3112" s="193" t="s">
        <v>2550</v>
      </c>
      <c r="B3112" s="194" t="s">
        <v>1718</v>
      </c>
      <c r="C3112" s="195" t="s">
        <v>2551</v>
      </c>
      <c r="D3112" s="195" t="s">
        <v>807</v>
      </c>
      <c r="E3112" s="196">
        <v>106.24</v>
      </c>
      <c r="F3112" s="197">
        <v>0.45</v>
      </c>
      <c r="G3112" s="198">
        <f t="shared" si="211"/>
        <v>47.808</v>
      </c>
      <c r="H3112" s="371"/>
      <c r="I3112" s="373"/>
    </row>
    <row r="3113" spans="1:9" x14ac:dyDescent="0.25">
      <c r="A3113" s="193"/>
      <c r="B3113" s="194"/>
      <c r="C3113" s="195"/>
      <c r="D3113" s="195"/>
      <c r="E3113" s="196"/>
      <c r="F3113" s="197"/>
      <c r="G3113" s="198" t="str">
        <f t="shared" si="211"/>
        <v/>
      </c>
      <c r="H3113" s="371"/>
      <c r="I3113" s="373"/>
    </row>
    <row r="3114" spans="1:9" x14ac:dyDescent="0.25">
      <c r="A3114" s="193"/>
      <c r="B3114" s="194"/>
      <c r="C3114" s="195"/>
      <c r="D3114" s="195"/>
      <c r="E3114" s="196"/>
      <c r="F3114" s="197"/>
      <c r="G3114" s="198" t="str">
        <f t="shared" si="211"/>
        <v/>
      </c>
      <c r="H3114" s="371"/>
      <c r="I3114" s="373"/>
    </row>
    <row r="3115" spans="1:9" x14ac:dyDescent="0.25">
      <c r="A3115" s="193"/>
      <c r="B3115" s="194"/>
      <c r="C3115" s="195"/>
      <c r="D3115" s="195"/>
      <c r="E3115" s="196"/>
      <c r="F3115" s="197"/>
      <c r="G3115" s="198" t="str">
        <f t="shared" si="211"/>
        <v/>
      </c>
      <c r="H3115" s="371"/>
      <c r="I3115" s="373"/>
    </row>
    <row r="3116" spans="1:9" x14ac:dyDescent="0.25">
      <c r="A3116" s="193"/>
      <c r="B3116" s="194"/>
      <c r="C3116" s="195"/>
      <c r="D3116" s="195"/>
      <c r="E3116" s="196"/>
      <c r="F3116" s="197"/>
      <c r="G3116" s="198" t="str">
        <f t="shared" si="211"/>
        <v/>
      </c>
      <c r="H3116" s="371"/>
      <c r="I3116" s="373"/>
    </row>
    <row r="3117" spans="1:9" x14ac:dyDescent="0.25">
      <c r="A3117" s="193"/>
      <c r="B3117" s="194"/>
      <c r="C3117" s="195"/>
      <c r="D3117" s="195"/>
      <c r="E3117" s="196"/>
      <c r="F3117" s="199"/>
      <c r="G3117" s="198" t="str">
        <f t="shared" si="211"/>
        <v/>
      </c>
      <c r="H3117" s="371"/>
      <c r="I3117" s="373"/>
    </row>
    <row r="3118" spans="1:9" ht="15.75" thickBot="1" x14ac:dyDescent="0.3">
      <c r="A3118" s="200"/>
      <c r="B3118" s="201"/>
      <c r="C3118" s="202"/>
      <c r="D3118" s="202"/>
      <c r="E3118" s="203"/>
      <c r="F3118" s="204"/>
      <c r="G3118" s="205" t="str">
        <f t="shared" si="211"/>
        <v/>
      </c>
      <c r="H3118" s="372"/>
      <c r="I3118" s="374"/>
    </row>
    <row r="3119" spans="1:9" ht="15.75" thickBot="1" x14ac:dyDescent="0.3">
      <c r="A3119" s="164"/>
      <c r="B3119" s="206"/>
      <c r="C3119" s="164"/>
      <c r="D3119" s="164"/>
      <c r="E3119" s="207"/>
      <c r="F3119" s="208"/>
      <c r="G3119" s="209" t="str">
        <f t="shared" si="211"/>
        <v/>
      </c>
      <c r="H3119" s="175"/>
      <c r="I3119" s="175"/>
    </row>
    <row r="3120" spans="1:9" x14ac:dyDescent="0.25">
      <c r="A3120" s="176" t="s">
        <v>2347</v>
      </c>
      <c r="B3120" s="177" t="s">
        <v>728</v>
      </c>
      <c r="C3120" s="178"/>
      <c r="D3120" s="179" t="s">
        <v>2</v>
      </c>
      <c r="E3120" s="179" t="s">
        <v>2385</v>
      </c>
      <c r="F3120" s="180">
        <v>1</v>
      </c>
      <c r="G3120" s="181">
        <f>IF(SUM(G3122:G3131)="","",IF(E3120="NOTURNO",(SUM(G3122:G3131))*1.25,SUM(G3122:G3131)))</f>
        <v>379.50399999999996</v>
      </c>
      <c r="H3120" s="182" t="s">
        <v>1771</v>
      </c>
      <c r="I3120" s="183" t="s">
        <v>1772</v>
      </c>
    </row>
    <row r="3121" spans="1:9" x14ac:dyDescent="0.25">
      <c r="A3121" s="184" t="s">
        <v>1774</v>
      </c>
      <c r="B3121" s="185" t="s">
        <v>2386</v>
      </c>
      <c r="C3121" s="186" t="s">
        <v>2387</v>
      </c>
      <c r="D3121" s="187" t="s">
        <v>2</v>
      </c>
      <c r="E3121" s="188" t="s">
        <v>2388</v>
      </c>
      <c r="F3121" s="189" t="s">
        <v>3</v>
      </c>
      <c r="G3121" s="190"/>
      <c r="H3121" s="191"/>
      <c r="I3121" s="192"/>
    </row>
    <row r="3122" spans="1:9" x14ac:dyDescent="0.25">
      <c r="A3122" s="193" t="s">
        <v>2591</v>
      </c>
      <c r="B3122" s="194" t="s">
        <v>1718</v>
      </c>
      <c r="C3122" s="195" t="s">
        <v>2592</v>
      </c>
      <c r="D3122" s="195" t="s">
        <v>807</v>
      </c>
      <c r="E3122" s="196">
        <v>26.37</v>
      </c>
      <c r="F3122" s="197">
        <v>5</v>
      </c>
      <c r="G3122" s="198">
        <f t="shared" ref="G3122:G3133" si="212">IF(E3122="","",F3122*E3122)</f>
        <v>131.85</v>
      </c>
      <c r="H3122" s="371" t="s">
        <v>2597</v>
      </c>
      <c r="I3122" s="373" t="s">
        <v>2501</v>
      </c>
    </row>
    <row r="3123" spans="1:9" x14ac:dyDescent="0.25">
      <c r="A3123" s="193" t="s">
        <v>2515</v>
      </c>
      <c r="B3123" s="194" t="s">
        <v>1718</v>
      </c>
      <c r="C3123" s="195" t="s">
        <v>2516</v>
      </c>
      <c r="D3123" s="195" t="s">
        <v>807</v>
      </c>
      <c r="E3123" s="196">
        <v>27.37</v>
      </c>
      <c r="F3123" s="197">
        <v>5</v>
      </c>
      <c r="G3123" s="198">
        <f t="shared" si="212"/>
        <v>136.85</v>
      </c>
      <c r="H3123" s="371"/>
      <c r="I3123" s="373"/>
    </row>
    <row r="3124" spans="1:9" ht="26.25" x14ac:dyDescent="0.25">
      <c r="A3124" s="193" t="s">
        <v>2517</v>
      </c>
      <c r="B3124" s="194" t="s">
        <v>1718</v>
      </c>
      <c r="C3124" s="195" t="s">
        <v>2518</v>
      </c>
      <c r="D3124" s="195" t="s">
        <v>807</v>
      </c>
      <c r="E3124" s="196">
        <v>1.2</v>
      </c>
      <c r="F3124" s="197">
        <v>10</v>
      </c>
      <c r="G3124" s="198">
        <f t="shared" si="212"/>
        <v>12</v>
      </c>
      <c r="H3124" s="371"/>
      <c r="I3124" s="373"/>
    </row>
    <row r="3125" spans="1:9" ht="26.25" x14ac:dyDescent="0.25">
      <c r="A3125" s="193" t="s">
        <v>2519</v>
      </c>
      <c r="B3125" s="194" t="s">
        <v>1718</v>
      </c>
      <c r="C3125" s="195" t="s">
        <v>2520</v>
      </c>
      <c r="D3125" s="195" t="s">
        <v>807</v>
      </c>
      <c r="E3125" s="196">
        <v>0.85</v>
      </c>
      <c r="F3125" s="197">
        <v>10</v>
      </c>
      <c r="G3125" s="198">
        <f t="shared" si="212"/>
        <v>8.5</v>
      </c>
      <c r="H3125" s="371"/>
      <c r="I3125" s="373"/>
    </row>
    <row r="3126" spans="1:9" x14ac:dyDescent="0.25">
      <c r="A3126" s="193" t="s">
        <v>2550</v>
      </c>
      <c r="B3126" s="194" t="s">
        <v>1718</v>
      </c>
      <c r="C3126" s="195" t="s">
        <v>2551</v>
      </c>
      <c r="D3126" s="195" t="s">
        <v>807</v>
      </c>
      <c r="E3126" s="196">
        <v>106.24</v>
      </c>
      <c r="F3126" s="197">
        <v>0.85</v>
      </c>
      <c r="G3126" s="198">
        <f t="shared" si="212"/>
        <v>90.303999999999988</v>
      </c>
      <c r="H3126" s="371"/>
      <c r="I3126" s="373"/>
    </row>
    <row r="3127" spans="1:9" x14ac:dyDescent="0.25">
      <c r="A3127" s="193"/>
      <c r="B3127" s="194"/>
      <c r="C3127" s="195"/>
      <c r="D3127" s="195"/>
      <c r="E3127" s="196"/>
      <c r="F3127" s="197"/>
      <c r="G3127" s="198" t="str">
        <f t="shared" si="212"/>
        <v/>
      </c>
      <c r="H3127" s="371"/>
      <c r="I3127" s="373"/>
    </row>
    <row r="3128" spans="1:9" x14ac:dyDescent="0.25">
      <c r="A3128" s="193"/>
      <c r="B3128" s="194"/>
      <c r="C3128" s="195"/>
      <c r="D3128" s="195"/>
      <c r="E3128" s="196"/>
      <c r="F3128" s="197"/>
      <c r="G3128" s="198" t="str">
        <f t="shared" si="212"/>
        <v/>
      </c>
      <c r="H3128" s="371"/>
      <c r="I3128" s="373"/>
    </row>
    <row r="3129" spans="1:9" x14ac:dyDescent="0.25">
      <c r="A3129" s="193"/>
      <c r="B3129" s="194"/>
      <c r="C3129" s="195"/>
      <c r="D3129" s="195"/>
      <c r="E3129" s="196"/>
      <c r="F3129" s="197"/>
      <c r="G3129" s="198" t="str">
        <f t="shared" si="212"/>
        <v/>
      </c>
      <c r="H3129" s="371"/>
      <c r="I3129" s="373"/>
    </row>
    <row r="3130" spans="1:9" x14ac:dyDescent="0.25">
      <c r="A3130" s="193"/>
      <c r="B3130" s="194"/>
      <c r="C3130" s="195"/>
      <c r="D3130" s="195"/>
      <c r="E3130" s="196"/>
      <c r="F3130" s="199"/>
      <c r="G3130" s="198" t="str">
        <f t="shared" si="212"/>
        <v/>
      </c>
      <c r="H3130" s="371"/>
      <c r="I3130" s="373"/>
    </row>
    <row r="3131" spans="1:9" x14ac:dyDescent="0.25">
      <c r="A3131" s="193"/>
      <c r="B3131" s="194"/>
      <c r="C3131" s="195"/>
      <c r="D3131" s="195"/>
      <c r="E3131" s="196"/>
      <c r="F3131" s="199"/>
      <c r="G3131" s="198" t="str">
        <f t="shared" si="212"/>
        <v/>
      </c>
      <c r="H3131" s="371"/>
      <c r="I3131" s="373"/>
    </row>
    <row r="3132" spans="1:9" ht="15.75" thickBot="1" x14ac:dyDescent="0.3">
      <c r="A3132" s="200"/>
      <c r="B3132" s="201"/>
      <c r="C3132" s="202"/>
      <c r="D3132" s="202"/>
      <c r="E3132" s="203"/>
      <c r="F3132" s="204"/>
      <c r="G3132" s="205" t="str">
        <f t="shared" si="212"/>
        <v/>
      </c>
      <c r="H3132" s="372"/>
      <c r="I3132" s="374"/>
    </row>
    <row r="3133" spans="1:9" ht="15.75" thickBot="1" x14ac:dyDescent="0.3">
      <c r="A3133" s="164"/>
      <c r="B3133" s="206"/>
      <c r="C3133" s="164"/>
      <c r="D3133" s="164"/>
      <c r="E3133" s="207"/>
      <c r="F3133" s="208"/>
      <c r="G3133" s="209" t="str">
        <f t="shared" si="212"/>
        <v/>
      </c>
      <c r="H3133" s="175"/>
      <c r="I3133" s="175"/>
    </row>
    <row r="3134" spans="1:9" x14ac:dyDescent="0.25">
      <c r="A3134" s="176" t="s">
        <v>2348</v>
      </c>
      <c r="B3134" s="177" t="s">
        <v>729</v>
      </c>
      <c r="C3134" s="178"/>
      <c r="D3134" s="179" t="s">
        <v>2</v>
      </c>
      <c r="E3134" s="179" t="s">
        <v>2385</v>
      </c>
      <c r="F3134" s="180">
        <v>1</v>
      </c>
      <c r="G3134" s="181">
        <f>IF(SUM(G3136:G3145)="","",IF(E3134="NOTURNO",(SUM(G3136:G3145))*1.25,SUM(G3136:G3145)))</f>
        <v>505.33600000000007</v>
      </c>
      <c r="H3134" s="182" t="s">
        <v>1771</v>
      </c>
      <c r="I3134" s="183" t="s">
        <v>1772</v>
      </c>
    </row>
    <row r="3135" spans="1:9" x14ac:dyDescent="0.25">
      <c r="A3135" s="184" t="s">
        <v>1774</v>
      </c>
      <c r="B3135" s="185" t="s">
        <v>2386</v>
      </c>
      <c r="C3135" s="186" t="s">
        <v>2387</v>
      </c>
      <c r="D3135" s="187" t="s">
        <v>2</v>
      </c>
      <c r="E3135" s="188" t="s">
        <v>2388</v>
      </c>
      <c r="F3135" s="189" t="s">
        <v>3</v>
      </c>
      <c r="G3135" s="190"/>
      <c r="H3135" s="191"/>
      <c r="I3135" s="192"/>
    </row>
    <row r="3136" spans="1:9" x14ac:dyDescent="0.25">
      <c r="A3136" s="193" t="s">
        <v>2591</v>
      </c>
      <c r="B3136" s="194" t="s">
        <v>1718</v>
      </c>
      <c r="C3136" s="195" t="s">
        <v>2592</v>
      </c>
      <c r="D3136" s="195" t="s">
        <v>807</v>
      </c>
      <c r="E3136" s="196">
        <v>26.37</v>
      </c>
      <c r="F3136" s="197">
        <v>6.9</v>
      </c>
      <c r="G3136" s="198">
        <f t="shared" ref="G3136:G3147" si="213">IF(E3136="","",F3136*E3136)</f>
        <v>181.953</v>
      </c>
      <c r="H3136" s="371" t="s">
        <v>2597</v>
      </c>
      <c r="I3136" s="389" t="s">
        <v>2501</v>
      </c>
    </row>
    <row r="3137" spans="1:9" x14ac:dyDescent="0.25">
      <c r="A3137" s="193" t="s">
        <v>2515</v>
      </c>
      <c r="B3137" s="194" t="s">
        <v>1718</v>
      </c>
      <c r="C3137" s="195" t="s">
        <v>2516</v>
      </c>
      <c r="D3137" s="195" t="s">
        <v>807</v>
      </c>
      <c r="E3137" s="196">
        <v>27.37</v>
      </c>
      <c r="F3137" s="197">
        <v>6.9</v>
      </c>
      <c r="G3137" s="198">
        <f t="shared" si="213"/>
        <v>188.85300000000001</v>
      </c>
      <c r="H3137" s="371"/>
      <c r="I3137" s="390"/>
    </row>
    <row r="3138" spans="1:9" ht="26.25" x14ac:dyDescent="0.25">
      <c r="A3138" s="193" t="s">
        <v>2517</v>
      </c>
      <c r="B3138" s="194" t="s">
        <v>1718</v>
      </c>
      <c r="C3138" s="195" t="s">
        <v>2518</v>
      </c>
      <c r="D3138" s="195" t="s">
        <v>807</v>
      </c>
      <c r="E3138" s="196">
        <v>1.2</v>
      </c>
      <c r="F3138" s="197">
        <v>13.8</v>
      </c>
      <c r="G3138" s="198">
        <f t="shared" si="213"/>
        <v>16.559999999999999</v>
      </c>
      <c r="H3138" s="371"/>
      <c r="I3138" s="390"/>
    </row>
    <row r="3139" spans="1:9" ht="26.25" x14ac:dyDescent="0.25">
      <c r="A3139" s="193" t="s">
        <v>2519</v>
      </c>
      <c r="B3139" s="194" t="s">
        <v>1718</v>
      </c>
      <c r="C3139" s="195" t="s">
        <v>2520</v>
      </c>
      <c r="D3139" s="195" t="s">
        <v>807</v>
      </c>
      <c r="E3139" s="196">
        <v>0.85</v>
      </c>
      <c r="F3139" s="197">
        <v>13.8</v>
      </c>
      <c r="G3139" s="198">
        <f t="shared" si="213"/>
        <v>11.73</v>
      </c>
      <c r="H3139" s="371"/>
      <c r="I3139" s="390"/>
    </row>
    <row r="3140" spans="1:9" x14ac:dyDescent="0.25">
      <c r="A3140" s="193" t="s">
        <v>2550</v>
      </c>
      <c r="B3140" s="194" t="s">
        <v>1718</v>
      </c>
      <c r="C3140" s="195" t="s">
        <v>2551</v>
      </c>
      <c r="D3140" s="195" t="s">
        <v>807</v>
      </c>
      <c r="E3140" s="196">
        <v>106.24</v>
      </c>
      <c r="F3140" s="197">
        <v>1</v>
      </c>
      <c r="G3140" s="198">
        <f t="shared" si="213"/>
        <v>106.24</v>
      </c>
      <c r="H3140" s="371"/>
      <c r="I3140" s="390"/>
    </row>
    <row r="3141" spans="1:9" x14ac:dyDescent="0.25">
      <c r="A3141" s="193"/>
      <c r="B3141" s="194"/>
      <c r="C3141" s="195"/>
      <c r="D3141" s="195"/>
      <c r="E3141" s="196"/>
      <c r="F3141" s="197"/>
      <c r="G3141" s="198" t="str">
        <f t="shared" si="213"/>
        <v/>
      </c>
      <c r="H3141" s="371"/>
      <c r="I3141" s="390"/>
    </row>
    <row r="3142" spans="1:9" x14ac:dyDescent="0.25">
      <c r="A3142" s="193"/>
      <c r="B3142" s="194"/>
      <c r="C3142" s="195"/>
      <c r="D3142" s="195"/>
      <c r="E3142" s="196"/>
      <c r="F3142" s="197"/>
      <c r="G3142" s="198" t="str">
        <f t="shared" si="213"/>
        <v/>
      </c>
      <c r="H3142" s="371"/>
      <c r="I3142" s="390"/>
    </row>
    <row r="3143" spans="1:9" x14ac:dyDescent="0.25">
      <c r="A3143" s="193"/>
      <c r="B3143" s="194"/>
      <c r="C3143" s="195"/>
      <c r="D3143" s="195"/>
      <c r="E3143" s="196"/>
      <c r="F3143" s="197"/>
      <c r="G3143" s="198" t="str">
        <f t="shared" si="213"/>
        <v/>
      </c>
      <c r="H3143" s="371"/>
      <c r="I3143" s="390"/>
    </row>
    <row r="3144" spans="1:9" x14ac:dyDescent="0.25">
      <c r="A3144" s="193"/>
      <c r="B3144" s="194"/>
      <c r="C3144" s="195"/>
      <c r="D3144" s="195"/>
      <c r="E3144" s="196"/>
      <c r="F3144" s="199"/>
      <c r="G3144" s="198" t="str">
        <f t="shared" si="213"/>
        <v/>
      </c>
      <c r="H3144" s="371"/>
      <c r="I3144" s="390"/>
    </row>
    <row r="3145" spans="1:9" x14ac:dyDescent="0.25">
      <c r="A3145" s="193"/>
      <c r="B3145" s="194"/>
      <c r="C3145" s="195"/>
      <c r="D3145" s="195"/>
      <c r="E3145" s="196"/>
      <c r="F3145" s="199"/>
      <c r="G3145" s="198" t="str">
        <f t="shared" si="213"/>
        <v/>
      </c>
      <c r="H3145" s="371"/>
      <c r="I3145" s="390"/>
    </row>
    <row r="3146" spans="1:9" ht="15.75" thickBot="1" x14ac:dyDescent="0.3">
      <c r="A3146" s="200"/>
      <c r="B3146" s="201"/>
      <c r="C3146" s="202"/>
      <c r="D3146" s="202"/>
      <c r="E3146" s="203"/>
      <c r="F3146" s="204"/>
      <c r="G3146" s="205" t="str">
        <f t="shared" si="213"/>
        <v/>
      </c>
      <c r="H3146" s="372"/>
      <c r="I3146" s="391"/>
    </row>
    <row r="3147" spans="1:9" ht="15.75" thickBot="1" x14ac:dyDescent="0.3">
      <c r="A3147" s="164"/>
      <c r="B3147" s="206"/>
      <c r="C3147" s="164"/>
      <c r="D3147" s="164"/>
      <c r="E3147" s="207"/>
      <c r="F3147" s="208"/>
      <c r="G3147" s="209" t="str">
        <f t="shared" si="213"/>
        <v/>
      </c>
      <c r="H3147" s="175"/>
      <c r="I3147" s="175"/>
    </row>
    <row r="3148" spans="1:9" x14ac:dyDescent="0.25">
      <c r="A3148" s="176" t="s">
        <v>2349</v>
      </c>
      <c r="B3148" s="177" t="s">
        <v>730</v>
      </c>
      <c r="C3148" s="178"/>
      <c r="D3148" s="179" t="s">
        <v>2</v>
      </c>
      <c r="E3148" s="179" t="s">
        <v>2385</v>
      </c>
      <c r="F3148" s="180">
        <v>1</v>
      </c>
      <c r="G3148" s="181">
        <f>IF(SUM(G3150:G3159)="","",IF(E3148="NOTURNO",(SUM(G3150:G3159))*1.25,SUM(G3150:G3159)))</f>
        <v>124.88800000000001</v>
      </c>
      <c r="H3148" s="182" t="s">
        <v>1771</v>
      </c>
      <c r="I3148" s="183" t="s">
        <v>1772</v>
      </c>
    </row>
    <row r="3149" spans="1:9" x14ac:dyDescent="0.25">
      <c r="A3149" s="184" t="s">
        <v>1774</v>
      </c>
      <c r="B3149" s="185" t="s">
        <v>2386</v>
      </c>
      <c r="C3149" s="186" t="s">
        <v>2387</v>
      </c>
      <c r="D3149" s="187" t="s">
        <v>2</v>
      </c>
      <c r="E3149" s="188" t="s">
        <v>2388</v>
      </c>
      <c r="F3149" s="189" t="s">
        <v>3</v>
      </c>
      <c r="G3149" s="190"/>
      <c r="H3149" s="191"/>
      <c r="I3149" s="192"/>
    </row>
    <row r="3150" spans="1:9" x14ac:dyDescent="0.25">
      <c r="A3150" s="193" t="s">
        <v>2591</v>
      </c>
      <c r="B3150" s="194" t="s">
        <v>1718</v>
      </c>
      <c r="C3150" s="195" t="s">
        <v>2592</v>
      </c>
      <c r="D3150" s="195" t="s">
        <v>807</v>
      </c>
      <c r="E3150" s="196">
        <v>26.37</v>
      </c>
      <c r="F3150" s="197">
        <v>1.7</v>
      </c>
      <c r="G3150" s="198">
        <f t="shared" ref="G3150:G3161" si="214">IF(E3150="","",F3150*E3150)</f>
        <v>44.829000000000001</v>
      </c>
      <c r="H3150" s="371" t="s">
        <v>2598</v>
      </c>
      <c r="I3150" s="373" t="s">
        <v>2501</v>
      </c>
    </row>
    <row r="3151" spans="1:9" x14ac:dyDescent="0.25">
      <c r="A3151" s="193" t="s">
        <v>2515</v>
      </c>
      <c r="B3151" s="194" t="s">
        <v>1718</v>
      </c>
      <c r="C3151" s="195" t="s">
        <v>2516</v>
      </c>
      <c r="D3151" s="195" t="s">
        <v>807</v>
      </c>
      <c r="E3151" s="196">
        <v>27.37</v>
      </c>
      <c r="F3151" s="197">
        <v>1.7</v>
      </c>
      <c r="G3151" s="198">
        <f t="shared" si="214"/>
        <v>46.529000000000003</v>
      </c>
      <c r="H3151" s="371"/>
      <c r="I3151" s="373"/>
    </row>
    <row r="3152" spans="1:9" ht="26.25" x14ac:dyDescent="0.25">
      <c r="A3152" s="193" t="s">
        <v>2517</v>
      </c>
      <c r="B3152" s="194" t="s">
        <v>1718</v>
      </c>
      <c r="C3152" s="195" t="s">
        <v>2518</v>
      </c>
      <c r="D3152" s="195" t="s">
        <v>807</v>
      </c>
      <c r="E3152" s="196">
        <v>1.2</v>
      </c>
      <c r="F3152" s="197">
        <v>3.4</v>
      </c>
      <c r="G3152" s="198">
        <f t="shared" si="214"/>
        <v>4.08</v>
      </c>
      <c r="H3152" s="371"/>
      <c r="I3152" s="373"/>
    </row>
    <row r="3153" spans="1:9" ht="26.25" x14ac:dyDescent="0.25">
      <c r="A3153" s="193" t="s">
        <v>2519</v>
      </c>
      <c r="B3153" s="194" t="s">
        <v>1718</v>
      </c>
      <c r="C3153" s="195" t="s">
        <v>2520</v>
      </c>
      <c r="D3153" s="195" t="s">
        <v>807</v>
      </c>
      <c r="E3153" s="196">
        <v>0.85</v>
      </c>
      <c r="F3153" s="197">
        <v>3.4</v>
      </c>
      <c r="G3153" s="198">
        <f t="shared" si="214"/>
        <v>2.8899999999999997</v>
      </c>
      <c r="H3153" s="371"/>
      <c r="I3153" s="373"/>
    </row>
    <row r="3154" spans="1:9" x14ac:dyDescent="0.25">
      <c r="A3154" s="193" t="s">
        <v>2550</v>
      </c>
      <c r="B3154" s="194" t="s">
        <v>1718</v>
      </c>
      <c r="C3154" s="195" t="s">
        <v>2551</v>
      </c>
      <c r="D3154" s="195" t="s">
        <v>807</v>
      </c>
      <c r="E3154" s="196">
        <v>106.24</v>
      </c>
      <c r="F3154" s="197">
        <v>0.25</v>
      </c>
      <c r="G3154" s="198">
        <f t="shared" si="214"/>
        <v>26.56</v>
      </c>
      <c r="H3154" s="371"/>
      <c r="I3154" s="373"/>
    </row>
    <row r="3155" spans="1:9" x14ac:dyDescent="0.25">
      <c r="A3155" s="193"/>
      <c r="B3155" s="194"/>
      <c r="C3155" s="195"/>
      <c r="D3155" s="195"/>
      <c r="E3155" s="196"/>
      <c r="F3155" s="197"/>
      <c r="G3155" s="198" t="str">
        <f t="shared" si="214"/>
        <v/>
      </c>
      <c r="H3155" s="371"/>
      <c r="I3155" s="373"/>
    </row>
    <row r="3156" spans="1:9" x14ac:dyDescent="0.25">
      <c r="A3156" s="193"/>
      <c r="B3156" s="194"/>
      <c r="C3156" s="195"/>
      <c r="D3156" s="195"/>
      <c r="E3156" s="196"/>
      <c r="F3156" s="197"/>
      <c r="G3156" s="198" t="str">
        <f t="shared" si="214"/>
        <v/>
      </c>
      <c r="H3156" s="371"/>
      <c r="I3156" s="373"/>
    </row>
    <row r="3157" spans="1:9" x14ac:dyDescent="0.25">
      <c r="A3157" s="193"/>
      <c r="B3157" s="194"/>
      <c r="C3157" s="195"/>
      <c r="D3157" s="195"/>
      <c r="E3157" s="196"/>
      <c r="F3157" s="197"/>
      <c r="G3157" s="198" t="str">
        <f t="shared" si="214"/>
        <v/>
      </c>
      <c r="H3157" s="371"/>
      <c r="I3157" s="373"/>
    </row>
    <row r="3158" spans="1:9" x14ac:dyDescent="0.25">
      <c r="A3158" s="193"/>
      <c r="B3158" s="194"/>
      <c r="C3158" s="195"/>
      <c r="D3158" s="195"/>
      <c r="E3158" s="196"/>
      <c r="F3158" s="199"/>
      <c r="G3158" s="198" t="str">
        <f t="shared" si="214"/>
        <v/>
      </c>
      <c r="H3158" s="371"/>
      <c r="I3158" s="373"/>
    </row>
    <row r="3159" spans="1:9" x14ac:dyDescent="0.25">
      <c r="A3159" s="193"/>
      <c r="B3159" s="194"/>
      <c r="C3159" s="195"/>
      <c r="D3159" s="195"/>
      <c r="E3159" s="196"/>
      <c r="F3159" s="199"/>
      <c r="G3159" s="198" t="str">
        <f t="shared" si="214"/>
        <v/>
      </c>
      <c r="H3159" s="371"/>
      <c r="I3159" s="373"/>
    </row>
    <row r="3160" spans="1:9" ht="15.75" thickBot="1" x14ac:dyDescent="0.3">
      <c r="A3160" s="200"/>
      <c r="B3160" s="201"/>
      <c r="C3160" s="202"/>
      <c r="D3160" s="202"/>
      <c r="E3160" s="203"/>
      <c r="F3160" s="204"/>
      <c r="G3160" s="205" t="str">
        <f t="shared" si="214"/>
        <v/>
      </c>
      <c r="H3160" s="372"/>
      <c r="I3160" s="374"/>
    </row>
    <row r="3161" spans="1:9" ht="15.75" thickBot="1" x14ac:dyDescent="0.3">
      <c r="A3161" s="164"/>
      <c r="B3161" s="206"/>
      <c r="C3161" s="164"/>
      <c r="D3161" s="164"/>
      <c r="E3161" s="207"/>
      <c r="F3161" s="208"/>
      <c r="G3161" s="209" t="str">
        <f t="shared" si="214"/>
        <v/>
      </c>
      <c r="H3161" s="175"/>
      <c r="I3161" s="175"/>
    </row>
    <row r="3162" spans="1:9" x14ac:dyDescent="0.25">
      <c r="A3162" s="176" t="s">
        <v>2350</v>
      </c>
      <c r="B3162" s="177" t="s">
        <v>731</v>
      </c>
      <c r="C3162" s="178"/>
      <c r="D3162" s="179" t="s">
        <v>2</v>
      </c>
      <c r="E3162" s="179" t="s">
        <v>2385</v>
      </c>
      <c r="F3162" s="180">
        <v>1</v>
      </c>
      <c r="G3162" s="181">
        <f>IF(SUM(G3164:G3173)="","",IF(E3162="NOTURNO",(SUM(G3164:G3173))*1.25,SUM(G3164:G3173)))</f>
        <v>379.50399999999996</v>
      </c>
      <c r="H3162" s="182" t="s">
        <v>1771</v>
      </c>
      <c r="I3162" s="183" t="s">
        <v>1772</v>
      </c>
    </row>
    <row r="3163" spans="1:9" x14ac:dyDescent="0.25">
      <c r="A3163" s="184" t="s">
        <v>1774</v>
      </c>
      <c r="B3163" s="185" t="s">
        <v>2386</v>
      </c>
      <c r="C3163" s="186" t="s">
        <v>2387</v>
      </c>
      <c r="D3163" s="187" t="s">
        <v>2</v>
      </c>
      <c r="E3163" s="188" t="s">
        <v>2388</v>
      </c>
      <c r="F3163" s="189" t="s">
        <v>3</v>
      </c>
      <c r="G3163" s="190"/>
      <c r="H3163" s="191"/>
      <c r="I3163" s="192"/>
    </row>
    <row r="3164" spans="1:9" x14ac:dyDescent="0.25">
      <c r="A3164" s="193" t="s">
        <v>2591</v>
      </c>
      <c r="B3164" s="194" t="s">
        <v>1718</v>
      </c>
      <c r="C3164" s="195" t="s">
        <v>2592</v>
      </c>
      <c r="D3164" s="195" t="s">
        <v>807</v>
      </c>
      <c r="E3164" s="196">
        <v>26.37</v>
      </c>
      <c r="F3164" s="197">
        <v>5</v>
      </c>
      <c r="G3164" s="198">
        <f t="shared" ref="G3164:G3175" si="215">IF(E3164="","",F3164*E3164)</f>
        <v>131.85</v>
      </c>
      <c r="H3164" s="371" t="s">
        <v>2598</v>
      </c>
      <c r="I3164" s="373" t="s">
        <v>2501</v>
      </c>
    </row>
    <row r="3165" spans="1:9" x14ac:dyDescent="0.25">
      <c r="A3165" s="193" t="s">
        <v>2515</v>
      </c>
      <c r="B3165" s="194" t="s">
        <v>1718</v>
      </c>
      <c r="C3165" s="195" t="s">
        <v>2516</v>
      </c>
      <c r="D3165" s="195" t="s">
        <v>807</v>
      </c>
      <c r="E3165" s="196">
        <v>27.37</v>
      </c>
      <c r="F3165" s="197">
        <v>5</v>
      </c>
      <c r="G3165" s="198">
        <f t="shared" si="215"/>
        <v>136.85</v>
      </c>
      <c r="H3165" s="371"/>
      <c r="I3165" s="373"/>
    </row>
    <row r="3166" spans="1:9" ht="26.25" x14ac:dyDescent="0.25">
      <c r="A3166" s="193" t="s">
        <v>2517</v>
      </c>
      <c r="B3166" s="194" t="s">
        <v>1718</v>
      </c>
      <c r="C3166" s="195" t="s">
        <v>2518</v>
      </c>
      <c r="D3166" s="195" t="s">
        <v>807</v>
      </c>
      <c r="E3166" s="196">
        <v>1.2</v>
      </c>
      <c r="F3166" s="197">
        <v>10</v>
      </c>
      <c r="G3166" s="198">
        <f t="shared" si="215"/>
        <v>12</v>
      </c>
      <c r="H3166" s="371"/>
      <c r="I3166" s="373"/>
    </row>
    <row r="3167" spans="1:9" ht="26.25" x14ac:dyDescent="0.25">
      <c r="A3167" s="193" t="s">
        <v>2519</v>
      </c>
      <c r="B3167" s="194" t="s">
        <v>1718</v>
      </c>
      <c r="C3167" s="195" t="s">
        <v>2520</v>
      </c>
      <c r="D3167" s="195" t="s">
        <v>807</v>
      </c>
      <c r="E3167" s="196">
        <v>0.85</v>
      </c>
      <c r="F3167" s="197">
        <v>10</v>
      </c>
      <c r="G3167" s="198">
        <f t="shared" si="215"/>
        <v>8.5</v>
      </c>
      <c r="H3167" s="371"/>
      <c r="I3167" s="373"/>
    </row>
    <row r="3168" spans="1:9" x14ac:dyDescent="0.25">
      <c r="A3168" s="193" t="s">
        <v>2550</v>
      </c>
      <c r="B3168" s="194" t="s">
        <v>1718</v>
      </c>
      <c r="C3168" s="195" t="s">
        <v>2551</v>
      </c>
      <c r="D3168" s="195" t="s">
        <v>807</v>
      </c>
      <c r="E3168" s="196">
        <v>106.24</v>
      </c>
      <c r="F3168" s="197">
        <v>0.85</v>
      </c>
      <c r="G3168" s="198">
        <f t="shared" si="215"/>
        <v>90.303999999999988</v>
      </c>
      <c r="H3168" s="371"/>
      <c r="I3168" s="373"/>
    </row>
    <row r="3169" spans="1:9" x14ac:dyDescent="0.25">
      <c r="A3169" s="193"/>
      <c r="B3169" s="194"/>
      <c r="C3169" s="195"/>
      <c r="D3169" s="195"/>
      <c r="E3169" s="196"/>
      <c r="F3169" s="197"/>
      <c r="G3169" s="198" t="str">
        <f t="shared" si="215"/>
        <v/>
      </c>
      <c r="H3169" s="371"/>
      <c r="I3169" s="373"/>
    </row>
    <row r="3170" spans="1:9" x14ac:dyDescent="0.25">
      <c r="A3170" s="193"/>
      <c r="B3170" s="194"/>
      <c r="C3170" s="195"/>
      <c r="D3170" s="195"/>
      <c r="E3170" s="196"/>
      <c r="F3170" s="197"/>
      <c r="G3170" s="198" t="str">
        <f t="shared" si="215"/>
        <v/>
      </c>
      <c r="H3170" s="371"/>
      <c r="I3170" s="373"/>
    </row>
    <row r="3171" spans="1:9" x14ac:dyDescent="0.25">
      <c r="A3171" s="193"/>
      <c r="B3171" s="194"/>
      <c r="C3171" s="195"/>
      <c r="D3171" s="195"/>
      <c r="E3171" s="196"/>
      <c r="F3171" s="197"/>
      <c r="G3171" s="198" t="str">
        <f t="shared" si="215"/>
        <v/>
      </c>
      <c r="H3171" s="371"/>
      <c r="I3171" s="373"/>
    </row>
    <row r="3172" spans="1:9" x14ac:dyDescent="0.25">
      <c r="A3172" s="193"/>
      <c r="B3172" s="194"/>
      <c r="C3172" s="195"/>
      <c r="D3172" s="195"/>
      <c r="E3172" s="196"/>
      <c r="F3172" s="199"/>
      <c r="G3172" s="198" t="str">
        <f t="shared" si="215"/>
        <v/>
      </c>
      <c r="H3172" s="371"/>
      <c r="I3172" s="373"/>
    </row>
    <row r="3173" spans="1:9" x14ac:dyDescent="0.25">
      <c r="A3173" s="193"/>
      <c r="B3173" s="194"/>
      <c r="C3173" s="195"/>
      <c r="D3173" s="195"/>
      <c r="E3173" s="196"/>
      <c r="F3173" s="199"/>
      <c r="G3173" s="198" t="str">
        <f t="shared" si="215"/>
        <v/>
      </c>
      <c r="H3173" s="371"/>
      <c r="I3173" s="373"/>
    </row>
    <row r="3174" spans="1:9" ht="15.75" thickBot="1" x14ac:dyDescent="0.3">
      <c r="A3174" s="200"/>
      <c r="B3174" s="201"/>
      <c r="C3174" s="202"/>
      <c r="D3174" s="202"/>
      <c r="E3174" s="203"/>
      <c r="F3174" s="204"/>
      <c r="G3174" s="205" t="str">
        <f t="shared" si="215"/>
        <v/>
      </c>
      <c r="H3174" s="372"/>
      <c r="I3174" s="374"/>
    </row>
    <row r="3175" spans="1:9" ht="15.75" thickBot="1" x14ac:dyDescent="0.3">
      <c r="A3175" s="164"/>
      <c r="B3175" s="206"/>
      <c r="C3175" s="164"/>
      <c r="D3175" s="164"/>
      <c r="E3175" s="207"/>
      <c r="F3175" s="208"/>
      <c r="G3175" s="209" t="str">
        <f t="shared" si="215"/>
        <v/>
      </c>
      <c r="H3175" s="175"/>
      <c r="I3175" s="175"/>
    </row>
    <row r="3176" spans="1:9" x14ac:dyDescent="0.25">
      <c r="A3176" s="176" t="s">
        <v>2351</v>
      </c>
      <c r="B3176" s="177" t="s">
        <v>732</v>
      </c>
      <c r="C3176" s="178"/>
      <c r="D3176" s="179" t="s">
        <v>2</v>
      </c>
      <c r="E3176" s="179" t="s">
        <v>2385</v>
      </c>
      <c r="F3176" s="180">
        <v>1</v>
      </c>
      <c r="G3176" s="181">
        <f>IF(SUM(G3178:G3187)="","",IF(E3176="NOTURNO",(SUM(G3178:G3187))*1.25,SUM(G3178:G3187)))</f>
        <v>505.33600000000007</v>
      </c>
      <c r="H3176" s="182" t="s">
        <v>1771</v>
      </c>
      <c r="I3176" s="183" t="s">
        <v>1772</v>
      </c>
    </row>
    <row r="3177" spans="1:9" x14ac:dyDescent="0.25">
      <c r="A3177" s="184" t="s">
        <v>1774</v>
      </c>
      <c r="B3177" s="185" t="s">
        <v>2386</v>
      </c>
      <c r="C3177" s="186" t="s">
        <v>2387</v>
      </c>
      <c r="D3177" s="187" t="s">
        <v>2</v>
      </c>
      <c r="E3177" s="188" t="s">
        <v>2388</v>
      </c>
      <c r="F3177" s="189" t="s">
        <v>3</v>
      </c>
      <c r="G3177" s="190"/>
      <c r="H3177" s="191"/>
      <c r="I3177" s="192"/>
    </row>
    <row r="3178" spans="1:9" x14ac:dyDescent="0.25">
      <c r="A3178" s="193" t="s">
        <v>2591</v>
      </c>
      <c r="B3178" s="194" t="s">
        <v>1718</v>
      </c>
      <c r="C3178" s="195" t="s">
        <v>2592</v>
      </c>
      <c r="D3178" s="195" t="s">
        <v>807</v>
      </c>
      <c r="E3178" s="196">
        <v>26.37</v>
      </c>
      <c r="F3178" s="197">
        <v>6.9</v>
      </c>
      <c r="G3178" s="198">
        <f t="shared" ref="G3178:G3188" si="216">IF(E3178="","",F3178*E3178)</f>
        <v>181.953</v>
      </c>
      <c r="H3178" s="371" t="s">
        <v>2598</v>
      </c>
      <c r="I3178" s="373" t="s">
        <v>2501</v>
      </c>
    </row>
    <row r="3179" spans="1:9" x14ac:dyDescent="0.25">
      <c r="A3179" s="193" t="s">
        <v>2515</v>
      </c>
      <c r="B3179" s="194" t="s">
        <v>1718</v>
      </c>
      <c r="C3179" s="195" t="s">
        <v>2516</v>
      </c>
      <c r="D3179" s="195" t="s">
        <v>807</v>
      </c>
      <c r="E3179" s="196">
        <v>27.37</v>
      </c>
      <c r="F3179" s="197">
        <v>6.9</v>
      </c>
      <c r="G3179" s="198">
        <f t="shared" si="216"/>
        <v>188.85300000000001</v>
      </c>
      <c r="H3179" s="371"/>
      <c r="I3179" s="373"/>
    </row>
    <row r="3180" spans="1:9" ht="26.25" x14ac:dyDescent="0.25">
      <c r="A3180" s="193" t="s">
        <v>2517</v>
      </c>
      <c r="B3180" s="194" t="s">
        <v>1718</v>
      </c>
      <c r="C3180" s="195" t="s">
        <v>2518</v>
      </c>
      <c r="D3180" s="195" t="s">
        <v>807</v>
      </c>
      <c r="E3180" s="196">
        <v>1.2</v>
      </c>
      <c r="F3180" s="197">
        <v>13.8</v>
      </c>
      <c r="G3180" s="198">
        <f t="shared" si="216"/>
        <v>16.559999999999999</v>
      </c>
      <c r="H3180" s="371"/>
      <c r="I3180" s="373"/>
    </row>
    <row r="3181" spans="1:9" ht="26.25" x14ac:dyDescent="0.25">
      <c r="A3181" s="193" t="s">
        <v>2519</v>
      </c>
      <c r="B3181" s="194" t="s">
        <v>1718</v>
      </c>
      <c r="C3181" s="195" t="s">
        <v>2520</v>
      </c>
      <c r="D3181" s="195" t="s">
        <v>807</v>
      </c>
      <c r="E3181" s="196">
        <v>0.85</v>
      </c>
      <c r="F3181" s="197">
        <v>13.8</v>
      </c>
      <c r="G3181" s="198">
        <f t="shared" si="216"/>
        <v>11.73</v>
      </c>
      <c r="H3181" s="371"/>
      <c r="I3181" s="373"/>
    </row>
    <row r="3182" spans="1:9" x14ac:dyDescent="0.25">
      <c r="A3182" s="193" t="s">
        <v>2550</v>
      </c>
      <c r="B3182" s="194" t="s">
        <v>1718</v>
      </c>
      <c r="C3182" s="195" t="s">
        <v>2551</v>
      </c>
      <c r="D3182" s="195" t="s">
        <v>807</v>
      </c>
      <c r="E3182" s="196">
        <v>106.24</v>
      </c>
      <c r="F3182" s="197">
        <v>1</v>
      </c>
      <c r="G3182" s="198">
        <f t="shared" si="216"/>
        <v>106.24</v>
      </c>
      <c r="H3182" s="371"/>
      <c r="I3182" s="373"/>
    </row>
    <row r="3183" spans="1:9" x14ac:dyDescent="0.25">
      <c r="A3183" s="193"/>
      <c r="B3183" s="194"/>
      <c r="C3183" s="195"/>
      <c r="D3183" s="195"/>
      <c r="E3183" s="196"/>
      <c r="F3183" s="197"/>
      <c r="G3183" s="198" t="str">
        <f t="shared" si="216"/>
        <v/>
      </c>
      <c r="H3183" s="371"/>
      <c r="I3183" s="373"/>
    </row>
    <row r="3184" spans="1:9" x14ac:dyDescent="0.25">
      <c r="A3184" s="193"/>
      <c r="B3184" s="194"/>
      <c r="C3184" s="195"/>
      <c r="D3184" s="195"/>
      <c r="E3184" s="196"/>
      <c r="F3184" s="197"/>
      <c r="G3184" s="198" t="str">
        <f t="shared" si="216"/>
        <v/>
      </c>
      <c r="H3184" s="371"/>
      <c r="I3184" s="373"/>
    </row>
    <row r="3185" spans="1:9" x14ac:dyDescent="0.25">
      <c r="A3185" s="193"/>
      <c r="B3185" s="194"/>
      <c r="C3185" s="195"/>
      <c r="D3185" s="195"/>
      <c r="E3185" s="196"/>
      <c r="F3185" s="197"/>
      <c r="G3185" s="198" t="str">
        <f t="shared" si="216"/>
        <v/>
      </c>
      <c r="H3185" s="371"/>
      <c r="I3185" s="373"/>
    </row>
    <row r="3186" spans="1:9" x14ac:dyDescent="0.25">
      <c r="A3186" s="193"/>
      <c r="B3186" s="194"/>
      <c r="C3186" s="195"/>
      <c r="D3186" s="195"/>
      <c r="E3186" s="196"/>
      <c r="F3186" s="199"/>
      <c r="G3186" s="198" t="str">
        <f t="shared" si="216"/>
        <v/>
      </c>
      <c r="H3186" s="371"/>
      <c r="I3186" s="373"/>
    </row>
    <row r="3187" spans="1:9" x14ac:dyDescent="0.25">
      <c r="A3187" s="193"/>
      <c r="B3187" s="194"/>
      <c r="C3187" s="195"/>
      <c r="D3187" s="195"/>
      <c r="E3187" s="196"/>
      <c r="F3187" s="199"/>
      <c r="G3187" s="198" t="str">
        <f t="shared" si="216"/>
        <v/>
      </c>
      <c r="H3187" s="371"/>
      <c r="I3187" s="373"/>
    </row>
    <row r="3188" spans="1:9" ht="15.75" thickBot="1" x14ac:dyDescent="0.3">
      <c r="A3188" s="200"/>
      <c r="B3188" s="201"/>
      <c r="C3188" s="202"/>
      <c r="D3188" s="202"/>
      <c r="E3188" s="203"/>
      <c r="F3188" s="204"/>
      <c r="G3188" s="205" t="str">
        <f t="shared" si="216"/>
        <v/>
      </c>
      <c r="H3188" s="372"/>
      <c r="I3188" s="374"/>
    </row>
    <row r="3189" spans="1:9" ht="15.75" thickBot="1" x14ac:dyDescent="0.3">
      <c r="B3189" s="91"/>
      <c r="C3189" s="172"/>
      <c r="D3189" s="172"/>
      <c r="E3189" s="173"/>
      <c r="F3189" s="174"/>
      <c r="G3189" s="173"/>
      <c r="H3189" s="175"/>
      <c r="I3189" s="175"/>
    </row>
    <row r="3190" spans="1:9" x14ac:dyDescent="0.25">
      <c r="A3190" s="176" t="s">
        <v>2352</v>
      </c>
      <c r="B3190" s="177" t="s">
        <v>733</v>
      </c>
      <c r="C3190" s="178"/>
      <c r="D3190" s="179" t="s">
        <v>2</v>
      </c>
      <c r="E3190" s="179" t="s">
        <v>2385</v>
      </c>
      <c r="F3190" s="180">
        <v>1</v>
      </c>
      <c r="G3190" s="181">
        <f>IF(SUM(G3192:G3201)="","",IF(E3190="NOTURNO",(SUM(G3192:G3201))*1.25,SUM(G3192:G3201)))</f>
        <v>124.88800000000001</v>
      </c>
      <c r="H3190" s="182" t="s">
        <v>1771</v>
      </c>
      <c r="I3190" s="183" t="s">
        <v>1772</v>
      </c>
    </row>
    <row r="3191" spans="1:9" x14ac:dyDescent="0.25">
      <c r="A3191" s="184" t="s">
        <v>1774</v>
      </c>
      <c r="B3191" s="185" t="s">
        <v>2386</v>
      </c>
      <c r="C3191" s="186" t="s">
        <v>2387</v>
      </c>
      <c r="D3191" s="187" t="s">
        <v>2</v>
      </c>
      <c r="E3191" s="188" t="s">
        <v>2388</v>
      </c>
      <c r="F3191" s="189" t="s">
        <v>3</v>
      </c>
      <c r="G3191" s="190"/>
      <c r="H3191" s="191"/>
      <c r="I3191" s="192"/>
    </row>
    <row r="3192" spans="1:9" x14ac:dyDescent="0.25">
      <c r="A3192" s="193" t="s">
        <v>2591</v>
      </c>
      <c r="B3192" s="194" t="s">
        <v>1718</v>
      </c>
      <c r="C3192" s="195" t="s">
        <v>2592</v>
      </c>
      <c r="D3192" s="195" t="s">
        <v>807</v>
      </c>
      <c r="E3192" s="196">
        <v>26.37</v>
      </c>
      <c r="F3192" s="197">
        <v>1.7</v>
      </c>
      <c r="G3192" s="198">
        <f t="shared" ref="G3192:G3203" si="217">IF(E3192="","",F3192*E3192)</f>
        <v>44.829000000000001</v>
      </c>
      <c r="H3192" s="371" t="s">
        <v>2599</v>
      </c>
      <c r="I3192" s="373" t="s">
        <v>2501</v>
      </c>
    </row>
    <row r="3193" spans="1:9" x14ac:dyDescent="0.25">
      <c r="A3193" s="193" t="s">
        <v>2515</v>
      </c>
      <c r="B3193" s="194" t="s">
        <v>1718</v>
      </c>
      <c r="C3193" s="195" t="s">
        <v>2516</v>
      </c>
      <c r="D3193" s="195" t="s">
        <v>807</v>
      </c>
      <c r="E3193" s="196">
        <v>27.37</v>
      </c>
      <c r="F3193" s="197">
        <v>1.7</v>
      </c>
      <c r="G3193" s="198">
        <f t="shared" si="217"/>
        <v>46.529000000000003</v>
      </c>
      <c r="H3193" s="371"/>
      <c r="I3193" s="373"/>
    </row>
    <row r="3194" spans="1:9" ht="26.25" x14ac:dyDescent="0.25">
      <c r="A3194" s="193" t="s">
        <v>2517</v>
      </c>
      <c r="B3194" s="194" t="s">
        <v>1718</v>
      </c>
      <c r="C3194" s="195" t="s">
        <v>2518</v>
      </c>
      <c r="D3194" s="195" t="s">
        <v>807</v>
      </c>
      <c r="E3194" s="196">
        <v>1.2</v>
      </c>
      <c r="F3194" s="197">
        <v>3.4</v>
      </c>
      <c r="G3194" s="198">
        <f t="shared" si="217"/>
        <v>4.08</v>
      </c>
      <c r="H3194" s="371"/>
      <c r="I3194" s="373"/>
    </row>
    <row r="3195" spans="1:9" ht="26.25" x14ac:dyDescent="0.25">
      <c r="A3195" s="212" t="s">
        <v>2519</v>
      </c>
      <c r="B3195" s="194" t="s">
        <v>1718</v>
      </c>
      <c r="C3195" s="195" t="s">
        <v>2520</v>
      </c>
      <c r="D3195" s="195" t="s">
        <v>807</v>
      </c>
      <c r="E3195" s="196">
        <v>0.85</v>
      </c>
      <c r="F3195" s="197">
        <v>3.4</v>
      </c>
      <c r="G3195" s="198">
        <f t="shared" si="217"/>
        <v>2.8899999999999997</v>
      </c>
      <c r="H3195" s="371"/>
      <c r="I3195" s="373"/>
    </row>
    <row r="3196" spans="1:9" x14ac:dyDescent="0.25">
      <c r="A3196" s="193" t="s">
        <v>2550</v>
      </c>
      <c r="B3196" s="194" t="s">
        <v>1718</v>
      </c>
      <c r="C3196" s="195" t="s">
        <v>2551</v>
      </c>
      <c r="D3196" s="195" t="s">
        <v>807</v>
      </c>
      <c r="E3196" s="196">
        <v>106.24</v>
      </c>
      <c r="F3196" s="197">
        <v>0.25</v>
      </c>
      <c r="G3196" s="198">
        <f t="shared" si="217"/>
        <v>26.56</v>
      </c>
      <c r="H3196" s="371"/>
      <c r="I3196" s="373"/>
    </row>
    <row r="3197" spans="1:9" x14ac:dyDescent="0.25">
      <c r="A3197" s="193"/>
      <c r="B3197" s="194"/>
      <c r="C3197" s="195"/>
      <c r="D3197" s="195"/>
      <c r="E3197" s="196"/>
      <c r="F3197" s="197"/>
      <c r="G3197" s="198" t="str">
        <f t="shared" si="217"/>
        <v/>
      </c>
      <c r="H3197" s="371"/>
      <c r="I3197" s="373"/>
    </row>
    <row r="3198" spans="1:9" x14ac:dyDescent="0.25">
      <c r="A3198" s="193"/>
      <c r="B3198" s="194"/>
      <c r="C3198" s="195"/>
      <c r="D3198" s="195"/>
      <c r="E3198" s="196"/>
      <c r="F3198" s="197"/>
      <c r="G3198" s="198" t="str">
        <f t="shared" si="217"/>
        <v/>
      </c>
      <c r="H3198" s="371"/>
      <c r="I3198" s="373"/>
    </row>
    <row r="3199" spans="1:9" x14ac:dyDescent="0.25">
      <c r="A3199" s="193"/>
      <c r="B3199" s="194"/>
      <c r="C3199" s="195"/>
      <c r="D3199" s="195"/>
      <c r="E3199" s="196"/>
      <c r="F3199" s="197"/>
      <c r="G3199" s="198" t="str">
        <f t="shared" si="217"/>
        <v/>
      </c>
      <c r="H3199" s="371"/>
      <c r="I3199" s="373"/>
    </row>
    <row r="3200" spans="1:9" x14ac:dyDescent="0.25">
      <c r="A3200" s="193"/>
      <c r="B3200" s="194"/>
      <c r="C3200" s="195"/>
      <c r="D3200" s="195"/>
      <c r="E3200" s="196"/>
      <c r="F3200" s="197"/>
      <c r="G3200" s="198" t="str">
        <f t="shared" si="217"/>
        <v/>
      </c>
      <c r="H3200" s="371"/>
      <c r="I3200" s="373"/>
    </row>
    <row r="3201" spans="1:9" x14ac:dyDescent="0.25">
      <c r="A3201" s="193"/>
      <c r="B3201" s="194"/>
      <c r="C3201" s="195"/>
      <c r="D3201" s="195"/>
      <c r="E3201" s="196"/>
      <c r="F3201" s="199"/>
      <c r="G3201" s="198" t="str">
        <f t="shared" si="217"/>
        <v/>
      </c>
      <c r="H3201" s="371"/>
      <c r="I3201" s="373"/>
    </row>
    <row r="3202" spans="1:9" ht="15.75" thickBot="1" x14ac:dyDescent="0.3">
      <c r="A3202" s="200"/>
      <c r="B3202" s="201"/>
      <c r="C3202" s="202"/>
      <c r="D3202" s="202"/>
      <c r="E3202" s="203"/>
      <c r="F3202" s="204"/>
      <c r="G3202" s="205" t="str">
        <f t="shared" si="217"/>
        <v/>
      </c>
      <c r="H3202" s="372"/>
      <c r="I3202" s="374"/>
    </row>
    <row r="3203" spans="1:9" ht="15.75" thickBot="1" x14ac:dyDescent="0.3">
      <c r="A3203" s="164"/>
      <c r="B3203" s="206"/>
      <c r="C3203" s="164"/>
      <c r="D3203" s="164"/>
      <c r="E3203" s="207"/>
      <c r="F3203" s="208"/>
      <c r="G3203" s="209" t="str">
        <f t="shared" si="217"/>
        <v/>
      </c>
      <c r="H3203" s="175"/>
      <c r="I3203" s="175"/>
    </row>
    <row r="3204" spans="1:9" x14ac:dyDescent="0.25">
      <c r="A3204" s="176" t="s">
        <v>2353</v>
      </c>
      <c r="B3204" s="177" t="s">
        <v>734</v>
      </c>
      <c r="C3204" s="178"/>
      <c r="D3204" s="179" t="s">
        <v>2</v>
      </c>
      <c r="E3204" s="179" t="s">
        <v>2385</v>
      </c>
      <c r="F3204" s="180">
        <v>1</v>
      </c>
      <c r="G3204" s="181">
        <f>IF(SUM(G3206:G3215)="","",IF(E3204="NOTURNO",(SUM(G3206:G3215))*1.25,SUM(G3206:G3215)))</f>
        <v>256.03199999999998</v>
      </c>
      <c r="H3204" s="182" t="s">
        <v>1771</v>
      </c>
      <c r="I3204" s="183" t="s">
        <v>1772</v>
      </c>
    </row>
    <row r="3205" spans="1:9" x14ac:dyDescent="0.25">
      <c r="A3205" s="184" t="s">
        <v>1774</v>
      </c>
      <c r="B3205" s="185" t="s">
        <v>2386</v>
      </c>
      <c r="C3205" s="186" t="s">
        <v>2387</v>
      </c>
      <c r="D3205" s="187" t="s">
        <v>2</v>
      </c>
      <c r="E3205" s="188" t="s">
        <v>2388</v>
      </c>
      <c r="F3205" s="189" t="s">
        <v>3</v>
      </c>
      <c r="G3205" s="190"/>
      <c r="H3205" s="191"/>
      <c r="I3205" s="192"/>
    </row>
    <row r="3206" spans="1:9" x14ac:dyDescent="0.25">
      <c r="A3206" s="193" t="s">
        <v>2591</v>
      </c>
      <c r="B3206" s="194" t="s">
        <v>1718</v>
      </c>
      <c r="C3206" s="195" t="s">
        <v>2592</v>
      </c>
      <c r="D3206" s="195" t="s">
        <v>807</v>
      </c>
      <c r="E3206" s="196">
        <v>26.37</v>
      </c>
      <c r="F3206" s="197">
        <v>3.6</v>
      </c>
      <c r="G3206" s="198">
        <f t="shared" ref="G3206:G3217" si="218">IF(E3206="","",F3206*E3206)</f>
        <v>94.932000000000002</v>
      </c>
      <c r="H3206" s="371" t="s">
        <v>2599</v>
      </c>
      <c r="I3206" s="373" t="s">
        <v>2501</v>
      </c>
    </row>
    <row r="3207" spans="1:9" x14ac:dyDescent="0.25">
      <c r="A3207" s="193" t="s">
        <v>2515</v>
      </c>
      <c r="B3207" s="194" t="s">
        <v>1718</v>
      </c>
      <c r="C3207" s="195" t="s">
        <v>2516</v>
      </c>
      <c r="D3207" s="195" t="s">
        <v>807</v>
      </c>
      <c r="E3207" s="196">
        <v>27.37</v>
      </c>
      <c r="F3207" s="197">
        <v>3.6</v>
      </c>
      <c r="G3207" s="198">
        <f t="shared" si="218"/>
        <v>98.532000000000011</v>
      </c>
      <c r="H3207" s="371"/>
      <c r="I3207" s="373"/>
    </row>
    <row r="3208" spans="1:9" ht="26.25" x14ac:dyDescent="0.25">
      <c r="A3208" s="193" t="s">
        <v>2517</v>
      </c>
      <c r="B3208" s="194" t="s">
        <v>1718</v>
      </c>
      <c r="C3208" s="195" t="s">
        <v>2518</v>
      </c>
      <c r="D3208" s="195" t="s">
        <v>807</v>
      </c>
      <c r="E3208" s="196">
        <v>1.2</v>
      </c>
      <c r="F3208" s="197">
        <v>7.2</v>
      </c>
      <c r="G3208" s="198">
        <f t="shared" si="218"/>
        <v>8.64</v>
      </c>
      <c r="H3208" s="371"/>
      <c r="I3208" s="373"/>
    </row>
    <row r="3209" spans="1:9" ht="26.25" x14ac:dyDescent="0.25">
      <c r="A3209" s="193" t="s">
        <v>2519</v>
      </c>
      <c r="B3209" s="194" t="s">
        <v>1718</v>
      </c>
      <c r="C3209" s="195" t="s">
        <v>2520</v>
      </c>
      <c r="D3209" s="195" t="s">
        <v>807</v>
      </c>
      <c r="E3209" s="196">
        <v>0.85</v>
      </c>
      <c r="F3209" s="197">
        <v>7.2</v>
      </c>
      <c r="G3209" s="198">
        <f t="shared" si="218"/>
        <v>6.12</v>
      </c>
      <c r="H3209" s="371"/>
      <c r="I3209" s="373"/>
    </row>
    <row r="3210" spans="1:9" x14ac:dyDescent="0.25">
      <c r="A3210" s="193" t="s">
        <v>2550</v>
      </c>
      <c r="B3210" s="194" t="s">
        <v>1718</v>
      </c>
      <c r="C3210" s="195" t="s">
        <v>2551</v>
      </c>
      <c r="D3210" s="195" t="s">
        <v>807</v>
      </c>
      <c r="E3210" s="196">
        <v>106.24</v>
      </c>
      <c r="F3210" s="197">
        <v>0.45</v>
      </c>
      <c r="G3210" s="198">
        <f t="shared" si="218"/>
        <v>47.808</v>
      </c>
      <c r="H3210" s="371"/>
      <c r="I3210" s="373"/>
    </row>
    <row r="3211" spans="1:9" x14ac:dyDescent="0.25">
      <c r="A3211" s="193"/>
      <c r="B3211" s="194"/>
      <c r="C3211" s="195"/>
      <c r="D3211" s="195"/>
      <c r="E3211" s="196"/>
      <c r="F3211" s="197"/>
      <c r="G3211" s="198" t="str">
        <f t="shared" si="218"/>
        <v/>
      </c>
      <c r="H3211" s="371"/>
      <c r="I3211" s="373"/>
    </row>
    <row r="3212" spans="1:9" x14ac:dyDescent="0.25">
      <c r="A3212" s="193"/>
      <c r="B3212" s="194"/>
      <c r="C3212" s="195"/>
      <c r="D3212" s="195"/>
      <c r="E3212" s="196"/>
      <c r="F3212" s="197"/>
      <c r="G3212" s="198" t="str">
        <f t="shared" si="218"/>
        <v/>
      </c>
      <c r="H3212" s="371"/>
      <c r="I3212" s="373"/>
    </row>
    <row r="3213" spans="1:9" x14ac:dyDescent="0.25">
      <c r="A3213" s="193"/>
      <c r="B3213" s="194"/>
      <c r="C3213" s="195"/>
      <c r="D3213" s="195"/>
      <c r="E3213" s="196"/>
      <c r="F3213" s="197"/>
      <c r="G3213" s="198" t="str">
        <f t="shared" si="218"/>
        <v/>
      </c>
      <c r="H3213" s="371"/>
      <c r="I3213" s="373"/>
    </row>
    <row r="3214" spans="1:9" x14ac:dyDescent="0.25">
      <c r="A3214" s="193"/>
      <c r="B3214" s="194"/>
      <c r="C3214" s="195"/>
      <c r="D3214" s="195"/>
      <c r="E3214" s="196"/>
      <c r="F3214" s="199"/>
      <c r="G3214" s="198" t="str">
        <f t="shared" si="218"/>
        <v/>
      </c>
      <c r="H3214" s="371"/>
      <c r="I3214" s="373"/>
    </row>
    <row r="3215" spans="1:9" x14ac:dyDescent="0.25">
      <c r="A3215" s="193"/>
      <c r="B3215" s="194"/>
      <c r="C3215" s="195"/>
      <c r="D3215" s="195"/>
      <c r="E3215" s="196"/>
      <c r="F3215" s="199"/>
      <c r="G3215" s="198" t="str">
        <f t="shared" si="218"/>
        <v/>
      </c>
      <c r="H3215" s="371"/>
      <c r="I3215" s="373"/>
    </row>
    <row r="3216" spans="1:9" ht="15.75" thickBot="1" x14ac:dyDescent="0.3">
      <c r="A3216" s="200"/>
      <c r="B3216" s="201"/>
      <c r="C3216" s="202"/>
      <c r="D3216" s="202"/>
      <c r="E3216" s="203"/>
      <c r="F3216" s="204"/>
      <c r="G3216" s="205" t="str">
        <f t="shared" si="218"/>
        <v/>
      </c>
      <c r="H3216" s="372"/>
      <c r="I3216" s="374"/>
    </row>
    <row r="3217" spans="1:9" ht="15.75" thickBot="1" x14ac:dyDescent="0.3">
      <c r="A3217" s="164"/>
      <c r="B3217" s="206"/>
      <c r="C3217" s="164"/>
      <c r="D3217" s="164"/>
      <c r="E3217" s="207"/>
      <c r="F3217" s="208"/>
      <c r="G3217" s="209" t="str">
        <f t="shared" si="218"/>
        <v/>
      </c>
      <c r="H3217" s="175"/>
      <c r="I3217" s="175"/>
    </row>
    <row r="3218" spans="1:9" x14ac:dyDescent="0.25">
      <c r="A3218" s="176" t="s">
        <v>2354</v>
      </c>
      <c r="B3218" s="177" t="s">
        <v>735</v>
      </c>
      <c r="C3218" s="178"/>
      <c r="D3218" s="179" t="s">
        <v>2</v>
      </c>
      <c r="E3218" s="179" t="s">
        <v>2385</v>
      </c>
      <c r="F3218" s="180">
        <v>1</v>
      </c>
      <c r="G3218" s="181">
        <f>IF(SUM(G3220:G3229)="","",IF(E3218="NOTURNO",(SUM(G3220:G3229))*1.25,SUM(G3220:G3229)))</f>
        <v>379.50399999999996</v>
      </c>
      <c r="H3218" s="182" t="s">
        <v>1771</v>
      </c>
      <c r="I3218" s="183" t="s">
        <v>1772</v>
      </c>
    </row>
    <row r="3219" spans="1:9" x14ac:dyDescent="0.25">
      <c r="A3219" s="184" t="s">
        <v>1774</v>
      </c>
      <c r="B3219" s="185" t="s">
        <v>2386</v>
      </c>
      <c r="C3219" s="186" t="s">
        <v>2387</v>
      </c>
      <c r="D3219" s="187" t="s">
        <v>2</v>
      </c>
      <c r="E3219" s="188" t="s">
        <v>2388</v>
      </c>
      <c r="F3219" s="189" t="s">
        <v>3</v>
      </c>
      <c r="G3219" s="190"/>
      <c r="H3219" s="191"/>
      <c r="I3219" s="192"/>
    </row>
    <row r="3220" spans="1:9" x14ac:dyDescent="0.25">
      <c r="A3220" s="193" t="s">
        <v>2591</v>
      </c>
      <c r="B3220" s="194" t="s">
        <v>1718</v>
      </c>
      <c r="C3220" s="195" t="s">
        <v>2592</v>
      </c>
      <c r="D3220" s="195" t="s">
        <v>807</v>
      </c>
      <c r="E3220" s="196">
        <v>26.37</v>
      </c>
      <c r="F3220" s="197">
        <v>5</v>
      </c>
      <c r="G3220" s="198">
        <f t="shared" ref="G3220:G3231" si="219">IF(E3220="","",F3220*E3220)</f>
        <v>131.85</v>
      </c>
      <c r="H3220" s="371" t="s">
        <v>2599</v>
      </c>
      <c r="I3220" s="389" t="s">
        <v>2501</v>
      </c>
    </row>
    <row r="3221" spans="1:9" x14ac:dyDescent="0.25">
      <c r="A3221" s="193" t="s">
        <v>2515</v>
      </c>
      <c r="B3221" s="194" t="s">
        <v>1718</v>
      </c>
      <c r="C3221" s="195" t="s">
        <v>2516</v>
      </c>
      <c r="D3221" s="195" t="s">
        <v>807</v>
      </c>
      <c r="E3221" s="196">
        <v>27.37</v>
      </c>
      <c r="F3221" s="197">
        <v>5</v>
      </c>
      <c r="G3221" s="198">
        <f t="shared" si="219"/>
        <v>136.85</v>
      </c>
      <c r="H3221" s="371"/>
      <c r="I3221" s="390"/>
    </row>
    <row r="3222" spans="1:9" ht="26.25" x14ac:dyDescent="0.25">
      <c r="A3222" s="193" t="s">
        <v>2517</v>
      </c>
      <c r="B3222" s="194" t="s">
        <v>1718</v>
      </c>
      <c r="C3222" s="195" t="s">
        <v>2518</v>
      </c>
      <c r="D3222" s="195" t="s">
        <v>807</v>
      </c>
      <c r="E3222" s="196">
        <v>1.2</v>
      </c>
      <c r="F3222" s="197">
        <v>10</v>
      </c>
      <c r="G3222" s="198">
        <f t="shared" si="219"/>
        <v>12</v>
      </c>
      <c r="H3222" s="371"/>
      <c r="I3222" s="390"/>
    </row>
    <row r="3223" spans="1:9" ht="26.25" x14ac:dyDescent="0.25">
      <c r="A3223" s="193" t="s">
        <v>2519</v>
      </c>
      <c r="B3223" s="194" t="s">
        <v>1718</v>
      </c>
      <c r="C3223" s="195" t="s">
        <v>2520</v>
      </c>
      <c r="D3223" s="195" t="s">
        <v>807</v>
      </c>
      <c r="E3223" s="196">
        <v>0.85</v>
      </c>
      <c r="F3223" s="197">
        <v>10</v>
      </c>
      <c r="G3223" s="198">
        <f t="shared" si="219"/>
        <v>8.5</v>
      </c>
      <c r="H3223" s="371"/>
      <c r="I3223" s="390"/>
    </row>
    <row r="3224" spans="1:9" x14ac:dyDescent="0.25">
      <c r="A3224" s="193" t="s">
        <v>2550</v>
      </c>
      <c r="B3224" s="194" t="s">
        <v>1718</v>
      </c>
      <c r="C3224" s="195" t="s">
        <v>2551</v>
      </c>
      <c r="D3224" s="195" t="s">
        <v>807</v>
      </c>
      <c r="E3224" s="196">
        <v>106.24</v>
      </c>
      <c r="F3224" s="197">
        <v>0.85</v>
      </c>
      <c r="G3224" s="198">
        <f t="shared" si="219"/>
        <v>90.303999999999988</v>
      </c>
      <c r="H3224" s="371"/>
      <c r="I3224" s="390"/>
    </row>
    <row r="3225" spans="1:9" x14ac:dyDescent="0.25">
      <c r="A3225" s="193"/>
      <c r="B3225" s="194"/>
      <c r="C3225" s="195"/>
      <c r="D3225" s="195"/>
      <c r="E3225" s="196"/>
      <c r="F3225" s="197"/>
      <c r="G3225" s="198" t="str">
        <f t="shared" si="219"/>
        <v/>
      </c>
      <c r="H3225" s="371"/>
      <c r="I3225" s="390"/>
    </row>
    <row r="3226" spans="1:9" x14ac:dyDescent="0.25">
      <c r="A3226" s="193"/>
      <c r="B3226" s="194"/>
      <c r="C3226" s="195"/>
      <c r="D3226" s="195"/>
      <c r="E3226" s="196"/>
      <c r="F3226" s="197"/>
      <c r="G3226" s="198" t="str">
        <f t="shared" si="219"/>
        <v/>
      </c>
      <c r="H3226" s="371"/>
      <c r="I3226" s="390"/>
    </row>
    <row r="3227" spans="1:9" x14ac:dyDescent="0.25">
      <c r="A3227" s="193"/>
      <c r="B3227" s="194"/>
      <c r="C3227" s="195"/>
      <c r="D3227" s="195"/>
      <c r="E3227" s="196"/>
      <c r="F3227" s="197"/>
      <c r="G3227" s="198" t="str">
        <f t="shared" si="219"/>
        <v/>
      </c>
      <c r="H3227" s="371"/>
      <c r="I3227" s="390"/>
    </row>
    <row r="3228" spans="1:9" x14ac:dyDescent="0.25">
      <c r="A3228" s="193"/>
      <c r="B3228" s="194"/>
      <c r="C3228" s="195"/>
      <c r="D3228" s="195"/>
      <c r="E3228" s="196"/>
      <c r="F3228" s="199"/>
      <c r="G3228" s="198" t="str">
        <f t="shared" si="219"/>
        <v/>
      </c>
      <c r="H3228" s="371"/>
      <c r="I3228" s="390"/>
    </row>
    <row r="3229" spans="1:9" x14ac:dyDescent="0.25">
      <c r="A3229" s="193"/>
      <c r="B3229" s="194"/>
      <c r="C3229" s="195"/>
      <c r="D3229" s="195"/>
      <c r="E3229" s="196"/>
      <c r="F3229" s="199"/>
      <c r="G3229" s="198" t="str">
        <f t="shared" si="219"/>
        <v/>
      </c>
      <c r="H3229" s="371"/>
      <c r="I3229" s="390"/>
    </row>
    <row r="3230" spans="1:9" ht="15.75" thickBot="1" x14ac:dyDescent="0.3">
      <c r="A3230" s="200"/>
      <c r="B3230" s="201"/>
      <c r="C3230" s="202"/>
      <c r="D3230" s="202"/>
      <c r="E3230" s="203"/>
      <c r="F3230" s="204"/>
      <c r="G3230" s="205" t="str">
        <f t="shared" si="219"/>
        <v/>
      </c>
      <c r="H3230" s="372"/>
      <c r="I3230" s="391"/>
    </row>
    <row r="3231" spans="1:9" ht="15.75" thickBot="1" x14ac:dyDescent="0.3">
      <c r="A3231" s="164"/>
      <c r="B3231" s="206"/>
      <c r="C3231" s="164"/>
      <c r="D3231" s="164"/>
      <c r="E3231" s="207"/>
      <c r="F3231" s="208"/>
      <c r="G3231" s="209" t="str">
        <f t="shared" si="219"/>
        <v/>
      </c>
      <c r="H3231" s="175"/>
      <c r="I3231" s="175"/>
    </row>
    <row r="3232" spans="1:9" x14ac:dyDescent="0.25">
      <c r="A3232" s="176" t="s">
        <v>2355</v>
      </c>
      <c r="B3232" s="177" t="s">
        <v>736</v>
      </c>
      <c r="C3232" s="178"/>
      <c r="D3232" s="179" t="s">
        <v>2</v>
      </c>
      <c r="E3232" s="179" t="s">
        <v>2385</v>
      </c>
      <c r="F3232" s="180">
        <v>1</v>
      </c>
      <c r="G3232" s="181">
        <f>IF(SUM(G3234:G3243)="","",IF(E3232="NOTURNO",(SUM(G3234:G3243))*1.25,SUM(G3234:G3243)))</f>
        <v>124.88800000000001</v>
      </c>
      <c r="H3232" s="182" t="s">
        <v>1771</v>
      </c>
      <c r="I3232" s="183" t="s">
        <v>1772</v>
      </c>
    </row>
    <row r="3233" spans="1:9" x14ac:dyDescent="0.25">
      <c r="A3233" s="184" t="s">
        <v>1774</v>
      </c>
      <c r="B3233" s="185" t="s">
        <v>2386</v>
      </c>
      <c r="C3233" s="186" t="s">
        <v>2387</v>
      </c>
      <c r="D3233" s="187" t="s">
        <v>2</v>
      </c>
      <c r="E3233" s="188" t="s">
        <v>2388</v>
      </c>
      <c r="F3233" s="189" t="s">
        <v>3</v>
      </c>
      <c r="G3233" s="190"/>
      <c r="H3233" s="191"/>
      <c r="I3233" s="192"/>
    </row>
    <row r="3234" spans="1:9" x14ac:dyDescent="0.25">
      <c r="A3234" s="193" t="s">
        <v>2591</v>
      </c>
      <c r="B3234" s="194" t="s">
        <v>1718</v>
      </c>
      <c r="C3234" s="195" t="s">
        <v>2592</v>
      </c>
      <c r="D3234" s="195" t="s">
        <v>807</v>
      </c>
      <c r="E3234" s="196">
        <v>26.37</v>
      </c>
      <c r="F3234" s="197">
        <v>1.7</v>
      </c>
      <c r="G3234" s="198">
        <f t="shared" ref="G3234:G3245" si="220">IF(E3234="","",F3234*E3234)</f>
        <v>44.829000000000001</v>
      </c>
      <c r="H3234" s="371" t="s">
        <v>2600</v>
      </c>
      <c r="I3234" s="373" t="s">
        <v>2501</v>
      </c>
    </row>
    <row r="3235" spans="1:9" x14ac:dyDescent="0.25">
      <c r="A3235" s="193" t="s">
        <v>2515</v>
      </c>
      <c r="B3235" s="194" t="s">
        <v>1718</v>
      </c>
      <c r="C3235" s="195" t="s">
        <v>2516</v>
      </c>
      <c r="D3235" s="195" t="s">
        <v>807</v>
      </c>
      <c r="E3235" s="196">
        <v>27.37</v>
      </c>
      <c r="F3235" s="197">
        <v>1.7</v>
      </c>
      <c r="G3235" s="198">
        <f t="shared" si="220"/>
        <v>46.529000000000003</v>
      </c>
      <c r="H3235" s="371"/>
      <c r="I3235" s="373"/>
    </row>
    <row r="3236" spans="1:9" ht="26.25" x14ac:dyDescent="0.25">
      <c r="A3236" s="193" t="s">
        <v>2517</v>
      </c>
      <c r="B3236" s="194" t="s">
        <v>1718</v>
      </c>
      <c r="C3236" s="195" t="s">
        <v>2518</v>
      </c>
      <c r="D3236" s="195" t="s">
        <v>807</v>
      </c>
      <c r="E3236" s="196">
        <v>1.2</v>
      </c>
      <c r="F3236" s="197">
        <v>3.4</v>
      </c>
      <c r="G3236" s="198">
        <f t="shared" si="220"/>
        <v>4.08</v>
      </c>
      <c r="H3236" s="371"/>
      <c r="I3236" s="373"/>
    </row>
    <row r="3237" spans="1:9" ht="26.25" x14ac:dyDescent="0.25">
      <c r="A3237" s="193" t="s">
        <v>2519</v>
      </c>
      <c r="B3237" s="194" t="s">
        <v>1718</v>
      </c>
      <c r="C3237" s="195" t="s">
        <v>2520</v>
      </c>
      <c r="D3237" s="195" t="s">
        <v>807</v>
      </c>
      <c r="E3237" s="196">
        <v>0.85</v>
      </c>
      <c r="F3237" s="197">
        <v>3.4</v>
      </c>
      <c r="G3237" s="198">
        <f t="shared" si="220"/>
        <v>2.8899999999999997</v>
      </c>
      <c r="H3237" s="371"/>
      <c r="I3237" s="373"/>
    </row>
    <row r="3238" spans="1:9" x14ac:dyDescent="0.25">
      <c r="A3238" s="193" t="s">
        <v>2550</v>
      </c>
      <c r="B3238" s="194" t="s">
        <v>1718</v>
      </c>
      <c r="C3238" s="195" t="s">
        <v>2551</v>
      </c>
      <c r="D3238" s="195" t="s">
        <v>807</v>
      </c>
      <c r="E3238" s="196">
        <v>106.24</v>
      </c>
      <c r="F3238" s="197">
        <v>0.25</v>
      </c>
      <c r="G3238" s="198">
        <f t="shared" si="220"/>
        <v>26.56</v>
      </c>
      <c r="H3238" s="371"/>
      <c r="I3238" s="373"/>
    </row>
    <row r="3239" spans="1:9" x14ac:dyDescent="0.25">
      <c r="A3239" s="193"/>
      <c r="B3239" s="194"/>
      <c r="C3239" s="195"/>
      <c r="D3239" s="195"/>
      <c r="E3239" s="196"/>
      <c r="F3239" s="197"/>
      <c r="G3239" s="198" t="str">
        <f t="shared" si="220"/>
        <v/>
      </c>
      <c r="H3239" s="371"/>
      <c r="I3239" s="373"/>
    </row>
    <row r="3240" spans="1:9" x14ac:dyDescent="0.25">
      <c r="A3240" s="193"/>
      <c r="B3240" s="194"/>
      <c r="C3240" s="195"/>
      <c r="D3240" s="195"/>
      <c r="E3240" s="196"/>
      <c r="F3240" s="197"/>
      <c r="G3240" s="198" t="str">
        <f t="shared" si="220"/>
        <v/>
      </c>
      <c r="H3240" s="371"/>
      <c r="I3240" s="373"/>
    </row>
    <row r="3241" spans="1:9" x14ac:dyDescent="0.25">
      <c r="A3241" s="193"/>
      <c r="B3241" s="194"/>
      <c r="C3241" s="195"/>
      <c r="D3241" s="195"/>
      <c r="E3241" s="196"/>
      <c r="F3241" s="197"/>
      <c r="G3241" s="198" t="str">
        <f t="shared" si="220"/>
        <v/>
      </c>
      <c r="H3241" s="371"/>
      <c r="I3241" s="373"/>
    </row>
    <row r="3242" spans="1:9" x14ac:dyDescent="0.25">
      <c r="A3242" s="193"/>
      <c r="B3242" s="194"/>
      <c r="C3242" s="195"/>
      <c r="D3242" s="195"/>
      <c r="E3242" s="196"/>
      <c r="F3242" s="199"/>
      <c r="G3242" s="198" t="str">
        <f t="shared" si="220"/>
        <v/>
      </c>
      <c r="H3242" s="371"/>
      <c r="I3242" s="373"/>
    </row>
    <row r="3243" spans="1:9" x14ac:dyDescent="0.25">
      <c r="A3243" s="193"/>
      <c r="B3243" s="194"/>
      <c r="C3243" s="195"/>
      <c r="D3243" s="195"/>
      <c r="E3243" s="196"/>
      <c r="F3243" s="199"/>
      <c r="G3243" s="198" t="str">
        <f t="shared" si="220"/>
        <v/>
      </c>
      <c r="H3243" s="371"/>
      <c r="I3243" s="373"/>
    </row>
    <row r="3244" spans="1:9" ht="15.75" thickBot="1" x14ac:dyDescent="0.3">
      <c r="A3244" s="200"/>
      <c r="B3244" s="201"/>
      <c r="C3244" s="202"/>
      <c r="D3244" s="202"/>
      <c r="E3244" s="203"/>
      <c r="F3244" s="204"/>
      <c r="G3244" s="205" t="str">
        <f t="shared" si="220"/>
        <v/>
      </c>
      <c r="H3244" s="372"/>
      <c r="I3244" s="374"/>
    </row>
    <row r="3245" spans="1:9" ht="15.75" thickBot="1" x14ac:dyDescent="0.3">
      <c r="A3245" s="164"/>
      <c r="B3245" s="206"/>
      <c r="C3245" s="164"/>
      <c r="D3245" s="164"/>
      <c r="E3245" s="207"/>
      <c r="F3245" s="208"/>
      <c r="G3245" s="209" t="str">
        <f t="shared" si="220"/>
        <v/>
      </c>
      <c r="H3245" s="175"/>
      <c r="I3245" s="175"/>
    </row>
    <row r="3246" spans="1:9" x14ac:dyDescent="0.25">
      <c r="A3246" s="176" t="s">
        <v>2356</v>
      </c>
      <c r="B3246" s="177" t="s">
        <v>737</v>
      </c>
      <c r="C3246" s="178"/>
      <c r="D3246" s="179" t="s">
        <v>2</v>
      </c>
      <c r="E3246" s="179" t="s">
        <v>2385</v>
      </c>
      <c r="F3246" s="180">
        <v>1</v>
      </c>
      <c r="G3246" s="181">
        <f>IF(SUM(G3248:G3257)="","",IF(E3246="NOTURNO",(SUM(G3248:G3257))*1.25,SUM(G3248:G3257)))</f>
        <v>256.03199999999998</v>
      </c>
      <c r="H3246" s="182" t="s">
        <v>1771</v>
      </c>
      <c r="I3246" s="183" t="s">
        <v>1772</v>
      </c>
    </row>
    <row r="3247" spans="1:9" x14ac:dyDescent="0.25">
      <c r="A3247" s="184" t="s">
        <v>1774</v>
      </c>
      <c r="B3247" s="185" t="s">
        <v>2386</v>
      </c>
      <c r="C3247" s="186" t="s">
        <v>2387</v>
      </c>
      <c r="D3247" s="187" t="s">
        <v>2</v>
      </c>
      <c r="E3247" s="188" t="s">
        <v>2388</v>
      </c>
      <c r="F3247" s="189" t="s">
        <v>3</v>
      </c>
      <c r="G3247" s="190"/>
      <c r="H3247" s="191"/>
      <c r="I3247" s="192"/>
    </row>
    <row r="3248" spans="1:9" x14ac:dyDescent="0.25">
      <c r="A3248" s="193" t="s">
        <v>2591</v>
      </c>
      <c r="B3248" s="194" t="s">
        <v>1718</v>
      </c>
      <c r="C3248" s="195" t="s">
        <v>2592</v>
      </c>
      <c r="D3248" s="195" t="s">
        <v>807</v>
      </c>
      <c r="E3248" s="196">
        <v>26.37</v>
      </c>
      <c r="F3248" s="197">
        <v>3.6</v>
      </c>
      <c r="G3248" s="198">
        <f t="shared" ref="G3248:G3259" si="221">IF(E3248="","",F3248*E3248)</f>
        <v>94.932000000000002</v>
      </c>
      <c r="H3248" s="371" t="s">
        <v>2600</v>
      </c>
      <c r="I3248" s="373" t="s">
        <v>2501</v>
      </c>
    </row>
    <row r="3249" spans="1:9" x14ac:dyDescent="0.25">
      <c r="A3249" s="193" t="s">
        <v>2515</v>
      </c>
      <c r="B3249" s="194" t="s">
        <v>1718</v>
      </c>
      <c r="C3249" s="195" t="s">
        <v>2516</v>
      </c>
      <c r="D3249" s="195" t="s">
        <v>807</v>
      </c>
      <c r="E3249" s="196">
        <v>27.37</v>
      </c>
      <c r="F3249" s="197">
        <v>3.6</v>
      </c>
      <c r="G3249" s="198">
        <f t="shared" si="221"/>
        <v>98.532000000000011</v>
      </c>
      <c r="H3249" s="371"/>
      <c r="I3249" s="373"/>
    </row>
    <row r="3250" spans="1:9" ht="26.25" x14ac:dyDescent="0.25">
      <c r="A3250" s="193" t="s">
        <v>2517</v>
      </c>
      <c r="B3250" s="194" t="s">
        <v>1718</v>
      </c>
      <c r="C3250" s="195" t="s">
        <v>2518</v>
      </c>
      <c r="D3250" s="195" t="s">
        <v>807</v>
      </c>
      <c r="E3250" s="196">
        <v>1.2</v>
      </c>
      <c r="F3250" s="197">
        <v>7.2</v>
      </c>
      <c r="G3250" s="198">
        <f t="shared" si="221"/>
        <v>8.64</v>
      </c>
      <c r="H3250" s="371"/>
      <c r="I3250" s="373"/>
    </row>
    <row r="3251" spans="1:9" ht="26.25" x14ac:dyDescent="0.25">
      <c r="A3251" s="193" t="s">
        <v>2519</v>
      </c>
      <c r="B3251" s="194" t="s">
        <v>1718</v>
      </c>
      <c r="C3251" s="195" t="s">
        <v>2520</v>
      </c>
      <c r="D3251" s="195" t="s">
        <v>807</v>
      </c>
      <c r="E3251" s="196">
        <v>0.85</v>
      </c>
      <c r="F3251" s="197">
        <v>7.2</v>
      </c>
      <c r="G3251" s="198">
        <f t="shared" si="221"/>
        <v>6.12</v>
      </c>
      <c r="H3251" s="371"/>
      <c r="I3251" s="373"/>
    </row>
    <row r="3252" spans="1:9" x14ac:dyDescent="0.25">
      <c r="A3252" s="193" t="s">
        <v>2550</v>
      </c>
      <c r="B3252" s="194" t="s">
        <v>1718</v>
      </c>
      <c r="C3252" s="195" t="s">
        <v>2551</v>
      </c>
      <c r="D3252" s="195" t="s">
        <v>807</v>
      </c>
      <c r="E3252" s="196">
        <v>106.24</v>
      </c>
      <c r="F3252" s="197">
        <v>0.45</v>
      </c>
      <c r="G3252" s="198">
        <f t="shared" si="221"/>
        <v>47.808</v>
      </c>
      <c r="H3252" s="371"/>
      <c r="I3252" s="373"/>
    </row>
    <row r="3253" spans="1:9" x14ac:dyDescent="0.25">
      <c r="A3253" s="193"/>
      <c r="B3253" s="194"/>
      <c r="C3253" s="195"/>
      <c r="D3253" s="195"/>
      <c r="E3253" s="196"/>
      <c r="F3253" s="197"/>
      <c r="G3253" s="198" t="str">
        <f t="shared" si="221"/>
        <v/>
      </c>
      <c r="H3253" s="371"/>
      <c r="I3253" s="373"/>
    </row>
    <row r="3254" spans="1:9" x14ac:dyDescent="0.25">
      <c r="A3254" s="193"/>
      <c r="B3254" s="194"/>
      <c r="C3254" s="195"/>
      <c r="D3254" s="195"/>
      <c r="E3254" s="196"/>
      <c r="F3254" s="197"/>
      <c r="G3254" s="198" t="str">
        <f t="shared" si="221"/>
        <v/>
      </c>
      <c r="H3254" s="371"/>
      <c r="I3254" s="373"/>
    </row>
    <row r="3255" spans="1:9" x14ac:dyDescent="0.25">
      <c r="A3255" s="193"/>
      <c r="B3255" s="194"/>
      <c r="C3255" s="195"/>
      <c r="D3255" s="195"/>
      <c r="E3255" s="196"/>
      <c r="F3255" s="197"/>
      <c r="G3255" s="198" t="str">
        <f t="shared" si="221"/>
        <v/>
      </c>
      <c r="H3255" s="371"/>
      <c r="I3255" s="373"/>
    </row>
    <row r="3256" spans="1:9" x14ac:dyDescent="0.25">
      <c r="A3256" s="193"/>
      <c r="B3256" s="194"/>
      <c r="C3256" s="195"/>
      <c r="D3256" s="195"/>
      <c r="E3256" s="196"/>
      <c r="F3256" s="199"/>
      <c r="G3256" s="198" t="str">
        <f t="shared" si="221"/>
        <v/>
      </c>
      <c r="H3256" s="371"/>
      <c r="I3256" s="373"/>
    </row>
    <row r="3257" spans="1:9" x14ac:dyDescent="0.25">
      <c r="A3257" s="193"/>
      <c r="B3257" s="194"/>
      <c r="C3257" s="195"/>
      <c r="D3257" s="195"/>
      <c r="E3257" s="196"/>
      <c r="F3257" s="199"/>
      <c r="G3257" s="198" t="str">
        <f t="shared" si="221"/>
        <v/>
      </c>
      <c r="H3257" s="371"/>
      <c r="I3257" s="373"/>
    </row>
    <row r="3258" spans="1:9" ht="15.75" thickBot="1" x14ac:dyDescent="0.3">
      <c r="A3258" s="200"/>
      <c r="B3258" s="201"/>
      <c r="C3258" s="202"/>
      <c r="D3258" s="202"/>
      <c r="E3258" s="203"/>
      <c r="F3258" s="204"/>
      <c r="G3258" s="205" t="str">
        <f t="shared" si="221"/>
        <v/>
      </c>
      <c r="H3258" s="372"/>
      <c r="I3258" s="374"/>
    </row>
    <row r="3259" spans="1:9" ht="15.75" thickBot="1" x14ac:dyDescent="0.3">
      <c r="A3259" s="164"/>
      <c r="B3259" s="206"/>
      <c r="C3259" s="164"/>
      <c r="D3259" s="164"/>
      <c r="E3259" s="207"/>
      <c r="F3259" s="208"/>
      <c r="G3259" s="209" t="str">
        <f t="shared" si="221"/>
        <v/>
      </c>
      <c r="H3259" s="175"/>
      <c r="I3259" s="175"/>
    </row>
    <row r="3260" spans="1:9" x14ac:dyDescent="0.25">
      <c r="A3260" s="176" t="s">
        <v>2357</v>
      </c>
      <c r="B3260" s="177" t="s">
        <v>738</v>
      </c>
      <c r="C3260" s="178"/>
      <c r="D3260" s="179" t="s">
        <v>2</v>
      </c>
      <c r="E3260" s="179" t="s">
        <v>2385</v>
      </c>
      <c r="F3260" s="180">
        <v>1</v>
      </c>
      <c r="G3260" s="181">
        <f>IF(SUM(G3262:G3271)="","",IF(E3260="NOTURNO",(SUM(G3262:G3271))*1.25,SUM(G3262:G3271)))</f>
        <v>379.50399999999996</v>
      </c>
      <c r="H3260" s="182" t="s">
        <v>1771</v>
      </c>
      <c r="I3260" s="183" t="s">
        <v>1772</v>
      </c>
    </row>
    <row r="3261" spans="1:9" x14ac:dyDescent="0.25">
      <c r="A3261" s="184" t="s">
        <v>1774</v>
      </c>
      <c r="B3261" s="185" t="s">
        <v>2386</v>
      </c>
      <c r="C3261" s="186" t="s">
        <v>2387</v>
      </c>
      <c r="D3261" s="187" t="s">
        <v>2</v>
      </c>
      <c r="E3261" s="188" t="s">
        <v>2388</v>
      </c>
      <c r="F3261" s="189" t="s">
        <v>3</v>
      </c>
      <c r="G3261" s="190"/>
      <c r="H3261" s="191"/>
      <c r="I3261" s="192"/>
    </row>
    <row r="3262" spans="1:9" x14ac:dyDescent="0.25">
      <c r="A3262" s="193" t="s">
        <v>2591</v>
      </c>
      <c r="B3262" s="194" t="s">
        <v>1718</v>
      </c>
      <c r="C3262" s="195" t="s">
        <v>2592</v>
      </c>
      <c r="D3262" s="195" t="s">
        <v>807</v>
      </c>
      <c r="E3262" s="196">
        <v>26.37</v>
      </c>
      <c r="F3262" s="197">
        <v>5</v>
      </c>
      <c r="G3262" s="198">
        <f t="shared" ref="G3262:G3272" si="222">IF(E3262="","",F3262*E3262)</f>
        <v>131.85</v>
      </c>
      <c r="H3262" s="371" t="s">
        <v>2600</v>
      </c>
      <c r="I3262" s="373" t="s">
        <v>2501</v>
      </c>
    </row>
    <row r="3263" spans="1:9" x14ac:dyDescent="0.25">
      <c r="A3263" s="193" t="s">
        <v>2515</v>
      </c>
      <c r="B3263" s="194" t="s">
        <v>1718</v>
      </c>
      <c r="C3263" s="195" t="s">
        <v>2516</v>
      </c>
      <c r="D3263" s="195" t="s">
        <v>807</v>
      </c>
      <c r="E3263" s="196">
        <v>27.37</v>
      </c>
      <c r="F3263" s="197">
        <v>5</v>
      </c>
      <c r="G3263" s="198">
        <f t="shared" si="222"/>
        <v>136.85</v>
      </c>
      <c r="H3263" s="371"/>
      <c r="I3263" s="373"/>
    </row>
    <row r="3264" spans="1:9" ht="26.25" x14ac:dyDescent="0.25">
      <c r="A3264" s="193" t="s">
        <v>2517</v>
      </c>
      <c r="B3264" s="194" t="s">
        <v>1718</v>
      </c>
      <c r="C3264" s="195" t="s">
        <v>2518</v>
      </c>
      <c r="D3264" s="195" t="s">
        <v>807</v>
      </c>
      <c r="E3264" s="196">
        <v>1.2</v>
      </c>
      <c r="F3264" s="197">
        <v>10</v>
      </c>
      <c r="G3264" s="198">
        <f t="shared" si="222"/>
        <v>12</v>
      </c>
      <c r="H3264" s="371"/>
      <c r="I3264" s="373"/>
    </row>
    <row r="3265" spans="1:9" ht="26.25" x14ac:dyDescent="0.25">
      <c r="A3265" s="193" t="s">
        <v>2519</v>
      </c>
      <c r="B3265" s="194" t="s">
        <v>1718</v>
      </c>
      <c r="C3265" s="195" t="s">
        <v>2520</v>
      </c>
      <c r="D3265" s="195" t="s">
        <v>807</v>
      </c>
      <c r="E3265" s="196">
        <v>0.85</v>
      </c>
      <c r="F3265" s="197">
        <v>10</v>
      </c>
      <c r="G3265" s="198">
        <f t="shared" si="222"/>
        <v>8.5</v>
      </c>
      <c r="H3265" s="371"/>
      <c r="I3265" s="373"/>
    </row>
    <row r="3266" spans="1:9" x14ac:dyDescent="0.25">
      <c r="A3266" s="193" t="s">
        <v>2550</v>
      </c>
      <c r="B3266" s="194" t="s">
        <v>1718</v>
      </c>
      <c r="C3266" s="195" t="s">
        <v>2551</v>
      </c>
      <c r="D3266" s="195" t="s">
        <v>807</v>
      </c>
      <c r="E3266" s="196">
        <v>106.24</v>
      </c>
      <c r="F3266" s="197">
        <v>0.85</v>
      </c>
      <c r="G3266" s="198">
        <f t="shared" si="222"/>
        <v>90.303999999999988</v>
      </c>
      <c r="H3266" s="371"/>
      <c r="I3266" s="373"/>
    </row>
    <row r="3267" spans="1:9" x14ac:dyDescent="0.25">
      <c r="A3267" s="193"/>
      <c r="B3267" s="194"/>
      <c r="C3267" s="195"/>
      <c r="D3267" s="195"/>
      <c r="E3267" s="196"/>
      <c r="F3267" s="197"/>
      <c r="G3267" s="198" t="str">
        <f t="shared" si="222"/>
        <v/>
      </c>
      <c r="H3267" s="371"/>
      <c r="I3267" s="373"/>
    </row>
    <row r="3268" spans="1:9" x14ac:dyDescent="0.25">
      <c r="A3268" s="193"/>
      <c r="B3268" s="194"/>
      <c r="C3268" s="195"/>
      <c r="D3268" s="195"/>
      <c r="E3268" s="196"/>
      <c r="F3268" s="197"/>
      <c r="G3268" s="198" t="str">
        <f t="shared" si="222"/>
        <v/>
      </c>
      <c r="H3268" s="371"/>
      <c r="I3268" s="373"/>
    </row>
    <row r="3269" spans="1:9" x14ac:dyDescent="0.25">
      <c r="A3269" s="193"/>
      <c r="B3269" s="194"/>
      <c r="C3269" s="195"/>
      <c r="D3269" s="195"/>
      <c r="E3269" s="196"/>
      <c r="F3269" s="197"/>
      <c r="G3269" s="198" t="str">
        <f t="shared" si="222"/>
        <v/>
      </c>
      <c r="H3269" s="371"/>
      <c r="I3269" s="373"/>
    </row>
    <row r="3270" spans="1:9" x14ac:dyDescent="0.25">
      <c r="A3270" s="193"/>
      <c r="B3270" s="194"/>
      <c r="C3270" s="195"/>
      <c r="D3270" s="195"/>
      <c r="E3270" s="196"/>
      <c r="F3270" s="199"/>
      <c r="G3270" s="198" t="str">
        <f t="shared" si="222"/>
        <v/>
      </c>
      <c r="H3270" s="371"/>
      <c r="I3270" s="373"/>
    </row>
    <row r="3271" spans="1:9" x14ac:dyDescent="0.25">
      <c r="A3271" s="193"/>
      <c r="B3271" s="194"/>
      <c r="C3271" s="195"/>
      <c r="D3271" s="195"/>
      <c r="E3271" s="196"/>
      <c r="F3271" s="199"/>
      <c r="G3271" s="198" t="str">
        <f t="shared" si="222"/>
        <v/>
      </c>
      <c r="H3271" s="371"/>
      <c r="I3271" s="373"/>
    </row>
    <row r="3272" spans="1:9" ht="15.75" thickBot="1" x14ac:dyDescent="0.3">
      <c r="A3272" s="200"/>
      <c r="B3272" s="201"/>
      <c r="C3272" s="202"/>
      <c r="D3272" s="202"/>
      <c r="E3272" s="203"/>
      <c r="F3272" s="204"/>
      <c r="G3272" s="205" t="str">
        <f t="shared" si="222"/>
        <v/>
      </c>
      <c r="H3272" s="372"/>
      <c r="I3272" s="374"/>
    </row>
    <row r="3273" spans="1:9" ht="15.75" thickBot="1" x14ac:dyDescent="0.3">
      <c r="B3273" s="91"/>
      <c r="C3273" s="172"/>
      <c r="D3273" s="172"/>
      <c r="E3273" s="173"/>
      <c r="F3273" s="174"/>
      <c r="G3273" s="173"/>
      <c r="H3273" s="175"/>
      <c r="I3273" s="175"/>
    </row>
    <row r="3274" spans="1:9" x14ac:dyDescent="0.25">
      <c r="A3274" s="176" t="s">
        <v>2358</v>
      </c>
      <c r="B3274" s="177" t="s">
        <v>739</v>
      </c>
      <c r="C3274" s="178"/>
      <c r="D3274" s="179" t="s">
        <v>2</v>
      </c>
      <c r="E3274" s="179" t="s">
        <v>2385</v>
      </c>
      <c r="F3274" s="180">
        <v>1</v>
      </c>
      <c r="G3274" s="181">
        <f>IF(SUM(G3276:G3285)="","",IF(E3274="NOTURNO",(SUM(G3276:G3285))*1.25,SUM(G3276:G3285)))</f>
        <v>124.88800000000001</v>
      </c>
      <c r="H3274" s="182" t="s">
        <v>1771</v>
      </c>
      <c r="I3274" s="183" t="s">
        <v>1772</v>
      </c>
    </row>
    <row r="3275" spans="1:9" x14ac:dyDescent="0.25">
      <c r="A3275" s="184" t="s">
        <v>1774</v>
      </c>
      <c r="B3275" s="185" t="s">
        <v>2386</v>
      </c>
      <c r="C3275" s="186" t="s">
        <v>2387</v>
      </c>
      <c r="D3275" s="187" t="s">
        <v>2</v>
      </c>
      <c r="E3275" s="188" t="s">
        <v>2388</v>
      </c>
      <c r="F3275" s="189" t="s">
        <v>3</v>
      </c>
      <c r="G3275" s="190"/>
      <c r="H3275" s="191"/>
      <c r="I3275" s="192"/>
    </row>
    <row r="3276" spans="1:9" x14ac:dyDescent="0.25">
      <c r="A3276" s="193" t="s">
        <v>2591</v>
      </c>
      <c r="B3276" s="194" t="s">
        <v>1718</v>
      </c>
      <c r="C3276" s="195" t="s">
        <v>2592</v>
      </c>
      <c r="D3276" s="195" t="s">
        <v>807</v>
      </c>
      <c r="E3276" s="196">
        <v>26.37</v>
      </c>
      <c r="F3276" s="197">
        <v>1.7</v>
      </c>
      <c r="G3276" s="198">
        <f t="shared" ref="G3276:G3287" si="223">IF(E3276="","",F3276*E3276)</f>
        <v>44.829000000000001</v>
      </c>
      <c r="H3276" s="371" t="s">
        <v>2601</v>
      </c>
      <c r="I3276" s="373" t="s">
        <v>2501</v>
      </c>
    </row>
    <row r="3277" spans="1:9" x14ac:dyDescent="0.25">
      <c r="A3277" s="193" t="s">
        <v>2515</v>
      </c>
      <c r="B3277" s="194" t="s">
        <v>1718</v>
      </c>
      <c r="C3277" s="195" t="s">
        <v>2516</v>
      </c>
      <c r="D3277" s="195" t="s">
        <v>807</v>
      </c>
      <c r="E3277" s="196">
        <v>27.37</v>
      </c>
      <c r="F3277" s="197">
        <v>1.7</v>
      </c>
      <c r="G3277" s="198">
        <f t="shared" si="223"/>
        <v>46.529000000000003</v>
      </c>
      <c r="H3277" s="371"/>
      <c r="I3277" s="373"/>
    </row>
    <row r="3278" spans="1:9" ht="26.25" x14ac:dyDescent="0.25">
      <c r="A3278" s="193" t="s">
        <v>2517</v>
      </c>
      <c r="B3278" s="194" t="s">
        <v>1718</v>
      </c>
      <c r="C3278" s="195" t="s">
        <v>2518</v>
      </c>
      <c r="D3278" s="195" t="s">
        <v>807</v>
      </c>
      <c r="E3278" s="196">
        <v>1.2</v>
      </c>
      <c r="F3278" s="197">
        <v>3.4</v>
      </c>
      <c r="G3278" s="198">
        <f t="shared" si="223"/>
        <v>4.08</v>
      </c>
      <c r="H3278" s="371"/>
      <c r="I3278" s="373"/>
    </row>
    <row r="3279" spans="1:9" ht="26.25" x14ac:dyDescent="0.25">
      <c r="A3279" s="212" t="s">
        <v>2519</v>
      </c>
      <c r="B3279" s="194" t="s">
        <v>1718</v>
      </c>
      <c r="C3279" s="195" t="s">
        <v>2520</v>
      </c>
      <c r="D3279" s="195" t="s">
        <v>807</v>
      </c>
      <c r="E3279" s="196">
        <v>0.85</v>
      </c>
      <c r="F3279" s="197">
        <v>3.4</v>
      </c>
      <c r="G3279" s="198">
        <f t="shared" si="223"/>
        <v>2.8899999999999997</v>
      </c>
      <c r="H3279" s="371"/>
      <c r="I3279" s="373"/>
    </row>
    <row r="3280" spans="1:9" x14ac:dyDescent="0.25">
      <c r="A3280" s="193" t="s">
        <v>2550</v>
      </c>
      <c r="B3280" s="194" t="s">
        <v>1718</v>
      </c>
      <c r="C3280" s="195" t="s">
        <v>2551</v>
      </c>
      <c r="D3280" s="195" t="s">
        <v>807</v>
      </c>
      <c r="E3280" s="196">
        <v>106.24</v>
      </c>
      <c r="F3280" s="197">
        <v>0.25</v>
      </c>
      <c r="G3280" s="198">
        <f t="shared" si="223"/>
        <v>26.56</v>
      </c>
      <c r="H3280" s="371"/>
      <c r="I3280" s="373"/>
    </row>
    <row r="3281" spans="1:9" x14ac:dyDescent="0.25">
      <c r="A3281" s="193"/>
      <c r="B3281" s="194"/>
      <c r="C3281" s="195"/>
      <c r="D3281" s="195"/>
      <c r="E3281" s="196"/>
      <c r="F3281" s="197"/>
      <c r="G3281" s="198" t="str">
        <f t="shared" si="223"/>
        <v/>
      </c>
      <c r="H3281" s="371"/>
      <c r="I3281" s="373"/>
    </row>
    <row r="3282" spans="1:9" x14ac:dyDescent="0.25">
      <c r="A3282" s="193"/>
      <c r="B3282" s="194"/>
      <c r="C3282" s="195"/>
      <c r="D3282" s="195"/>
      <c r="E3282" s="196"/>
      <c r="F3282" s="197"/>
      <c r="G3282" s="198" t="str">
        <f t="shared" si="223"/>
        <v/>
      </c>
      <c r="H3282" s="371"/>
      <c r="I3282" s="373"/>
    </row>
    <row r="3283" spans="1:9" x14ac:dyDescent="0.25">
      <c r="A3283" s="193"/>
      <c r="B3283" s="194"/>
      <c r="C3283" s="195"/>
      <c r="D3283" s="195"/>
      <c r="E3283" s="196"/>
      <c r="F3283" s="197"/>
      <c r="G3283" s="198" t="str">
        <f t="shared" si="223"/>
        <v/>
      </c>
      <c r="H3283" s="371"/>
      <c r="I3283" s="373"/>
    </row>
    <row r="3284" spans="1:9" x14ac:dyDescent="0.25">
      <c r="A3284" s="193"/>
      <c r="B3284" s="194"/>
      <c r="C3284" s="195"/>
      <c r="D3284" s="195"/>
      <c r="E3284" s="196"/>
      <c r="F3284" s="197"/>
      <c r="G3284" s="198" t="str">
        <f t="shared" si="223"/>
        <v/>
      </c>
      <c r="H3284" s="371"/>
      <c r="I3284" s="373"/>
    </row>
    <row r="3285" spans="1:9" x14ac:dyDescent="0.25">
      <c r="A3285" s="193"/>
      <c r="B3285" s="194"/>
      <c r="C3285" s="195"/>
      <c r="D3285" s="195"/>
      <c r="E3285" s="196"/>
      <c r="F3285" s="199"/>
      <c r="G3285" s="198" t="str">
        <f t="shared" si="223"/>
        <v/>
      </c>
      <c r="H3285" s="371"/>
      <c r="I3285" s="373"/>
    </row>
    <row r="3286" spans="1:9" ht="15.75" thickBot="1" x14ac:dyDescent="0.3">
      <c r="A3286" s="200"/>
      <c r="B3286" s="201"/>
      <c r="C3286" s="202"/>
      <c r="D3286" s="202"/>
      <c r="E3286" s="203"/>
      <c r="F3286" s="204"/>
      <c r="G3286" s="205" t="str">
        <f t="shared" si="223"/>
        <v/>
      </c>
      <c r="H3286" s="372"/>
      <c r="I3286" s="374"/>
    </row>
    <row r="3287" spans="1:9" ht="15.75" thickBot="1" x14ac:dyDescent="0.3">
      <c r="A3287" s="164"/>
      <c r="B3287" s="206"/>
      <c r="C3287" s="164"/>
      <c r="D3287" s="164"/>
      <c r="E3287" s="207"/>
      <c r="F3287" s="208"/>
      <c r="G3287" s="209" t="str">
        <f t="shared" si="223"/>
        <v/>
      </c>
      <c r="H3287" s="175"/>
      <c r="I3287" s="175"/>
    </row>
    <row r="3288" spans="1:9" x14ac:dyDescent="0.25">
      <c r="A3288" s="176" t="s">
        <v>2359</v>
      </c>
      <c r="B3288" s="177" t="s">
        <v>740</v>
      </c>
      <c r="C3288" s="178"/>
      <c r="D3288" s="179" t="s">
        <v>2</v>
      </c>
      <c r="E3288" s="179" t="s">
        <v>2385</v>
      </c>
      <c r="F3288" s="180">
        <v>1</v>
      </c>
      <c r="G3288" s="181">
        <f>IF(SUM(G3290:G3299)="","",IF(E3288="NOTURNO",(SUM(G3290:G3299))*1.25,SUM(G3290:G3299)))</f>
        <v>256.03199999999998</v>
      </c>
      <c r="H3288" s="182" t="s">
        <v>1771</v>
      </c>
      <c r="I3288" s="183" t="s">
        <v>1772</v>
      </c>
    </row>
    <row r="3289" spans="1:9" x14ac:dyDescent="0.25">
      <c r="A3289" s="184" t="s">
        <v>1774</v>
      </c>
      <c r="B3289" s="185" t="s">
        <v>2386</v>
      </c>
      <c r="C3289" s="186" t="s">
        <v>2387</v>
      </c>
      <c r="D3289" s="187" t="s">
        <v>2</v>
      </c>
      <c r="E3289" s="188" t="s">
        <v>2388</v>
      </c>
      <c r="F3289" s="189" t="s">
        <v>3</v>
      </c>
      <c r="G3289" s="190"/>
      <c r="H3289" s="191"/>
      <c r="I3289" s="192"/>
    </row>
    <row r="3290" spans="1:9" x14ac:dyDescent="0.25">
      <c r="A3290" s="193" t="s">
        <v>2591</v>
      </c>
      <c r="B3290" s="194" t="s">
        <v>1718</v>
      </c>
      <c r="C3290" s="195" t="s">
        <v>2592</v>
      </c>
      <c r="D3290" s="195" t="s">
        <v>807</v>
      </c>
      <c r="E3290" s="196">
        <v>26.37</v>
      </c>
      <c r="F3290" s="197">
        <v>3.6</v>
      </c>
      <c r="G3290" s="198">
        <f t="shared" ref="G3290:G3301" si="224">IF(E3290="","",F3290*E3290)</f>
        <v>94.932000000000002</v>
      </c>
      <c r="H3290" s="371" t="s">
        <v>2601</v>
      </c>
      <c r="I3290" s="373" t="s">
        <v>2501</v>
      </c>
    </row>
    <row r="3291" spans="1:9" x14ac:dyDescent="0.25">
      <c r="A3291" s="193" t="s">
        <v>2515</v>
      </c>
      <c r="B3291" s="194" t="s">
        <v>1718</v>
      </c>
      <c r="C3291" s="195" t="s">
        <v>2516</v>
      </c>
      <c r="D3291" s="195" t="s">
        <v>807</v>
      </c>
      <c r="E3291" s="196">
        <v>27.37</v>
      </c>
      <c r="F3291" s="197">
        <v>3.6</v>
      </c>
      <c r="G3291" s="198">
        <f t="shared" si="224"/>
        <v>98.532000000000011</v>
      </c>
      <c r="H3291" s="371"/>
      <c r="I3291" s="373"/>
    </row>
    <row r="3292" spans="1:9" ht="26.25" x14ac:dyDescent="0.25">
      <c r="A3292" s="193" t="s">
        <v>2517</v>
      </c>
      <c r="B3292" s="194" t="s">
        <v>1718</v>
      </c>
      <c r="C3292" s="195" t="s">
        <v>2518</v>
      </c>
      <c r="D3292" s="195" t="s">
        <v>807</v>
      </c>
      <c r="E3292" s="196">
        <v>1.2</v>
      </c>
      <c r="F3292" s="197">
        <v>7.2</v>
      </c>
      <c r="G3292" s="198">
        <f t="shared" si="224"/>
        <v>8.64</v>
      </c>
      <c r="H3292" s="371"/>
      <c r="I3292" s="373"/>
    </row>
    <row r="3293" spans="1:9" ht="26.25" x14ac:dyDescent="0.25">
      <c r="A3293" s="193" t="s">
        <v>2519</v>
      </c>
      <c r="B3293" s="194" t="s">
        <v>1718</v>
      </c>
      <c r="C3293" s="195" t="s">
        <v>2520</v>
      </c>
      <c r="D3293" s="195" t="s">
        <v>807</v>
      </c>
      <c r="E3293" s="196">
        <v>0.85</v>
      </c>
      <c r="F3293" s="197">
        <v>7.2</v>
      </c>
      <c r="G3293" s="198">
        <f t="shared" si="224"/>
        <v>6.12</v>
      </c>
      <c r="H3293" s="371"/>
      <c r="I3293" s="373"/>
    </row>
    <row r="3294" spans="1:9" x14ac:dyDescent="0.25">
      <c r="A3294" s="193" t="s">
        <v>2550</v>
      </c>
      <c r="B3294" s="194" t="s">
        <v>1718</v>
      </c>
      <c r="C3294" s="195" t="s">
        <v>2551</v>
      </c>
      <c r="D3294" s="195" t="s">
        <v>807</v>
      </c>
      <c r="E3294" s="196">
        <v>106.24</v>
      </c>
      <c r="F3294" s="197">
        <v>0.45</v>
      </c>
      <c r="G3294" s="198">
        <f t="shared" si="224"/>
        <v>47.808</v>
      </c>
      <c r="H3294" s="371"/>
      <c r="I3294" s="373"/>
    </row>
    <row r="3295" spans="1:9" x14ac:dyDescent="0.25">
      <c r="A3295" s="193"/>
      <c r="B3295" s="194"/>
      <c r="C3295" s="195"/>
      <c r="D3295" s="195"/>
      <c r="E3295" s="196"/>
      <c r="F3295" s="197"/>
      <c r="G3295" s="198" t="str">
        <f t="shared" si="224"/>
        <v/>
      </c>
      <c r="H3295" s="371"/>
      <c r="I3295" s="373"/>
    </row>
    <row r="3296" spans="1:9" x14ac:dyDescent="0.25">
      <c r="A3296" s="193"/>
      <c r="B3296" s="194"/>
      <c r="C3296" s="195"/>
      <c r="D3296" s="195"/>
      <c r="E3296" s="196"/>
      <c r="F3296" s="197"/>
      <c r="G3296" s="198" t="str">
        <f t="shared" si="224"/>
        <v/>
      </c>
      <c r="H3296" s="371"/>
      <c r="I3296" s="373"/>
    </row>
    <row r="3297" spans="1:9" x14ac:dyDescent="0.25">
      <c r="A3297" s="193"/>
      <c r="B3297" s="194"/>
      <c r="C3297" s="195"/>
      <c r="D3297" s="195"/>
      <c r="E3297" s="196"/>
      <c r="F3297" s="197"/>
      <c r="G3297" s="198" t="str">
        <f t="shared" si="224"/>
        <v/>
      </c>
      <c r="H3297" s="371"/>
      <c r="I3297" s="373"/>
    </row>
    <row r="3298" spans="1:9" x14ac:dyDescent="0.25">
      <c r="A3298" s="193"/>
      <c r="B3298" s="194"/>
      <c r="C3298" s="195"/>
      <c r="D3298" s="195"/>
      <c r="E3298" s="196"/>
      <c r="F3298" s="199"/>
      <c r="G3298" s="198" t="str">
        <f t="shared" si="224"/>
        <v/>
      </c>
      <c r="H3298" s="371"/>
      <c r="I3298" s="373"/>
    </row>
    <row r="3299" spans="1:9" x14ac:dyDescent="0.25">
      <c r="A3299" s="193"/>
      <c r="B3299" s="194"/>
      <c r="C3299" s="195"/>
      <c r="D3299" s="195"/>
      <c r="E3299" s="196"/>
      <c r="F3299" s="199"/>
      <c r="G3299" s="198" t="str">
        <f t="shared" si="224"/>
        <v/>
      </c>
      <c r="H3299" s="371"/>
      <c r="I3299" s="373"/>
    </row>
    <row r="3300" spans="1:9" ht="15.75" thickBot="1" x14ac:dyDescent="0.3">
      <c r="A3300" s="200"/>
      <c r="B3300" s="201"/>
      <c r="C3300" s="202"/>
      <c r="D3300" s="202"/>
      <c r="E3300" s="203"/>
      <c r="F3300" s="204"/>
      <c r="G3300" s="205" t="str">
        <f t="shared" si="224"/>
        <v/>
      </c>
      <c r="H3300" s="372"/>
      <c r="I3300" s="374"/>
    </row>
    <row r="3301" spans="1:9" ht="15.75" thickBot="1" x14ac:dyDescent="0.3">
      <c r="A3301" s="164"/>
      <c r="B3301" s="206"/>
      <c r="C3301" s="164"/>
      <c r="D3301" s="164"/>
      <c r="E3301" s="207"/>
      <c r="F3301" s="208"/>
      <c r="G3301" s="209" t="str">
        <f t="shared" si="224"/>
        <v/>
      </c>
      <c r="H3301" s="175"/>
      <c r="I3301" s="175"/>
    </row>
    <row r="3302" spans="1:9" x14ac:dyDescent="0.25">
      <c r="A3302" s="176" t="s">
        <v>2360</v>
      </c>
      <c r="B3302" s="177" t="s">
        <v>741</v>
      </c>
      <c r="C3302" s="178"/>
      <c r="D3302" s="179" t="s">
        <v>2</v>
      </c>
      <c r="E3302" s="179" t="s">
        <v>2385</v>
      </c>
      <c r="F3302" s="180">
        <v>1</v>
      </c>
      <c r="G3302" s="181">
        <f>IF(SUM(G3304:G3313)="","",IF(E3302="NOTURNO",(SUM(G3304:G3313))*1.25,SUM(G3304:G3313)))</f>
        <v>379.50399999999996</v>
      </c>
      <c r="H3302" s="182" t="s">
        <v>1771</v>
      </c>
      <c r="I3302" s="183" t="s">
        <v>1772</v>
      </c>
    </row>
    <row r="3303" spans="1:9" x14ac:dyDescent="0.25">
      <c r="A3303" s="184" t="s">
        <v>1774</v>
      </c>
      <c r="B3303" s="185" t="s">
        <v>2386</v>
      </c>
      <c r="C3303" s="186" t="s">
        <v>2387</v>
      </c>
      <c r="D3303" s="187" t="s">
        <v>2</v>
      </c>
      <c r="E3303" s="188" t="s">
        <v>2388</v>
      </c>
      <c r="F3303" s="189" t="s">
        <v>3</v>
      </c>
      <c r="G3303" s="190"/>
      <c r="H3303" s="191"/>
      <c r="I3303" s="192"/>
    </row>
    <row r="3304" spans="1:9" x14ac:dyDescent="0.25">
      <c r="A3304" s="193" t="s">
        <v>2591</v>
      </c>
      <c r="B3304" s="194" t="s">
        <v>1718</v>
      </c>
      <c r="C3304" s="195" t="s">
        <v>2592</v>
      </c>
      <c r="D3304" s="195" t="s">
        <v>807</v>
      </c>
      <c r="E3304" s="196">
        <v>26.37</v>
      </c>
      <c r="F3304" s="197">
        <v>5</v>
      </c>
      <c r="G3304" s="198">
        <f t="shared" ref="G3304:G3315" si="225">IF(E3304="","",F3304*E3304)</f>
        <v>131.85</v>
      </c>
      <c r="H3304" s="371" t="s">
        <v>2601</v>
      </c>
      <c r="I3304" s="389" t="s">
        <v>2501</v>
      </c>
    </row>
    <row r="3305" spans="1:9" x14ac:dyDescent="0.25">
      <c r="A3305" s="193" t="s">
        <v>2515</v>
      </c>
      <c r="B3305" s="194" t="s">
        <v>1718</v>
      </c>
      <c r="C3305" s="195" t="s">
        <v>2516</v>
      </c>
      <c r="D3305" s="195" t="s">
        <v>807</v>
      </c>
      <c r="E3305" s="196">
        <v>27.37</v>
      </c>
      <c r="F3305" s="197">
        <v>5</v>
      </c>
      <c r="G3305" s="198">
        <f t="shared" si="225"/>
        <v>136.85</v>
      </c>
      <c r="H3305" s="371"/>
      <c r="I3305" s="390"/>
    </row>
    <row r="3306" spans="1:9" ht="26.25" x14ac:dyDescent="0.25">
      <c r="A3306" s="193" t="s">
        <v>2517</v>
      </c>
      <c r="B3306" s="194" t="s">
        <v>1718</v>
      </c>
      <c r="C3306" s="195" t="s">
        <v>2518</v>
      </c>
      <c r="D3306" s="195" t="s">
        <v>807</v>
      </c>
      <c r="E3306" s="196">
        <v>1.2</v>
      </c>
      <c r="F3306" s="197">
        <v>10</v>
      </c>
      <c r="G3306" s="198">
        <f t="shared" si="225"/>
        <v>12</v>
      </c>
      <c r="H3306" s="371"/>
      <c r="I3306" s="390"/>
    </row>
    <row r="3307" spans="1:9" ht="26.25" x14ac:dyDescent="0.25">
      <c r="A3307" s="193" t="s">
        <v>2519</v>
      </c>
      <c r="B3307" s="194" t="s">
        <v>1718</v>
      </c>
      <c r="C3307" s="195" t="s">
        <v>2520</v>
      </c>
      <c r="D3307" s="195" t="s">
        <v>807</v>
      </c>
      <c r="E3307" s="196">
        <v>0.85</v>
      </c>
      <c r="F3307" s="197">
        <v>10</v>
      </c>
      <c r="G3307" s="198">
        <f t="shared" si="225"/>
        <v>8.5</v>
      </c>
      <c r="H3307" s="371"/>
      <c r="I3307" s="390"/>
    </row>
    <row r="3308" spans="1:9" x14ac:dyDescent="0.25">
      <c r="A3308" s="193" t="s">
        <v>2550</v>
      </c>
      <c r="B3308" s="194" t="s">
        <v>1718</v>
      </c>
      <c r="C3308" s="195" t="s">
        <v>2551</v>
      </c>
      <c r="D3308" s="195" t="s">
        <v>807</v>
      </c>
      <c r="E3308" s="196">
        <v>106.24</v>
      </c>
      <c r="F3308" s="197">
        <v>0.85</v>
      </c>
      <c r="G3308" s="198">
        <f t="shared" si="225"/>
        <v>90.303999999999988</v>
      </c>
      <c r="H3308" s="371"/>
      <c r="I3308" s="390"/>
    </row>
    <row r="3309" spans="1:9" x14ac:dyDescent="0.25">
      <c r="A3309" s="193"/>
      <c r="B3309" s="194"/>
      <c r="C3309" s="195"/>
      <c r="D3309" s="195"/>
      <c r="E3309" s="196"/>
      <c r="F3309" s="197"/>
      <c r="G3309" s="198" t="str">
        <f t="shared" si="225"/>
        <v/>
      </c>
      <c r="H3309" s="371"/>
      <c r="I3309" s="390"/>
    </row>
    <row r="3310" spans="1:9" x14ac:dyDescent="0.25">
      <c r="A3310" s="193"/>
      <c r="B3310" s="194"/>
      <c r="C3310" s="195"/>
      <c r="D3310" s="195"/>
      <c r="E3310" s="196"/>
      <c r="F3310" s="197"/>
      <c r="G3310" s="198" t="str">
        <f t="shared" si="225"/>
        <v/>
      </c>
      <c r="H3310" s="371"/>
      <c r="I3310" s="390"/>
    </row>
    <row r="3311" spans="1:9" x14ac:dyDescent="0.25">
      <c r="A3311" s="193"/>
      <c r="B3311" s="194"/>
      <c r="C3311" s="195"/>
      <c r="D3311" s="195"/>
      <c r="E3311" s="196"/>
      <c r="F3311" s="197"/>
      <c r="G3311" s="198" t="str">
        <f t="shared" si="225"/>
        <v/>
      </c>
      <c r="H3311" s="371"/>
      <c r="I3311" s="390"/>
    </row>
    <row r="3312" spans="1:9" x14ac:dyDescent="0.25">
      <c r="A3312" s="193"/>
      <c r="B3312" s="194"/>
      <c r="C3312" s="195"/>
      <c r="D3312" s="195"/>
      <c r="E3312" s="196"/>
      <c r="F3312" s="199"/>
      <c r="G3312" s="198" t="str">
        <f t="shared" si="225"/>
        <v/>
      </c>
      <c r="H3312" s="371"/>
      <c r="I3312" s="390"/>
    </row>
    <row r="3313" spans="1:9" x14ac:dyDescent="0.25">
      <c r="A3313" s="193"/>
      <c r="B3313" s="194"/>
      <c r="C3313" s="195"/>
      <c r="D3313" s="195"/>
      <c r="E3313" s="196"/>
      <c r="F3313" s="199"/>
      <c r="G3313" s="198" t="str">
        <f t="shared" si="225"/>
        <v/>
      </c>
      <c r="H3313" s="371"/>
      <c r="I3313" s="390"/>
    </row>
    <row r="3314" spans="1:9" ht="15.75" thickBot="1" x14ac:dyDescent="0.3">
      <c r="A3314" s="200"/>
      <c r="B3314" s="201"/>
      <c r="C3314" s="202"/>
      <c r="D3314" s="202"/>
      <c r="E3314" s="203"/>
      <c r="F3314" s="204"/>
      <c r="G3314" s="205" t="str">
        <f t="shared" si="225"/>
        <v/>
      </c>
      <c r="H3314" s="372"/>
      <c r="I3314" s="391"/>
    </row>
    <row r="3315" spans="1:9" ht="15.75" thickBot="1" x14ac:dyDescent="0.3">
      <c r="A3315" s="164"/>
      <c r="B3315" s="206"/>
      <c r="C3315" s="164"/>
      <c r="D3315" s="164"/>
      <c r="E3315" s="207"/>
      <c r="F3315" s="208"/>
      <c r="G3315" s="209" t="str">
        <f t="shared" si="225"/>
        <v/>
      </c>
      <c r="H3315" s="175"/>
      <c r="I3315" s="175"/>
    </row>
    <row r="3316" spans="1:9" x14ac:dyDescent="0.25">
      <c r="A3316" s="176" t="s">
        <v>2361</v>
      </c>
      <c r="B3316" s="177" t="s">
        <v>742</v>
      </c>
      <c r="C3316" s="178"/>
      <c r="D3316" s="179" t="s">
        <v>2</v>
      </c>
      <c r="E3316" s="179" t="s">
        <v>2385</v>
      </c>
      <c r="F3316" s="180">
        <v>1</v>
      </c>
      <c r="G3316" s="181">
        <f>IF(SUM(G3318:G3327)="","",IF(E3316="NOTURNO",(SUM(G3318:G3327))*1.25,SUM(G3318:G3327)))</f>
        <v>256.03199999999998</v>
      </c>
      <c r="H3316" s="182" t="s">
        <v>1771</v>
      </c>
      <c r="I3316" s="183" t="s">
        <v>1772</v>
      </c>
    </row>
    <row r="3317" spans="1:9" x14ac:dyDescent="0.25">
      <c r="A3317" s="184" t="s">
        <v>1774</v>
      </c>
      <c r="B3317" s="185" t="s">
        <v>2386</v>
      </c>
      <c r="C3317" s="186" t="s">
        <v>2387</v>
      </c>
      <c r="D3317" s="187" t="s">
        <v>2</v>
      </c>
      <c r="E3317" s="188" t="s">
        <v>2388</v>
      </c>
      <c r="F3317" s="189" t="s">
        <v>3</v>
      </c>
      <c r="G3317" s="190"/>
      <c r="H3317" s="191"/>
      <c r="I3317" s="192"/>
    </row>
    <row r="3318" spans="1:9" x14ac:dyDescent="0.25">
      <c r="A3318" s="193" t="s">
        <v>2591</v>
      </c>
      <c r="B3318" s="194" t="s">
        <v>1718</v>
      </c>
      <c r="C3318" s="195" t="s">
        <v>2592</v>
      </c>
      <c r="D3318" s="195" t="s">
        <v>807</v>
      </c>
      <c r="E3318" s="196">
        <v>26.37</v>
      </c>
      <c r="F3318" s="197">
        <v>3.6</v>
      </c>
      <c r="G3318" s="198">
        <f t="shared" ref="G3318:G3329" si="226">IF(E3318="","",F3318*E3318)</f>
        <v>94.932000000000002</v>
      </c>
      <c r="H3318" s="371" t="s">
        <v>2602</v>
      </c>
      <c r="I3318" s="373" t="s">
        <v>2501</v>
      </c>
    </row>
    <row r="3319" spans="1:9" x14ac:dyDescent="0.25">
      <c r="A3319" s="193" t="s">
        <v>2515</v>
      </c>
      <c r="B3319" s="194" t="s">
        <v>1718</v>
      </c>
      <c r="C3319" s="195" t="s">
        <v>2516</v>
      </c>
      <c r="D3319" s="195" t="s">
        <v>807</v>
      </c>
      <c r="E3319" s="196">
        <v>27.37</v>
      </c>
      <c r="F3319" s="197">
        <v>3.6</v>
      </c>
      <c r="G3319" s="198">
        <f t="shared" si="226"/>
        <v>98.532000000000011</v>
      </c>
      <c r="H3319" s="371"/>
      <c r="I3319" s="373"/>
    </row>
    <row r="3320" spans="1:9" ht="26.25" x14ac:dyDescent="0.25">
      <c r="A3320" s="193" t="s">
        <v>2517</v>
      </c>
      <c r="B3320" s="194" t="s">
        <v>1718</v>
      </c>
      <c r="C3320" s="195" t="s">
        <v>2518</v>
      </c>
      <c r="D3320" s="195" t="s">
        <v>807</v>
      </c>
      <c r="E3320" s="196">
        <v>1.2</v>
      </c>
      <c r="F3320" s="197">
        <v>7.2</v>
      </c>
      <c r="G3320" s="198">
        <f t="shared" si="226"/>
        <v>8.64</v>
      </c>
      <c r="H3320" s="371"/>
      <c r="I3320" s="373"/>
    </row>
    <row r="3321" spans="1:9" ht="26.25" x14ac:dyDescent="0.25">
      <c r="A3321" s="193" t="s">
        <v>2519</v>
      </c>
      <c r="B3321" s="194" t="s">
        <v>1718</v>
      </c>
      <c r="C3321" s="195" t="s">
        <v>2520</v>
      </c>
      <c r="D3321" s="195" t="s">
        <v>807</v>
      </c>
      <c r="E3321" s="196">
        <v>0.85</v>
      </c>
      <c r="F3321" s="197">
        <v>7.2</v>
      </c>
      <c r="G3321" s="198">
        <f t="shared" si="226"/>
        <v>6.12</v>
      </c>
      <c r="H3321" s="371"/>
      <c r="I3321" s="373"/>
    </row>
    <row r="3322" spans="1:9" x14ac:dyDescent="0.25">
      <c r="A3322" s="193" t="s">
        <v>2550</v>
      </c>
      <c r="B3322" s="194" t="s">
        <v>1718</v>
      </c>
      <c r="C3322" s="195" t="s">
        <v>2551</v>
      </c>
      <c r="D3322" s="195" t="s">
        <v>807</v>
      </c>
      <c r="E3322" s="196">
        <v>106.24</v>
      </c>
      <c r="F3322" s="197">
        <v>0.45</v>
      </c>
      <c r="G3322" s="198">
        <f t="shared" si="226"/>
        <v>47.808</v>
      </c>
      <c r="H3322" s="371"/>
      <c r="I3322" s="373"/>
    </row>
    <row r="3323" spans="1:9" x14ac:dyDescent="0.25">
      <c r="A3323" s="193"/>
      <c r="B3323" s="194"/>
      <c r="C3323" s="195"/>
      <c r="D3323" s="195"/>
      <c r="E3323" s="196"/>
      <c r="F3323" s="197"/>
      <c r="G3323" s="198" t="str">
        <f t="shared" si="226"/>
        <v/>
      </c>
      <c r="H3323" s="371"/>
      <c r="I3323" s="373"/>
    </row>
    <row r="3324" spans="1:9" x14ac:dyDescent="0.25">
      <c r="A3324" s="193"/>
      <c r="B3324" s="194"/>
      <c r="C3324" s="195"/>
      <c r="D3324" s="195"/>
      <c r="E3324" s="196"/>
      <c r="F3324" s="197"/>
      <c r="G3324" s="198" t="str">
        <f t="shared" si="226"/>
        <v/>
      </c>
      <c r="H3324" s="371"/>
      <c r="I3324" s="373"/>
    </row>
    <row r="3325" spans="1:9" x14ac:dyDescent="0.25">
      <c r="A3325" s="193"/>
      <c r="B3325" s="194"/>
      <c r="C3325" s="195"/>
      <c r="D3325" s="195"/>
      <c r="E3325" s="196"/>
      <c r="F3325" s="197"/>
      <c r="G3325" s="198" t="str">
        <f t="shared" si="226"/>
        <v/>
      </c>
      <c r="H3325" s="371"/>
      <c r="I3325" s="373"/>
    </row>
    <row r="3326" spans="1:9" x14ac:dyDescent="0.25">
      <c r="A3326" s="193"/>
      <c r="B3326" s="194"/>
      <c r="C3326" s="195"/>
      <c r="D3326" s="195"/>
      <c r="E3326" s="196"/>
      <c r="F3326" s="199"/>
      <c r="G3326" s="198" t="str">
        <f t="shared" si="226"/>
        <v/>
      </c>
      <c r="H3326" s="371"/>
      <c r="I3326" s="373"/>
    </row>
    <row r="3327" spans="1:9" x14ac:dyDescent="0.25">
      <c r="A3327" s="193"/>
      <c r="B3327" s="194"/>
      <c r="C3327" s="195"/>
      <c r="D3327" s="195"/>
      <c r="E3327" s="196"/>
      <c r="F3327" s="199"/>
      <c r="G3327" s="198" t="str">
        <f t="shared" si="226"/>
        <v/>
      </c>
      <c r="H3327" s="371"/>
      <c r="I3327" s="373"/>
    </row>
    <row r="3328" spans="1:9" ht="15.75" thickBot="1" x14ac:dyDescent="0.3">
      <c r="A3328" s="200"/>
      <c r="B3328" s="201"/>
      <c r="C3328" s="202"/>
      <c r="D3328" s="202"/>
      <c r="E3328" s="203"/>
      <c r="F3328" s="204"/>
      <c r="G3328" s="205" t="str">
        <f t="shared" si="226"/>
        <v/>
      </c>
      <c r="H3328" s="372"/>
      <c r="I3328" s="374"/>
    </row>
    <row r="3329" spans="1:9" ht="15.75" thickBot="1" x14ac:dyDescent="0.3">
      <c r="A3329" s="164"/>
      <c r="B3329" s="206"/>
      <c r="C3329" s="164"/>
      <c r="D3329" s="164"/>
      <c r="E3329" s="207"/>
      <c r="F3329" s="208"/>
      <c r="G3329" s="209" t="str">
        <f t="shared" si="226"/>
        <v/>
      </c>
      <c r="H3329" s="175"/>
      <c r="I3329" s="175"/>
    </row>
    <row r="3330" spans="1:9" x14ac:dyDescent="0.25">
      <c r="A3330" s="176" t="s">
        <v>2362</v>
      </c>
      <c r="B3330" s="177" t="s">
        <v>743</v>
      </c>
      <c r="C3330" s="178"/>
      <c r="D3330" s="179" t="s">
        <v>2</v>
      </c>
      <c r="E3330" s="179" t="s">
        <v>2385</v>
      </c>
      <c r="F3330" s="180">
        <v>1</v>
      </c>
      <c r="G3330" s="181">
        <f>IF(SUM(G3332:G3341)="","",IF(E3330="NOTURNO",(SUM(G3332:G3341))*1.25,SUM(G3332:G3341)))</f>
        <v>164.07999999999998</v>
      </c>
      <c r="H3330" s="182" t="s">
        <v>1771</v>
      </c>
      <c r="I3330" s="183" t="s">
        <v>1772</v>
      </c>
    </row>
    <row r="3331" spans="1:9" x14ac:dyDescent="0.25">
      <c r="A3331" s="184" t="s">
        <v>1774</v>
      </c>
      <c r="B3331" s="185" t="s">
        <v>2386</v>
      </c>
      <c r="C3331" s="186" t="s">
        <v>2387</v>
      </c>
      <c r="D3331" s="187" t="s">
        <v>2</v>
      </c>
      <c r="E3331" s="188" t="s">
        <v>2388</v>
      </c>
      <c r="F3331" s="189" t="s">
        <v>3</v>
      </c>
      <c r="G3331" s="190"/>
      <c r="H3331" s="191"/>
      <c r="I3331" s="192"/>
    </row>
    <row r="3332" spans="1:9" x14ac:dyDescent="0.25">
      <c r="A3332" s="193" t="s">
        <v>2591</v>
      </c>
      <c r="B3332" s="194" t="s">
        <v>1718</v>
      </c>
      <c r="C3332" s="195" t="s">
        <v>2592</v>
      </c>
      <c r="D3332" s="195" t="s">
        <v>807</v>
      </c>
      <c r="E3332" s="196">
        <v>26.37</v>
      </c>
      <c r="F3332" s="197">
        <v>1</v>
      </c>
      <c r="G3332" s="198">
        <f t="shared" ref="G3332:G3343" si="227">IF(E3332="","",F3332*E3332)</f>
        <v>26.37</v>
      </c>
      <c r="H3332" s="371" t="s">
        <v>2603</v>
      </c>
      <c r="I3332" s="373" t="s">
        <v>2501</v>
      </c>
    </row>
    <row r="3333" spans="1:9" x14ac:dyDescent="0.25">
      <c r="A3333" s="193" t="s">
        <v>2515</v>
      </c>
      <c r="B3333" s="194" t="s">
        <v>1718</v>
      </c>
      <c r="C3333" s="195" t="s">
        <v>2516</v>
      </c>
      <c r="D3333" s="195" t="s">
        <v>807</v>
      </c>
      <c r="E3333" s="196">
        <v>27.37</v>
      </c>
      <c r="F3333" s="197">
        <v>1</v>
      </c>
      <c r="G3333" s="198">
        <f t="shared" si="227"/>
        <v>27.37</v>
      </c>
      <c r="H3333" s="371"/>
      <c r="I3333" s="373"/>
    </row>
    <row r="3334" spans="1:9" ht="26.25" x14ac:dyDescent="0.25">
      <c r="A3334" s="193" t="s">
        <v>2517</v>
      </c>
      <c r="B3334" s="194" t="s">
        <v>1718</v>
      </c>
      <c r="C3334" s="195" t="s">
        <v>2518</v>
      </c>
      <c r="D3334" s="195" t="s">
        <v>807</v>
      </c>
      <c r="E3334" s="196">
        <v>1.2</v>
      </c>
      <c r="F3334" s="197">
        <v>2</v>
      </c>
      <c r="G3334" s="198">
        <f t="shared" si="227"/>
        <v>2.4</v>
      </c>
      <c r="H3334" s="371"/>
      <c r="I3334" s="373"/>
    </row>
    <row r="3335" spans="1:9" ht="26.25" x14ac:dyDescent="0.25">
      <c r="A3335" s="193" t="s">
        <v>2519</v>
      </c>
      <c r="B3335" s="194" t="s">
        <v>1718</v>
      </c>
      <c r="C3335" s="195" t="s">
        <v>2520</v>
      </c>
      <c r="D3335" s="195" t="s">
        <v>807</v>
      </c>
      <c r="E3335" s="196">
        <v>0.85</v>
      </c>
      <c r="F3335" s="197">
        <v>2</v>
      </c>
      <c r="G3335" s="198">
        <f t="shared" si="227"/>
        <v>1.7</v>
      </c>
      <c r="H3335" s="371"/>
      <c r="I3335" s="373"/>
    </row>
    <row r="3336" spans="1:9" x14ac:dyDescent="0.25">
      <c r="A3336" s="193" t="s">
        <v>2550</v>
      </c>
      <c r="B3336" s="194" t="s">
        <v>1718</v>
      </c>
      <c r="C3336" s="195" t="s">
        <v>2551</v>
      </c>
      <c r="D3336" s="195" t="s">
        <v>807</v>
      </c>
      <c r="E3336" s="196">
        <v>106.24</v>
      </c>
      <c r="F3336" s="197">
        <v>1</v>
      </c>
      <c r="G3336" s="198">
        <f t="shared" si="227"/>
        <v>106.24</v>
      </c>
      <c r="H3336" s="371"/>
      <c r="I3336" s="373"/>
    </row>
    <row r="3337" spans="1:9" x14ac:dyDescent="0.25">
      <c r="A3337" s="193"/>
      <c r="B3337" s="194"/>
      <c r="C3337" s="195"/>
      <c r="D3337" s="195"/>
      <c r="E3337" s="196"/>
      <c r="F3337" s="197"/>
      <c r="G3337" s="198" t="str">
        <f t="shared" si="227"/>
        <v/>
      </c>
      <c r="H3337" s="371"/>
      <c r="I3337" s="373"/>
    </row>
    <row r="3338" spans="1:9" x14ac:dyDescent="0.25">
      <c r="A3338" s="193"/>
      <c r="B3338" s="194"/>
      <c r="C3338" s="195"/>
      <c r="D3338" s="195"/>
      <c r="E3338" s="196"/>
      <c r="F3338" s="197"/>
      <c r="G3338" s="198" t="str">
        <f t="shared" si="227"/>
        <v/>
      </c>
      <c r="H3338" s="371"/>
      <c r="I3338" s="373"/>
    </row>
    <row r="3339" spans="1:9" x14ac:dyDescent="0.25">
      <c r="A3339" s="193"/>
      <c r="B3339" s="194"/>
      <c r="C3339" s="195"/>
      <c r="D3339" s="195"/>
      <c r="E3339" s="196"/>
      <c r="F3339" s="197"/>
      <c r="G3339" s="198" t="str">
        <f t="shared" si="227"/>
        <v/>
      </c>
      <c r="H3339" s="371"/>
      <c r="I3339" s="373"/>
    </row>
    <row r="3340" spans="1:9" x14ac:dyDescent="0.25">
      <c r="A3340" s="193"/>
      <c r="B3340" s="194"/>
      <c r="C3340" s="195"/>
      <c r="D3340" s="195"/>
      <c r="E3340" s="196"/>
      <c r="F3340" s="199"/>
      <c r="G3340" s="198" t="str">
        <f t="shared" si="227"/>
        <v/>
      </c>
      <c r="H3340" s="371"/>
      <c r="I3340" s="373"/>
    </row>
    <row r="3341" spans="1:9" x14ac:dyDescent="0.25">
      <c r="A3341" s="193"/>
      <c r="B3341" s="194"/>
      <c r="C3341" s="195"/>
      <c r="D3341" s="195"/>
      <c r="E3341" s="196"/>
      <c r="F3341" s="199"/>
      <c r="G3341" s="198" t="str">
        <f t="shared" si="227"/>
        <v/>
      </c>
      <c r="H3341" s="371"/>
      <c r="I3341" s="373"/>
    </row>
    <row r="3342" spans="1:9" ht="15.75" thickBot="1" x14ac:dyDescent="0.3">
      <c r="A3342" s="200"/>
      <c r="B3342" s="201"/>
      <c r="C3342" s="202"/>
      <c r="D3342" s="202"/>
      <c r="E3342" s="203"/>
      <c r="F3342" s="204"/>
      <c r="G3342" s="205" t="str">
        <f t="shared" si="227"/>
        <v/>
      </c>
      <c r="H3342" s="372"/>
      <c r="I3342" s="374"/>
    </row>
    <row r="3343" spans="1:9" ht="15.75" thickBot="1" x14ac:dyDescent="0.3">
      <c r="A3343" s="164"/>
      <c r="B3343" s="206"/>
      <c r="C3343" s="164"/>
      <c r="D3343" s="164"/>
      <c r="E3343" s="207"/>
      <c r="F3343" s="208"/>
      <c r="G3343" s="209" t="str">
        <f t="shared" si="227"/>
        <v/>
      </c>
      <c r="H3343" s="175"/>
      <c r="I3343" s="175"/>
    </row>
    <row r="3344" spans="1:9" x14ac:dyDescent="0.25">
      <c r="A3344" s="176" t="s">
        <v>2363</v>
      </c>
      <c r="B3344" s="177" t="s">
        <v>744</v>
      </c>
      <c r="C3344" s="178"/>
      <c r="D3344" s="179" t="s">
        <v>2</v>
      </c>
      <c r="E3344" s="179" t="s">
        <v>2385</v>
      </c>
      <c r="F3344" s="180">
        <v>1</v>
      </c>
      <c r="G3344" s="181">
        <f>IF(SUM(G3346:G3355)="","",IF(E3344="NOTURNO",(SUM(G3346:G3355))*1.25,SUM(G3346:G3355)))</f>
        <v>196.15899999999999</v>
      </c>
      <c r="H3344" s="182" t="s">
        <v>1771</v>
      </c>
      <c r="I3344" s="183" t="s">
        <v>1772</v>
      </c>
    </row>
    <row r="3345" spans="1:9" x14ac:dyDescent="0.25">
      <c r="A3345" s="184" t="s">
        <v>1774</v>
      </c>
      <c r="B3345" s="185" t="s">
        <v>2386</v>
      </c>
      <c r="C3345" s="186" t="s">
        <v>2387</v>
      </c>
      <c r="D3345" s="187" t="s">
        <v>2</v>
      </c>
      <c r="E3345" s="188" t="s">
        <v>2388</v>
      </c>
      <c r="F3345" s="189" t="s">
        <v>3</v>
      </c>
      <c r="G3345" s="190"/>
      <c r="H3345" s="191"/>
      <c r="I3345" s="192"/>
    </row>
    <row r="3346" spans="1:9" x14ac:dyDescent="0.25">
      <c r="A3346" s="193" t="s">
        <v>2515</v>
      </c>
      <c r="B3346" s="194" t="s">
        <v>1718</v>
      </c>
      <c r="C3346" s="195" t="s">
        <v>2516</v>
      </c>
      <c r="D3346" s="195" t="s">
        <v>807</v>
      </c>
      <c r="E3346" s="196">
        <v>27.37</v>
      </c>
      <c r="F3346" s="197">
        <v>2.5</v>
      </c>
      <c r="G3346" s="198">
        <f t="shared" ref="G3346:G3356" si="228">IF(E3346="","",F3346*E3346)</f>
        <v>68.424999999999997</v>
      </c>
      <c r="H3346" s="371" t="s">
        <v>2604</v>
      </c>
      <c r="I3346" s="373" t="s">
        <v>2501</v>
      </c>
    </row>
    <row r="3347" spans="1:9" ht="26.25" x14ac:dyDescent="0.25">
      <c r="A3347" s="193" t="s">
        <v>2517</v>
      </c>
      <c r="B3347" s="194" t="s">
        <v>1718</v>
      </c>
      <c r="C3347" s="195" t="s">
        <v>2518</v>
      </c>
      <c r="D3347" s="195" t="s">
        <v>807</v>
      </c>
      <c r="E3347" s="196">
        <v>1.2</v>
      </c>
      <c r="F3347" s="197">
        <v>5</v>
      </c>
      <c r="G3347" s="198">
        <f t="shared" si="228"/>
        <v>6</v>
      </c>
      <c r="H3347" s="371"/>
      <c r="I3347" s="373"/>
    </row>
    <row r="3348" spans="1:9" ht="26.25" x14ac:dyDescent="0.25">
      <c r="A3348" s="193" t="s">
        <v>2519</v>
      </c>
      <c r="B3348" s="194" t="s">
        <v>1718</v>
      </c>
      <c r="C3348" s="195" t="s">
        <v>2520</v>
      </c>
      <c r="D3348" s="195" t="s">
        <v>807</v>
      </c>
      <c r="E3348" s="196">
        <v>0.85</v>
      </c>
      <c r="F3348" s="197">
        <v>5</v>
      </c>
      <c r="G3348" s="198">
        <f t="shared" si="228"/>
        <v>4.25</v>
      </c>
      <c r="H3348" s="371"/>
      <c r="I3348" s="373"/>
    </row>
    <row r="3349" spans="1:9" x14ac:dyDescent="0.25">
      <c r="A3349" s="193" t="s">
        <v>2558</v>
      </c>
      <c r="B3349" s="194" t="s">
        <v>1718</v>
      </c>
      <c r="C3349" s="195" t="s">
        <v>2559</v>
      </c>
      <c r="D3349" s="195" t="s">
        <v>807</v>
      </c>
      <c r="E3349" s="196">
        <v>26.24</v>
      </c>
      <c r="F3349" s="197">
        <v>2.5</v>
      </c>
      <c r="G3349" s="198">
        <f t="shared" si="228"/>
        <v>65.599999999999994</v>
      </c>
      <c r="H3349" s="371"/>
      <c r="I3349" s="373"/>
    </row>
    <row r="3350" spans="1:9" x14ac:dyDescent="0.25">
      <c r="A3350" s="193" t="s">
        <v>2562</v>
      </c>
      <c r="B3350" s="194" t="s">
        <v>1718</v>
      </c>
      <c r="C3350" s="195" t="s">
        <v>2563</v>
      </c>
      <c r="D3350" s="195" t="s">
        <v>814</v>
      </c>
      <c r="E3350" s="196">
        <v>74.12</v>
      </c>
      <c r="F3350" s="197">
        <v>0.7</v>
      </c>
      <c r="G3350" s="198">
        <f t="shared" si="228"/>
        <v>51.884</v>
      </c>
      <c r="H3350" s="371"/>
      <c r="I3350" s="373"/>
    </row>
    <row r="3351" spans="1:9" x14ac:dyDescent="0.25">
      <c r="A3351" s="193"/>
      <c r="B3351" s="194"/>
      <c r="C3351" s="195"/>
      <c r="D3351" s="195"/>
      <c r="E3351" s="196"/>
      <c r="F3351" s="197"/>
      <c r="G3351" s="198" t="str">
        <f t="shared" si="228"/>
        <v/>
      </c>
      <c r="H3351" s="371"/>
      <c r="I3351" s="373"/>
    </row>
    <row r="3352" spans="1:9" x14ac:dyDescent="0.25">
      <c r="A3352" s="193"/>
      <c r="B3352" s="194"/>
      <c r="C3352" s="195"/>
      <c r="D3352" s="195"/>
      <c r="E3352" s="196"/>
      <c r="F3352" s="197"/>
      <c r="G3352" s="198" t="str">
        <f t="shared" si="228"/>
        <v/>
      </c>
      <c r="H3352" s="371"/>
      <c r="I3352" s="373"/>
    </row>
    <row r="3353" spans="1:9" x14ac:dyDescent="0.25">
      <c r="A3353" s="193"/>
      <c r="B3353" s="194"/>
      <c r="C3353" s="195"/>
      <c r="D3353" s="195"/>
      <c r="E3353" s="196"/>
      <c r="F3353" s="197"/>
      <c r="G3353" s="198" t="str">
        <f t="shared" si="228"/>
        <v/>
      </c>
      <c r="H3353" s="371"/>
      <c r="I3353" s="373"/>
    </row>
    <row r="3354" spans="1:9" x14ac:dyDescent="0.25">
      <c r="A3354" s="193"/>
      <c r="B3354" s="194"/>
      <c r="C3354" s="195"/>
      <c r="D3354" s="195"/>
      <c r="E3354" s="196"/>
      <c r="F3354" s="199"/>
      <c r="G3354" s="198" t="str">
        <f t="shared" si="228"/>
        <v/>
      </c>
      <c r="H3354" s="371"/>
      <c r="I3354" s="373"/>
    </row>
    <row r="3355" spans="1:9" x14ac:dyDescent="0.25">
      <c r="A3355" s="193"/>
      <c r="B3355" s="194"/>
      <c r="C3355" s="195"/>
      <c r="D3355" s="195"/>
      <c r="E3355" s="196"/>
      <c r="F3355" s="199"/>
      <c r="G3355" s="198" t="str">
        <f t="shared" si="228"/>
        <v/>
      </c>
      <c r="H3355" s="371"/>
      <c r="I3355" s="373"/>
    </row>
    <row r="3356" spans="1:9" ht="15.75" thickBot="1" x14ac:dyDescent="0.3">
      <c r="A3356" s="200"/>
      <c r="B3356" s="201"/>
      <c r="C3356" s="202"/>
      <c r="D3356" s="202"/>
      <c r="E3356" s="203"/>
      <c r="F3356" s="204"/>
      <c r="G3356" s="205" t="str">
        <f t="shared" si="228"/>
        <v/>
      </c>
      <c r="H3356" s="372"/>
      <c r="I3356" s="374"/>
    </row>
    <row r="3357" spans="1:9" ht="15.75" thickBot="1" x14ac:dyDescent="0.3">
      <c r="B3357" s="91"/>
      <c r="C3357" s="172"/>
      <c r="D3357" s="172"/>
      <c r="E3357" s="173"/>
      <c r="F3357" s="174"/>
      <c r="G3357" s="173"/>
      <c r="H3357" s="175"/>
      <c r="I3357" s="175"/>
    </row>
    <row r="3358" spans="1:9" x14ac:dyDescent="0.25">
      <c r="A3358" s="176" t="s">
        <v>2364</v>
      </c>
      <c r="B3358" s="177" t="s">
        <v>745</v>
      </c>
      <c r="C3358" s="178"/>
      <c r="D3358" s="179" t="s">
        <v>2</v>
      </c>
      <c r="E3358" s="179" t="s">
        <v>2385</v>
      </c>
      <c r="F3358" s="180">
        <v>1</v>
      </c>
      <c r="G3358" s="181">
        <f>IF(SUM(G3360:G3369)="","",IF(E3358="NOTURNO",(SUM(G3360:G3369))*1.25,SUM(G3360:G3369)))</f>
        <v>500.32600000000002</v>
      </c>
      <c r="H3358" s="182" t="s">
        <v>1771</v>
      </c>
      <c r="I3358" s="183" t="s">
        <v>1772</v>
      </c>
    </row>
    <row r="3359" spans="1:9" x14ac:dyDescent="0.25">
      <c r="A3359" s="184" t="s">
        <v>1774</v>
      </c>
      <c r="B3359" s="185" t="s">
        <v>2386</v>
      </c>
      <c r="C3359" s="186" t="s">
        <v>2387</v>
      </c>
      <c r="D3359" s="187" t="s">
        <v>2</v>
      </c>
      <c r="E3359" s="188" t="s">
        <v>2388</v>
      </c>
      <c r="F3359" s="189" t="s">
        <v>3</v>
      </c>
      <c r="G3359" s="190"/>
      <c r="H3359" s="191"/>
      <c r="I3359" s="192"/>
    </row>
    <row r="3360" spans="1:9" x14ac:dyDescent="0.25">
      <c r="A3360" s="193" t="s">
        <v>2515</v>
      </c>
      <c r="B3360" s="194" t="s">
        <v>1718</v>
      </c>
      <c r="C3360" s="195" t="s">
        <v>2516</v>
      </c>
      <c r="D3360" s="195" t="s">
        <v>807</v>
      </c>
      <c r="E3360" s="196">
        <v>27.37</v>
      </c>
      <c r="F3360" s="197">
        <v>7</v>
      </c>
      <c r="G3360" s="198">
        <f t="shared" ref="G3360:G3371" si="229">IF(E3360="","",F3360*E3360)</f>
        <v>191.59</v>
      </c>
      <c r="H3360" s="371" t="s">
        <v>2604</v>
      </c>
      <c r="I3360" s="373" t="s">
        <v>2501</v>
      </c>
    </row>
    <row r="3361" spans="1:9" ht="26.25" x14ac:dyDescent="0.25">
      <c r="A3361" s="193" t="s">
        <v>2517</v>
      </c>
      <c r="B3361" s="194" t="s">
        <v>1718</v>
      </c>
      <c r="C3361" s="195" t="s">
        <v>2518</v>
      </c>
      <c r="D3361" s="195" t="s">
        <v>807</v>
      </c>
      <c r="E3361" s="196">
        <v>1.2</v>
      </c>
      <c r="F3361" s="197">
        <v>14</v>
      </c>
      <c r="G3361" s="198">
        <f t="shared" si="229"/>
        <v>16.8</v>
      </c>
      <c r="H3361" s="371"/>
      <c r="I3361" s="373"/>
    </row>
    <row r="3362" spans="1:9" ht="26.25" x14ac:dyDescent="0.25">
      <c r="A3362" s="193" t="s">
        <v>2519</v>
      </c>
      <c r="B3362" s="194" t="s">
        <v>1718</v>
      </c>
      <c r="C3362" s="195" t="s">
        <v>2520</v>
      </c>
      <c r="D3362" s="195" t="s">
        <v>807</v>
      </c>
      <c r="E3362" s="196">
        <v>0.85</v>
      </c>
      <c r="F3362" s="197">
        <v>14</v>
      </c>
      <c r="G3362" s="198">
        <f t="shared" si="229"/>
        <v>11.9</v>
      </c>
      <c r="H3362" s="371"/>
      <c r="I3362" s="373"/>
    </row>
    <row r="3363" spans="1:9" x14ac:dyDescent="0.25">
      <c r="A3363" s="212" t="s">
        <v>2558</v>
      </c>
      <c r="B3363" s="194" t="s">
        <v>1718</v>
      </c>
      <c r="C3363" s="195" t="s">
        <v>2559</v>
      </c>
      <c r="D3363" s="195" t="s">
        <v>807</v>
      </c>
      <c r="E3363" s="196">
        <v>26.24</v>
      </c>
      <c r="F3363" s="197">
        <v>7</v>
      </c>
      <c r="G3363" s="198">
        <f t="shared" si="229"/>
        <v>183.67999999999998</v>
      </c>
      <c r="H3363" s="371"/>
      <c r="I3363" s="373"/>
    </row>
    <row r="3364" spans="1:9" x14ac:dyDescent="0.25">
      <c r="A3364" s="193" t="s">
        <v>2562</v>
      </c>
      <c r="B3364" s="194" t="s">
        <v>1718</v>
      </c>
      <c r="C3364" s="195" t="s">
        <v>2563</v>
      </c>
      <c r="D3364" s="195" t="s">
        <v>814</v>
      </c>
      <c r="E3364" s="196">
        <v>74.12</v>
      </c>
      <c r="F3364" s="197">
        <v>1.3</v>
      </c>
      <c r="G3364" s="198">
        <f t="shared" si="229"/>
        <v>96.356000000000009</v>
      </c>
      <c r="H3364" s="371"/>
      <c r="I3364" s="373"/>
    </row>
    <row r="3365" spans="1:9" x14ac:dyDescent="0.25">
      <c r="A3365" s="193"/>
      <c r="B3365" s="194"/>
      <c r="C3365" s="195"/>
      <c r="D3365" s="195"/>
      <c r="E3365" s="196"/>
      <c r="F3365" s="197"/>
      <c r="G3365" s="198" t="str">
        <f t="shared" si="229"/>
        <v/>
      </c>
      <c r="H3365" s="371"/>
      <c r="I3365" s="373"/>
    </row>
    <row r="3366" spans="1:9" x14ac:dyDescent="0.25">
      <c r="A3366" s="193"/>
      <c r="B3366" s="194"/>
      <c r="C3366" s="195"/>
      <c r="D3366" s="195"/>
      <c r="E3366" s="196"/>
      <c r="F3366" s="197"/>
      <c r="G3366" s="198" t="str">
        <f t="shared" si="229"/>
        <v/>
      </c>
      <c r="H3366" s="371"/>
      <c r="I3366" s="373"/>
    </row>
    <row r="3367" spans="1:9" x14ac:dyDescent="0.25">
      <c r="A3367" s="193"/>
      <c r="B3367" s="194"/>
      <c r="C3367" s="195"/>
      <c r="D3367" s="195"/>
      <c r="E3367" s="196"/>
      <c r="F3367" s="197"/>
      <c r="G3367" s="198" t="str">
        <f t="shared" si="229"/>
        <v/>
      </c>
      <c r="H3367" s="371"/>
      <c r="I3367" s="373"/>
    </row>
    <row r="3368" spans="1:9" x14ac:dyDescent="0.25">
      <c r="A3368" s="193"/>
      <c r="B3368" s="194"/>
      <c r="C3368" s="195"/>
      <c r="D3368" s="195"/>
      <c r="E3368" s="196"/>
      <c r="F3368" s="197"/>
      <c r="G3368" s="198" t="str">
        <f t="shared" si="229"/>
        <v/>
      </c>
      <c r="H3368" s="371"/>
      <c r="I3368" s="373"/>
    </row>
    <row r="3369" spans="1:9" x14ac:dyDescent="0.25">
      <c r="A3369" s="193"/>
      <c r="B3369" s="194"/>
      <c r="C3369" s="195"/>
      <c r="D3369" s="195"/>
      <c r="E3369" s="196"/>
      <c r="F3369" s="199"/>
      <c r="G3369" s="198" t="str">
        <f t="shared" si="229"/>
        <v/>
      </c>
      <c r="H3369" s="371"/>
      <c r="I3369" s="373"/>
    </row>
    <row r="3370" spans="1:9" ht="15.75" thickBot="1" x14ac:dyDescent="0.3">
      <c r="A3370" s="200"/>
      <c r="B3370" s="201"/>
      <c r="C3370" s="202"/>
      <c r="D3370" s="202"/>
      <c r="E3370" s="203"/>
      <c r="F3370" s="204"/>
      <c r="G3370" s="205" t="str">
        <f t="shared" si="229"/>
        <v/>
      </c>
      <c r="H3370" s="372"/>
      <c r="I3370" s="374"/>
    </row>
    <row r="3371" spans="1:9" ht="15.75" thickBot="1" x14ac:dyDescent="0.3">
      <c r="A3371" s="164"/>
      <c r="B3371" s="206"/>
      <c r="C3371" s="164"/>
      <c r="D3371" s="164"/>
      <c r="E3371" s="207"/>
      <c r="F3371" s="208"/>
      <c r="G3371" s="209" t="str">
        <f t="shared" si="229"/>
        <v/>
      </c>
      <c r="H3371" s="175"/>
      <c r="I3371" s="175"/>
    </row>
    <row r="3372" spans="1:9" x14ac:dyDescent="0.25">
      <c r="A3372" s="176" t="s">
        <v>2365</v>
      </c>
      <c r="B3372" s="177" t="s">
        <v>746</v>
      </c>
      <c r="C3372" s="178"/>
      <c r="D3372" s="179" t="s">
        <v>2</v>
      </c>
      <c r="E3372" s="179" t="s">
        <v>2385</v>
      </c>
      <c r="F3372" s="180">
        <v>1</v>
      </c>
      <c r="G3372" s="181">
        <f>IF(SUM(G3374:G3383)="","",IF(E3372="NOTURNO",(SUM(G3374:G3383))*1.25,SUM(G3374:G3383)))</f>
        <v>725.33999999999992</v>
      </c>
      <c r="H3372" s="182" t="s">
        <v>1771</v>
      </c>
      <c r="I3372" s="183" t="s">
        <v>1772</v>
      </c>
    </row>
    <row r="3373" spans="1:9" x14ac:dyDescent="0.25">
      <c r="A3373" s="184" t="s">
        <v>1774</v>
      </c>
      <c r="B3373" s="185" t="s">
        <v>2386</v>
      </c>
      <c r="C3373" s="186" t="s">
        <v>2387</v>
      </c>
      <c r="D3373" s="187" t="s">
        <v>2</v>
      </c>
      <c r="E3373" s="188" t="s">
        <v>2388</v>
      </c>
      <c r="F3373" s="189" t="s">
        <v>3</v>
      </c>
      <c r="G3373" s="190"/>
      <c r="H3373" s="191"/>
      <c r="I3373" s="192"/>
    </row>
    <row r="3374" spans="1:9" x14ac:dyDescent="0.25">
      <c r="A3374" s="193" t="s">
        <v>2515</v>
      </c>
      <c r="B3374" s="194" t="s">
        <v>1718</v>
      </c>
      <c r="C3374" s="195" t="s">
        <v>2516</v>
      </c>
      <c r="D3374" s="195" t="s">
        <v>807</v>
      </c>
      <c r="E3374" s="196">
        <v>27.37</v>
      </c>
      <c r="F3374" s="197">
        <v>10</v>
      </c>
      <c r="G3374" s="198">
        <f t="shared" ref="G3374:G3385" si="230">IF(E3374="","",F3374*E3374)</f>
        <v>273.7</v>
      </c>
      <c r="H3374" s="371" t="s">
        <v>2604</v>
      </c>
      <c r="I3374" s="373" t="s">
        <v>2501</v>
      </c>
    </row>
    <row r="3375" spans="1:9" ht="26.25" x14ac:dyDescent="0.25">
      <c r="A3375" s="193" t="s">
        <v>2517</v>
      </c>
      <c r="B3375" s="194" t="s">
        <v>1718</v>
      </c>
      <c r="C3375" s="195" t="s">
        <v>2518</v>
      </c>
      <c r="D3375" s="195" t="s">
        <v>807</v>
      </c>
      <c r="E3375" s="196">
        <v>1.2</v>
      </c>
      <c r="F3375" s="197">
        <v>20</v>
      </c>
      <c r="G3375" s="198">
        <f t="shared" si="230"/>
        <v>24</v>
      </c>
      <c r="H3375" s="371"/>
      <c r="I3375" s="373"/>
    </row>
    <row r="3376" spans="1:9" ht="26.25" x14ac:dyDescent="0.25">
      <c r="A3376" s="193" t="s">
        <v>2519</v>
      </c>
      <c r="B3376" s="194" t="s">
        <v>1718</v>
      </c>
      <c r="C3376" s="195" t="s">
        <v>2520</v>
      </c>
      <c r="D3376" s="195" t="s">
        <v>807</v>
      </c>
      <c r="E3376" s="196">
        <v>0.85</v>
      </c>
      <c r="F3376" s="197">
        <v>20</v>
      </c>
      <c r="G3376" s="198">
        <f t="shared" si="230"/>
        <v>17</v>
      </c>
      <c r="H3376" s="371"/>
      <c r="I3376" s="373"/>
    </row>
    <row r="3377" spans="1:9" x14ac:dyDescent="0.25">
      <c r="A3377" s="193" t="s">
        <v>2558</v>
      </c>
      <c r="B3377" s="194" t="s">
        <v>1718</v>
      </c>
      <c r="C3377" s="195" t="s">
        <v>2559</v>
      </c>
      <c r="D3377" s="195" t="s">
        <v>807</v>
      </c>
      <c r="E3377" s="196">
        <v>26.24</v>
      </c>
      <c r="F3377" s="197">
        <v>10</v>
      </c>
      <c r="G3377" s="198">
        <f t="shared" si="230"/>
        <v>262.39999999999998</v>
      </c>
      <c r="H3377" s="371"/>
      <c r="I3377" s="373"/>
    </row>
    <row r="3378" spans="1:9" x14ac:dyDescent="0.25">
      <c r="A3378" s="193" t="s">
        <v>2562</v>
      </c>
      <c r="B3378" s="194" t="s">
        <v>1718</v>
      </c>
      <c r="C3378" s="195" t="s">
        <v>2563</v>
      </c>
      <c r="D3378" s="195" t="s">
        <v>814</v>
      </c>
      <c r="E3378" s="196">
        <v>74.12</v>
      </c>
      <c r="F3378" s="197">
        <v>2</v>
      </c>
      <c r="G3378" s="198">
        <f t="shared" si="230"/>
        <v>148.24</v>
      </c>
      <c r="H3378" s="371"/>
      <c r="I3378" s="373"/>
    </row>
    <row r="3379" spans="1:9" x14ac:dyDescent="0.25">
      <c r="A3379" s="193"/>
      <c r="B3379" s="194"/>
      <c r="C3379" s="195"/>
      <c r="D3379" s="195"/>
      <c r="E3379" s="196"/>
      <c r="F3379" s="197"/>
      <c r="G3379" s="198" t="str">
        <f t="shared" si="230"/>
        <v/>
      </c>
      <c r="H3379" s="371"/>
      <c r="I3379" s="373"/>
    </row>
    <row r="3380" spans="1:9" x14ac:dyDescent="0.25">
      <c r="A3380" s="193"/>
      <c r="B3380" s="194"/>
      <c r="C3380" s="195"/>
      <c r="D3380" s="195"/>
      <c r="E3380" s="196"/>
      <c r="F3380" s="197"/>
      <c r="G3380" s="198" t="str">
        <f t="shared" si="230"/>
        <v/>
      </c>
      <c r="H3380" s="371"/>
      <c r="I3380" s="373"/>
    </row>
    <row r="3381" spans="1:9" x14ac:dyDescent="0.25">
      <c r="A3381" s="193"/>
      <c r="B3381" s="194"/>
      <c r="C3381" s="195"/>
      <c r="D3381" s="195"/>
      <c r="E3381" s="196"/>
      <c r="F3381" s="197"/>
      <c r="G3381" s="198" t="str">
        <f t="shared" si="230"/>
        <v/>
      </c>
      <c r="H3381" s="371"/>
      <c r="I3381" s="373"/>
    </row>
    <row r="3382" spans="1:9" x14ac:dyDescent="0.25">
      <c r="A3382" s="193"/>
      <c r="B3382" s="194"/>
      <c r="C3382" s="195"/>
      <c r="D3382" s="195"/>
      <c r="E3382" s="196"/>
      <c r="F3382" s="199"/>
      <c r="G3382" s="198" t="str">
        <f t="shared" si="230"/>
        <v/>
      </c>
      <c r="H3382" s="371"/>
      <c r="I3382" s="373"/>
    </row>
    <row r="3383" spans="1:9" x14ac:dyDescent="0.25">
      <c r="A3383" s="193"/>
      <c r="B3383" s="194"/>
      <c r="C3383" s="195"/>
      <c r="D3383" s="195"/>
      <c r="E3383" s="196"/>
      <c r="F3383" s="199"/>
      <c r="G3383" s="198" t="str">
        <f t="shared" si="230"/>
        <v/>
      </c>
      <c r="H3383" s="371"/>
      <c r="I3383" s="373"/>
    </row>
    <row r="3384" spans="1:9" ht="15.75" thickBot="1" x14ac:dyDescent="0.3">
      <c r="A3384" s="200"/>
      <c r="B3384" s="201"/>
      <c r="C3384" s="202"/>
      <c r="D3384" s="202"/>
      <c r="E3384" s="203"/>
      <c r="F3384" s="204"/>
      <c r="G3384" s="205" t="str">
        <f t="shared" si="230"/>
        <v/>
      </c>
      <c r="H3384" s="372"/>
      <c r="I3384" s="374"/>
    </row>
    <row r="3385" spans="1:9" ht="15.75" thickBot="1" x14ac:dyDescent="0.3">
      <c r="A3385" s="164"/>
      <c r="B3385" s="206"/>
      <c r="C3385" s="164"/>
      <c r="D3385" s="164"/>
      <c r="E3385" s="207"/>
      <c r="F3385" s="208"/>
      <c r="G3385" s="209" t="str">
        <f t="shared" si="230"/>
        <v/>
      </c>
      <c r="H3385" s="175"/>
      <c r="I3385" s="175"/>
    </row>
    <row r="3386" spans="1:9" x14ac:dyDescent="0.25">
      <c r="A3386" s="176" t="s">
        <v>2366</v>
      </c>
      <c r="B3386" s="177" t="s">
        <v>747</v>
      </c>
      <c r="C3386" s="178"/>
      <c r="D3386" s="179" t="s">
        <v>2</v>
      </c>
      <c r="E3386" s="179" t="s">
        <v>2385</v>
      </c>
      <c r="F3386" s="180">
        <v>1</v>
      </c>
      <c r="G3386" s="181">
        <f>IF(SUM(G3388:G3397)="","",IF(E3386="NOTURNO",(SUM(G3388:G3397))*1.25,SUM(G3388:G3397)))</f>
        <v>193.82399999999996</v>
      </c>
      <c r="H3386" s="182" t="s">
        <v>1771</v>
      </c>
      <c r="I3386" s="183" t="s">
        <v>1772</v>
      </c>
    </row>
    <row r="3387" spans="1:9" x14ac:dyDescent="0.25">
      <c r="A3387" s="184" t="s">
        <v>1774</v>
      </c>
      <c r="B3387" s="185" t="s">
        <v>2386</v>
      </c>
      <c r="C3387" s="186" t="s">
        <v>2387</v>
      </c>
      <c r="D3387" s="187" t="s">
        <v>2</v>
      </c>
      <c r="E3387" s="188" t="s">
        <v>2388</v>
      </c>
      <c r="F3387" s="189" t="s">
        <v>3</v>
      </c>
      <c r="G3387" s="190"/>
      <c r="H3387" s="191"/>
      <c r="I3387" s="192"/>
    </row>
    <row r="3388" spans="1:9" x14ac:dyDescent="0.25">
      <c r="A3388" s="193" t="s">
        <v>2591</v>
      </c>
      <c r="B3388" s="194" t="s">
        <v>1718</v>
      </c>
      <c r="C3388" s="195" t="s">
        <v>2592</v>
      </c>
      <c r="D3388" s="195" t="s">
        <v>807</v>
      </c>
      <c r="E3388" s="196">
        <v>26.37</v>
      </c>
      <c r="F3388" s="197">
        <v>2.8</v>
      </c>
      <c r="G3388" s="198">
        <f t="shared" ref="G3388:G3399" si="231">IF(E3388="","",F3388*E3388)</f>
        <v>73.835999999999999</v>
      </c>
      <c r="H3388" s="386" t="s">
        <v>2605</v>
      </c>
      <c r="I3388" s="389" t="s">
        <v>2501</v>
      </c>
    </row>
    <row r="3389" spans="1:9" x14ac:dyDescent="0.25">
      <c r="A3389" s="193" t="s">
        <v>2515</v>
      </c>
      <c r="B3389" s="194" t="s">
        <v>1718</v>
      </c>
      <c r="C3389" s="195" t="s">
        <v>2516</v>
      </c>
      <c r="D3389" s="195" t="s">
        <v>807</v>
      </c>
      <c r="E3389" s="196">
        <v>27.37</v>
      </c>
      <c r="F3389" s="197">
        <v>2.8</v>
      </c>
      <c r="G3389" s="198">
        <f t="shared" si="231"/>
        <v>76.635999999999996</v>
      </c>
      <c r="H3389" s="387"/>
      <c r="I3389" s="390"/>
    </row>
    <row r="3390" spans="1:9" ht="26.25" x14ac:dyDescent="0.25">
      <c r="A3390" s="193" t="s">
        <v>2517</v>
      </c>
      <c r="B3390" s="194" t="s">
        <v>1718</v>
      </c>
      <c r="C3390" s="195" t="s">
        <v>2518</v>
      </c>
      <c r="D3390" s="195" t="s">
        <v>807</v>
      </c>
      <c r="E3390" s="196">
        <v>1.2</v>
      </c>
      <c r="F3390" s="197">
        <v>5.6</v>
      </c>
      <c r="G3390" s="198">
        <f t="shared" si="231"/>
        <v>6.72</v>
      </c>
      <c r="H3390" s="387"/>
      <c r="I3390" s="390"/>
    </row>
    <row r="3391" spans="1:9" ht="26.25" x14ac:dyDescent="0.25">
      <c r="A3391" s="193" t="s">
        <v>2519</v>
      </c>
      <c r="B3391" s="194" t="s">
        <v>1718</v>
      </c>
      <c r="C3391" s="195" t="s">
        <v>2520</v>
      </c>
      <c r="D3391" s="195" t="s">
        <v>807</v>
      </c>
      <c r="E3391" s="196">
        <v>0.85</v>
      </c>
      <c r="F3391" s="197">
        <v>5.6</v>
      </c>
      <c r="G3391" s="198">
        <f t="shared" si="231"/>
        <v>4.76</v>
      </c>
      <c r="H3391" s="387"/>
      <c r="I3391" s="390"/>
    </row>
    <row r="3392" spans="1:9" x14ac:dyDescent="0.25">
      <c r="A3392" s="193" t="s">
        <v>2550</v>
      </c>
      <c r="B3392" s="194" t="s">
        <v>1718</v>
      </c>
      <c r="C3392" s="195" t="s">
        <v>2551</v>
      </c>
      <c r="D3392" s="195" t="s">
        <v>807</v>
      </c>
      <c r="E3392" s="196">
        <v>106.24</v>
      </c>
      <c r="F3392" s="197">
        <v>0.3</v>
      </c>
      <c r="G3392" s="198">
        <f t="shared" si="231"/>
        <v>31.871999999999996</v>
      </c>
      <c r="H3392" s="387"/>
      <c r="I3392" s="390"/>
    </row>
    <row r="3393" spans="1:9" x14ac:dyDescent="0.25">
      <c r="A3393" s="193"/>
      <c r="B3393" s="194"/>
      <c r="C3393" s="195"/>
      <c r="D3393" s="195"/>
      <c r="E3393" s="196"/>
      <c r="F3393" s="197"/>
      <c r="G3393" s="198" t="str">
        <f t="shared" si="231"/>
        <v/>
      </c>
      <c r="H3393" s="387"/>
      <c r="I3393" s="390"/>
    </row>
    <row r="3394" spans="1:9" x14ac:dyDescent="0.25">
      <c r="A3394" s="193"/>
      <c r="B3394" s="194"/>
      <c r="C3394" s="195"/>
      <c r="D3394" s="195"/>
      <c r="E3394" s="196"/>
      <c r="F3394" s="197"/>
      <c r="G3394" s="198" t="str">
        <f t="shared" si="231"/>
        <v/>
      </c>
      <c r="H3394" s="387"/>
      <c r="I3394" s="390"/>
    </row>
    <row r="3395" spans="1:9" x14ac:dyDescent="0.25">
      <c r="A3395" s="193"/>
      <c r="B3395" s="194"/>
      <c r="C3395" s="195"/>
      <c r="D3395" s="195"/>
      <c r="E3395" s="196"/>
      <c r="F3395" s="197"/>
      <c r="G3395" s="198" t="str">
        <f t="shared" si="231"/>
        <v/>
      </c>
      <c r="H3395" s="387"/>
      <c r="I3395" s="390"/>
    </row>
    <row r="3396" spans="1:9" x14ac:dyDescent="0.25">
      <c r="A3396" s="193"/>
      <c r="B3396" s="194"/>
      <c r="C3396" s="195"/>
      <c r="D3396" s="195"/>
      <c r="E3396" s="196"/>
      <c r="F3396" s="199"/>
      <c r="G3396" s="198" t="str">
        <f t="shared" si="231"/>
        <v/>
      </c>
      <c r="H3396" s="387"/>
      <c r="I3396" s="390"/>
    </row>
    <row r="3397" spans="1:9" x14ac:dyDescent="0.25">
      <c r="A3397" s="193"/>
      <c r="B3397" s="194"/>
      <c r="C3397" s="195"/>
      <c r="D3397" s="195"/>
      <c r="E3397" s="196"/>
      <c r="F3397" s="199"/>
      <c r="G3397" s="198" t="str">
        <f t="shared" si="231"/>
        <v/>
      </c>
      <c r="H3397" s="387"/>
      <c r="I3397" s="390"/>
    </row>
    <row r="3398" spans="1:9" ht="15.75" thickBot="1" x14ac:dyDescent="0.3">
      <c r="A3398" s="200"/>
      <c r="B3398" s="201"/>
      <c r="C3398" s="202"/>
      <c r="D3398" s="202"/>
      <c r="E3398" s="203"/>
      <c r="F3398" s="204"/>
      <c r="G3398" s="205" t="str">
        <f t="shared" si="231"/>
        <v/>
      </c>
      <c r="H3398" s="388"/>
      <c r="I3398" s="391"/>
    </row>
    <row r="3399" spans="1:9" ht="15.75" thickBot="1" x14ac:dyDescent="0.3">
      <c r="A3399" s="164"/>
      <c r="B3399" s="206"/>
      <c r="C3399" s="164"/>
      <c r="D3399" s="164"/>
      <c r="E3399" s="207"/>
      <c r="F3399" s="208"/>
      <c r="G3399" s="209" t="str">
        <f t="shared" si="231"/>
        <v/>
      </c>
      <c r="H3399" s="175"/>
      <c r="I3399" s="175"/>
    </row>
    <row r="3400" spans="1:9" x14ac:dyDescent="0.25">
      <c r="A3400" s="176" t="s">
        <v>2367</v>
      </c>
      <c r="B3400" s="177" t="s">
        <v>748</v>
      </c>
      <c r="C3400" s="178"/>
      <c r="D3400" s="179" t="s">
        <v>2</v>
      </c>
      <c r="E3400" s="179" t="s">
        <v>2385</v>
      </c>
      <c r="F3400" s="180">
        <v>1</v>
      </c>
      <c r="G3400" s="181">
        <f>IF(SUM(G3402:G3411)="","",IF(E3400="NOTURNO",(SUM(G3402:G3411))*1.25,SUM(G3402:G3411)))</f>
        <v>624.08799999999997</v>
      </c>
      <c r="H3400" s="182" t="s">
        <v>1771</v>
      </c>
      <c r="I3400" s="183" t="s">
        <v>1772</v>
      </c>
    </row>
    <row r="3401" spans="1:9" x14ac:dyDescent="0.25">
      <c r="A3401" s="184" t="s">
        <v>1774</v>
      </c>
      <c r="B3401" s="185" t="s">
        <v>2386</v>
      </c>
      <c r="C3401" s="186" t="s">
        <v>2387</v>
      </c>
      <c r="D3401" s="187" t="s">
        <v>2</v>
      </c>
      <c r="E3401" s="188" t="s">
        <v>2388</v>
      </c>
      <c r="F3401" s="189" t="s">
        <v>3</v>
      </c>
      <c r="G3401" s="190"/>
      <c r="H3401" s="191"/>
      <c r="I3401" s="192"/>
    </row>
    <row r="3402" spans="1:9" x14ac:dyDescent="0.25">
      <c r="A3402" s="193" t="s">
        <v>2591</v>
      </c>
      <c r="B3402" s="194" t="s">
        <v>1718</v>
      </c>
      <c r="C3402" s="195" t="s">
        <v>2592</v>
      </c>
      <c r="D3402" s="195" t="s">
        <v>807</v>
      </c>
      <c r="E3402" s="196">
        <v>26.37</v>
      </c>
      <c r="F3402" s="197">
        <v>7.3</v>
      </c>
      <c r="G3402" s="198">
        <f t="shared" ref="G3402:G3413" si="232">IF(E3402="","",F3402*E3402)</f>
        <v>192.501</v>
      </c>
      <c r="H3402" s="386" t="s">
        <v>2605</v>
      </c>
      <c r="I3402" s="373" t="s">
        <v>2501</v>
      </c>
    </row>
    <row r="3403" spans="1:9" x14ac:dyDescent="0.25">
      <c r="A3403" s="193" t="s">
        <v>2515</v>
      </c>
      <c r="B3403" s="194" t="s">
        <v>1718</v>
      </c>
      <c r="C3403" s="195" t="s">
        <v>2516</v>
      </c>
      <c r="D3403" s="195" t="s">
        <v>807</v>
      </c>
      <c r="E3403" s="196">
        <v>27.37</v>
      </c>
      <c r="F3403" s="197">
        <v>7.3</v>
      </c>
      <c r="G3403" s="198">
        <f t="shared" si="232"/>
        <v>199.80100000000002</v>
      </c>
      <c r="H3403" s="387"/>
      <c r="I3403" s="373"/>
    </row>
    <row r="3404" spans="1:9" ht="26.25" x14ac:dyDescent="0.25">
      <c r="A3404" s="193" t="s">
        <v>2517</v>
      </c>
      <c r="B3404" s="194" t="s">
        <v>1718</v>
      </c>
      <c r="C3404" s="195" t="s">
        <v>2518</v>
      </c>
      <c r="D3404" s="195" t="s">
        <v>807</v>
      </c>
      <c r="E3404" s="196">
        <v>1.2</v>
      </c>
      <c r="F3404" s="197">
        <v>14.6</v>
      </c>
      <c r="G3404" s="198">
        <f t="shared" si="232"/>
        <v>17.52</v>
      </c>
      <c r="H3404" s="387"/>
      <c r="I3404" s="373"/>
    </row>
    <row r="3405" spans="1:9" ht="26.25" x14ac:dyDescent="0.25">
      <c r="A3405" s="193" t="s">
        <v>2519</v>
      </c>
      <c r="B3405" s="194" t="s">
        <v>1718</v>
      </c>
      <c r="C3405" s="195" t="s">
        <v>2520</v>
      </c>
      <c r="D3405" s="195" t="s">
        <v>807</v>
      </c>
      <c r="E3405" s="196">
        <v>0.85</v>
      </c>
      <c r="F3405" s="197">
        <v>14.6</v>
      </c>
      <c r="G3405" s="198">
        <f t="shared" si="232"/>
        <v>12.41</v>
      </c>
      <c r="H3405" s="387"/>
      <c r="I3405" s="373"/>
    </row>
    <row r="3406" spans="1:9" x14ac:dyDescent="0.25">
      <c r="A3406" s="193" t="s">
        <v>2550</v>
      </c>
      <c r="B3406" s="194" t="s">
        <v>1718</v>
      </c>
      <c r="C3406" s="195" t="s">
        <v>2551</v>
      </c>
      <c r="D3406" s="195" t="s">
        <v>807</v>
      </c>
      <c r="E3406" s="196">
        <v>106.24</v>
      </c>
      <c r="F3406" s="197">
        <v>1.9</v>
      </c>
      <c r="G3406" s="198">
        <f t="shared" si="232"/>
        <v>201.85599999999999</v>
      </c>
      <c r="H3406" s="387"/>
      <c r="I3406" s="373"/>
    </row>
    <row r="3407" spans="1:9" x14ac:dyDescent="0.25">
      <c r="A3407" s="193"/>
      <c r="B3407" s="194"/>
      <c r="C3407" s="195"/>
      <c r="D3407" s="195"/>
      <c r="E3407" s="196"/>
      <c r="F3407" s="197"/>
      <c r="G3407" s="198" t="str">
        <f t="shared" si="232"/>
        <v/>
      </c>
      <c r="H3407" s="387"/>
      <c r="I3407" s="373"/>
    </row>
    <row r="3408" spans="1:9" x14ac:dyDescent="0.25">
      <c r="A3408" s="193"/>
      <c r="B3408" s="194"/>
      <c r="C3408" s="195"/>
      <c r="D3408" s="195"/>
      <c r="E3408" s="196"/>
      <c r="F3408" s="197"/>
      <c r="G3408" s="198" t="str">
        <f t="shared" si="232"/>
        <v/>
      </c>
      <c r="H3408" s="387"/>
      <c r="I3408" s="373"/>
    </row>
    <row r="3409" spans="1:9" x14ac:dyDescent="0.25">
      <c r="A3409" s="193"/>
      <c r="B3409" s="194"/>
      <c r="C3409" s="195"/>
      <c r="D3409" s="195"/>
      <c r="E3409" s="196"/>
      <c r="F3409" s="197"/>
      <c r="G3409" s="198" t="str">
        <f t="shared" si="232"/>
        <v/>
      </c>
      <c r="H3409" s="387"/>
      <c r="I3409" s="373"/>
    </row>
    <row r="3410" spans="1:9" x14ac:dyDescent="0.25">
      <c r="A3410" s="193"/>
      <c r="B3410" s="194"/>
      <c r="C3410" s="195"/>
      <c r="D3410" s="195"/>
      <c r="E3410" s="196"/>
      <c r="F3410" s="199"/>
      <c r="G3410" s="198" t="str">
        <f t="shared" si="232"/>
        <v/>
      </c>
      <c r="H3410" s="387"/>
      <c r="I3410" s="373"/>
    </row>
    <row r="3411" spans="1:9" x14ac:dyDescent="0.25">
      <c r="A3411" s="193"/>
      <c r="B3411" s="194"/>
      <c r="C3411" s="195"/>
      <c r="D3411" s="195"/>
      <c r="E3411" s="196"/>
      <c r="F3411" s="199"/>
      <c r="G3411" s="198" t="str">
        <f t="shared" si="232"/>
        <v/>
      </c>
      <c r="H3411" s="387"/>
      <c r="I3411" s="373"/>
    </row>
    <row r="3412" spans="1:9" ht="15.75" thickBot="1" x14ac:dyDescent="0.3">
      <c r="A3412" s="200"/>
      <c r="B3412" s="201"/>
      <c r="C3412" s="202"/>
      <c r="D3412" s="202"/>
      <c r="E3412" s="203"/>
      <c r="F3412" s="204"/>
      <c r="G3412" s="205" t="str">
        <f t="shared" si="232"/>
        <v/>
      </c>
      <c r="H3412" s="388"/>
      <c r="I3412" s="374"/>
    </row>
    <row r="3413" spans="1:9" ht="15.75" thickBot="1" x14ac:dyDescent="0.3">
      <c r="A3413" s="164"/>
      <c r="B3413" s="206"/>
      <c r="C3413" s="164"/>
      <c r="D3413" s="164"/>
      <c r="E3413" s="207"/>
      <c r="F3413" s="208"/>
      <c r="G3413" s="209" t="str">
        <f t="shared" si="232"/>
        <v/>
      </c>
      <c r="H3413" s="175"/>
      <c r="I3413" s="175"/>
    </row>
    <row r="3414" spans="1:9" x14ac:dyDescent="0.25">
      <c r="A3414" s="176" t="s">
        <v>2368</v>
      </c>
      <c r="B3414" s="177" t="s">
        <v>749</v>
      </c>
      <c r="C3414" s="178"/>
      <c r="D3414" s="179" t="s">
        <v>2</v>
      </c>
      <c r="E3414" s="179" t="s">
        <v>2385</v>
      </c>
      <c r="F3414" s="180">
        <v>1</v>
      </c>
      <c r="G3414" s="181">
        <f>IF(SUM(G3416:G3425)="","",IF(E3414="NOTURNO",(SUM(G3416:G3425))*1.25,SUM(G3416:G3425)))</f>
        <v>1035.232</v>
      </c>
      <c r="H3414" s="182" t="s">
        <v>1771</v>
      </c>
      <c r="I3414" s="183" t="s">
        <v>1772</v>
      </c>
    </row>
    <row r="3415" spans="1:9" x14ac:dyDescent="0.25">
      <c r="A3415" s="184" t="s">
        <v>1774</v>
      </c>
      <c r="B3415" s="185" t="s">
        <v>2386</v>
      </c>
      <c r="C3415" s="186" t="s">
        <v>2387</v>
      </c>
      <c r="D3415" s="187" t="s">
        <v>2</v>
      </c>
      <c r="E3415" s="188" t="s">
        <v>2388</v>
      </c>
      <c r="F3415" s="189" t="s">
        <v>3</v>
      </c>
      <c r="G3415" s="190"/>
      <c r="H3415" s="191"/>
      <c r="I3415" s="192"/>
    </row>
    <row r="3416" spans="1:9" x14ac:dyDescent="0.25">
      <c r="A3416" s="193" t="s">
        <v>2591</v>
      </c>
      <c r="B3416" s="194" t="s">
        <v>1718</v>
      </c>
      <c r="C3416" s="195" t="s">
        <v>2592</v>
      </c>
      <c r="D3416" s="195" t="s">
        <v>807</v>
      </c>
      <c r="E3416" s="196">
        <v>26.37</v>
      </c>
      <c r="F3416" s="197">
        <v>10</v>
      </c>
      <c r="G3416" s="198">
        <f t="shared" ref="G3416:G3427" si="233">IF(E3416="","",F3416*E3416)</f>
        <v>263.7</v>
      </c>
      <c r="H3416" s="386" t="s">
        <v>2605</v>
      </c>
      <c r="I3416" s="373" t="s">
        <v>2501</v>
      </c>
    </row>
    <row r="3417" spans="1:9" x14ac:dyDescent="0.25">
      <c r="A3417" s="193" t="s">
        <v>2515</v>
      </c>
      <c r="B3417" s="194" t="s">
        <v>1718</v>
      </c>
      <c r="C3417" s="195" t="s">
        <v>2516</v>
      </c>
      <c r="D3417" s="195" t="s">
        <v>807</v>
      </c>
      <c r="E3417" s="196">
        <v>27.37</v>
      </c>
      <c r="F3417" s="197">
        <v>10</v>
      </c>
      <c r="G3417" s="198">
        <f t="shared" si="233"/>
        <v>273.7</v>
      </c>
      <c r="H3417" s="387"/>
      <c r="I3417" s="373"/>
    </row>
    <row r="3418" spans="1:9" ht="26.25" x14ac:dyDescent="0.25">
      <c r="A3418" s="193" t="s">
        <v>2517</v>
      </c>
      <c r="B3418" s="194" t="s">
        <v>1718</v>
      </c>
      <c r="C3418" s="195" t="s">
        <v>2518</v>
      </c>
      <c r="D3418" s="195" t="s">
        <v>807</v>
      </c>
      <c r="E3418" s="196">
        <v>1.2</v>
      </c>
      <c r="F3418" s="197">
        <v>20</v>
      </c>
      <c r="G3418" s="198">
        <f t="shared" si="233"/>
        <v>24</v>
      </c>
      <c r="H3418" s="387"/>
      <c r="I3418" s="373"/>
    </row>
    <row r="3419" spans="1:9" ht="26.25" x14ac:dyDescent="0.25">
      <c r="A3419" s="193" t="s">
        <v>2519</v>
      </c>
      <c r="B3419" s="194" t="s">
        <v>1718</v>
      </c>
      <c r="C3419" s="195" t="s">
        <v>2520</v>
      </c>
      <c r="D3419" s="195" t="s">
        <v>807</v>
      </c>
      <c r="E3419" s="196">
        <v>0.85</v>
      </c>
      <c r="F3419" s="197">
        <v>20</v>
      </c>
      <c r="G3419" s="198">
        <f t="shared" si="233"/>
        <v>17</v>
      </c>
      <c r="H3419" s="387"/>
      <c r="I3419" s="373"/>
    </row>
    <row r="3420" spans="1:9" x14ac:dyDescent="0.25">
      <c r="A3420" s="193" t="s">
        <v>2550</v>
      </c>
      <c r="B3420" s="194" t="s">
        <v>1718</v>
      </c>
      <c r="C3420" s="195" t="s">
        <v>2551</v>
      </c>
      <c r="D3420" s="195" t="s">
        <v>807</v>
      </c>
      <c r="E3420" s="196">
        <v>106.24</v>
      </c>
      <c r="F3420" s="197">
        <v>4.3</v>
      </c>
      <c r="G3420" s="198">
        <f t="shared" si="233"/>
        <v>456.83199999999994</v>
      </c>
      <c r="H3420" s="387"/>
      <c r="I3420" s="373"/>
    </row>
    <row r="3421" spans="1:9" x14ac:dyDescent="0.25">
      <c r="A3421" s="193"/>
      <c r="B3421" s="194"/>
      <c r="C3421" s="195"/>
      <c r="D3421" s="195"/>
      <c r="E3421" s="196"/>
      <c r="F3421" s="197"/>
      <c r="G3421" s="198" t="str">
        <f t="shared" si="233"/>
        <v/>
      </c>
      <c r="H3421" s="387"/>
      <c r="I3421" s="373"/>
    </row>
    <row r="3422" spans="1:9" x14ac:dyDescent="0.25">
      <c r="A3422" s="193"/>
      <c r="B3422" s="194"/>
      <c r="C3422" s="195"/>
      <c r="D3422" s="195"/>
      <c r="E3422" s="196"/>
      <c r="F3422" s="197"/>
      <c r="G3422" s="198" t="str">
        <f t="shared" si="233"/>
        <v/>
      </c>
      <c r="H3422" s="387"/>
      <c r="I3422" s="373"/>
    </row>
    <row r="3423" spans="1:9" x14ac:dyDescent="0.25">
      <c r="A3423" s="193"/>
      <c r="B3423" s="194"/>
      <c r="C3423" s="195"/>
      <c r="D3423" s="195"/>
      <c r="E3423" s="196"/>
      <c r="F3423" s="197"/>
      <c r="G3423" s="198" t="str">
        <f t="shared" si="233"/>
        <v/>
      </c>
      <c r="H3423" s="387"/>
      <c r="I3423" s="373"/>
    </row>
    <row r="3424" spans="1:9" x14ac:dyDescent="0.25">
      <c r="A3424" s="193"/>
      <c r="B3424" s="194"/>
      <c r="C3424" s="195"/>
      <c r="D3424" s="195"/>
      <c r="E3424" s="196"/>
      <c r="F3424" s="199"/>
      <c r="G3424" s="198" t="str">
        <f t="shared" si="233"/>
        <v/>
      </c>
      <c r="H3424" s="387"/>
      <c r="I3424" s="373"/>
    </row>
    <row r="3425" spans="1:9" x14ac:dyDescent="0.25">
      <c r="A3425" s="193"/>
      <c r="B3425" s="194"/>
      <c r="C3425" s="195"/>
      <c r="D3425" s="195"/>
      <c r="E3425" s="196"/>
      <c r="F3425" s="199"/>
      <c r="G3425" s="198" t="str">
        <f t="shared" si="233"/>
        <v/>
      </c>
      <c r="H3425" s="387"/>
      <c r="I3425" s="373"/>
    </row>
    <row r="3426" spans="1:9" ht="15.75" thickBot="1" x14ac:dyDescent="0.3">
      <c r="A3426" s="200"/>
      <c r="B3426" s="201"/>
      <c r="C3426" s="202"/>
      <c r="D3426" s="202"/>
      <c r="E3426" s="203"/>
      <c r="F3426" s="204"/>
      <c r="G3426" s="205" t="str">
        <f t="shared" si="233"/>
        <v/>
      </c>
      <c r="H3426" s="388"/>
      <c r="I3426" s="374"/>
    </row>
    <row r="3427" spans="1:9" ht="15.75" thickBot="1" x14ac:dyDescent="0.3">
      <c r="A3427" s="164"/>
      <c r="B3427" s="206"/>
      <c r="C3427" s="164"/>
      <c r="D3427" s="164"/>
      <c r="E3427" s="207"/>
      <c r="F3427" s="208"/>
      <c r="G3427" s="209" t="str">
        <f t="shared" si="233"/>
        <v/>
      </c>
      <c r="H3427" s="175"/>
      <c r="I3427" s="175"/>
    </row>
    <row r="3428" spans="1:9" x14ac:dyDescent="0.25">
      <c r="A3428" s="176" t="s">
        <v>2369</v>
      </c>
      <c r="B3428" s="177" t="s">
        <v>750</v>
      </c>
      <c r="C3428" s="178"/>
      <c r="D3428" s="179" t="s">
        <v>2</v>
      </c>
      <c r="E3428" s="179" t="s">
        <v>2385</v>
      </c>
      <c r="F3428" s="180">
        <v>1</v>
      </c>
      <c r="G3428" s="181">
        <f>IF(SUM(G3430:G3439)="","",IF(E3428="NOTURNO",(SUM(G3430:G3439))*1.25,SUM(G3430:G3439)))</f>
        <v>193.82399999999996</v>
      </c>
      <c r="H3428" s="182" t="s">
        <v>1771</v>
      </c>
      <c r="I3428" s="183" t="s">
        <v>1772</v>
      </c>
    </row>
    <row r="3429" spans="1:9" x14ac:dyDescent="0.25">
      <c r="A3429" s="184" t="s">
        <v>1774</v>
      </c>
      <c r="B3429" s="185" t="s">
        <v>2386</v>
      </c>
      <c r="C3429" s="186" t="s">
        <v>2387</v>
      </c>
      <c r="D3429" s="187" t="s">
        <v>2</v>
      </c>
      <c r="E3429" s="188" t="s">
        <v>2388</v>
      </c>
      <c r="F3429" s="189" t="s">
        <v>3</v>
      </c>
      <c r="G3429" s="190"/>
      <c r="H3429" s="191"/>
      <c r="I3429" s="192"/>
    </row>
    <row r="3430" spans="1:9" x14ac:dyDescent="0.25">
      <c r="A3430" s="193" t="s">
        <v>2591</v>
      </c>
      <c r="B3430" s="194" t="s">
        <v>1718</v>
      </c>
      <c r="C3430" s="195" t="s">
        <v>2592</v>
      </c>
      <c r="D3430" s="195" t="s">
        <v>807</v>
      </c>
      <c r="E3430" s="196">
        <v>26.37</v>
      </c>
      <c r="F3430" s="197">
        <v>2.8</v>
      </c>
      <c r="G3430" s="198">
        <f t="shared" ref="G3430:G3440" si="234">IF(E3430="","",F3430*E3430)</f>
        <v>73.835999999999999</v>
      </c>
      <c r="H3430" s="386" t="s">
        <v>2605</v>
      </c>
      <c r="I3430" s="373" t="s">
        <v>2501</v>
      </c>
    </row>
    <row r="3431" spans="1:9" x14ac:dyDescent="0.25">
      <c r="A3431" s="193" t="s">
        <v>2515</v>
      </c>
      <c r="B3431" s="194" t="s">
        <v>1718</v>
      </c>
      <c r="C3431" s="195" t="s">
        <v>2516</v>
      </c>
      <c r="D3431" s="195" t="s">
        <v>807</v>
      </c>
      <c r="E3431" s="196">
        <v>27.37</v>
      </c>
      <c r="F3431" s="197">
        <v>2.8</v>
      </c>
      <c r="G3431" s="198">
        <f t="shared" si="234"/>
        <v>76.635999999999996</v>
      </c>
      <c r="H3431" s="387"/>
      <c r="I3431" s="373"/>
    </row>
    <row r="3432" spans="1:9" ht="26.25" x14ac:dyDescent="0.25">
      <c r="A3432" s="193" t="s">
        <v>2517</v>
      </c>
      <c r="B3432" s="194" t="s">
        <v>1718</v>
      </c>
      <c r="C3432" s="195" t="s">
        <v>2518</v>
      </c>
      <c r="D3432" s="195" t="s">
        <v>807</v>
      </c>
      <c r="E3432" s="196">
        <v>1.2</v>
      </c>
      <c r="F3432" s="197">
        <v>5.6</v>
      </c>
      <c r="G3432" s="198">
        <f t="shared" si="234"/>
        <v>6.72</v>
      </c>
      <c r="H3432" s="387"/>
      <c r="I3432" s="373"/>
    </row>
    <row r="3433" spans="1:9" ht="26.25" x14ac:dyDescent="0.25">
      <c r="A3433" s="193" t="s">
        <v>2519</v>
      </c>
      <c r="B3433" s="194" t="s">
        <v>1718</v>
      </c>
      <c r="C3433" s="195" t="s">
        <v>2520</v>
      </c>
      <c r="D3433" s="195" t="s">
        <v>807</v>
      </c>
      <c r="E3433" s="196">
        <v>0.85</v>
      </c>
      <c r="F3433" s="197">
        <v>5.6</v>
      </c>
      <c r="G3433" s="198">
        <f t="shared" si="234"/>
        <v>4.76</v>
      </c>
      <c r="H3433" s="387"/>
      <c r="I3433" s="373"/>
    </row>
    <row r="3434" spans="1:9" x14ac:dyDescent="0.25">
      <c r="A3434" s="193" t="s">
        <v>2550</v>
      </c>
      <c r="B3434" s="194" t="s">
        <v>1718</v>
      </c>
      <c r="C3434" s="195" t="s">
        <v>2551</v>
      </c>
      <c r="D3434" s="195" t="s">
        <v>807</v>
      </c>
      <c r="E3434" s="196">
        <v>106.24</v>
      </c>
      <c r="F3434" s="197">
        <v>0.3</v>
      </c>
      <c r="G3434" s="198">
        <f t="shared" si="234"/>
        <v>31.871999999999996</v>
      </c>
      <c r="H3434" s="387"/>
      <c r="I3434" s="373"/>
    </row>
    <row r="3435" spans="1:9" x14ac:dyDescent="0.25">
      <c r="A3435" s="193"/>
      <c r="B3435" s="194"/>
      <c r="C3435" s="195"/>
      <c r="D3435" s="195"/>
      <c r="E3435" s="196"/>
      <c r="F3435" s="197"/>
      <c r="G3435" s="198" t="str">
        <f t="shared" si="234"/>
        <v/>
      </c>
      <c r="H3435" s="387"/>
      <c r="I3435" s="373"/>
    </row>
    <row r="3436" spans="1:9" x14ac:dyDescent="0.25">
      <c r="A3436" s="193"/>
      <c r="B3436" s="194"/>
      <c r="C3436" s="195"/>
      <c r="D3436" s="195"/>
      <c r="E3436" s="196"/>
      <c r="F3436" s="197"/>
      <c r="G3436" s="198" t="str">
        <f t="shared" si="234"/>
        <v/>
      </c>
      <c r="H3436" s="387"/>
      <c r="I3436" s="373"/>
    </row>
    <row r="3437" spans="1:9" x14ac:dyDescent="0.25">
      <c r="A3437" s="193"/>
      <c r="B3437" s="194"/>
      <c r="C3437" s="195"/>
      <c r="D3437" s="195"/>
      <c r="E3437" s="196"/>
      <c r="F3437" s="197"/>
      <c r="G3437" s="198" t="str">
        <f t="shared" si="234"/>
        <v/>
      </c>
      <c r="H3437" s="387"/>
      <c r="I3437" s="373"/>
    </row>
    <row r="3438" spans="1:9" x14ac:dyDescent="0.25">
      <c r="A3438" s="193"/>
      <c r="B3438" s="194"/>
      <c r="C3438" s="195"/>
      <c r="D3438" s="195"/>
      <c r="E3438" s="196"/>
      <c r="F3438" s="199"/>
      <c r="G3438" s="198" t="str">
        <f t="shared" si="234"/>
        <v/>
      </c>
      <c r="H3438" s="387"/>
      <c r="I3438" s="373"/>
    </row>
    <row r="3439" spans="1:9" x14ac:dyDescent="0.25">
      <c r="A3439" s="193"/>
      <c r="B3439" s="194"/>
      <c r="C3439" s="195"/>
      <c r="D3439" s="195"/>
      <c r="E3439" s="196"/>
      <c r="F3439" s="199"/>
      <c r="G3439" s="198" t="str">
        <f t="shared" si="234"/>
        <v/>
      </c>
      <c r="H3439" s="387"/>
      <c r="I3439" s="373"/>
    </row>
    <row r="3440" spans="1:9" ht="15.75" thickBot="1" x14ac:dyDescent="0.3">
      <c r="A3440" s="200"/>
      <c r="B3440" s="201"/>
      <c r="C3440" s="202"/>
      <c r="D3440" s="202"/>
      <c r="E3440" s="203"/>
      <c r="F3440" s="204"/>
      <c r="G3440" s="205" t="str">
        <f t="shared" si="234"/>
        <v/>
      </c>
      <c r="H3440" s="388"/>
      <c r="I3440" s="374"/>
    </row>
    <row r="3441" spans="1:9" ht="15.75" thickBot="1" x14ac:dyDescent="0.3">
      <c r="B3441" s="91"/>
      <c r="C3441" s="172"/>
      <c r="D3441" s="172"/>
      <c r="E3441" s="173"/>
      <c r="F3441" s="174"/>
      <c r="G3441" s="173"/>
      <c r="H3441" s="175"/>
      <c r="I3441" s="175"/>
    </row>
    <row r="3442" spans="1:9" x14ac:dyDescent="0.25">
      <c r="A3442" s="176" t="s">
        <v>2370</v>
      </c>
      <c r="B3442" s="177" t="s">
        <v>751</v>
      </c>
      <c r="C3442" s="178"/>
      <c r="D3442" s="179" t="s">
        <v>2</v>
      </c>
      <c r="E3442" s="179" t="s">
        <v>2385</v>
      </c>
      <c r="F3442" s="180">
        <v>1</v>
      </c>
      <c r="G3442" s="181">
        <f>IF(SUM(G3444:G3453)="","",IF(E3442="NOTURNO",(SUM(G3444:G3453))*1.25,SUM(G3444:G3453)))</f>
        <v>624.08799999999997</v>
      </c>
      <c r="H3442" s="182" t="s">
        <v>1771</v>
      </c>
      <c r="I3442" s="183" t="s">
        <v>1772</v>
      </c>
    </row>
    <row r="3443" spans="1:9" x14ac:dyDescent="0.25">
      <c r="A3443" s="184" t="s">
        <v>1774</v>
      </c>
      <c r="B3443" s="185" t="s">
        <v>2386</v>
      </c>
      <c r="C3443" s="186" t="s">
        <v>2387</v>
      </c>
      <c r="D3443" s="187" t="s">
        <v>2</v>
      </c>
      <c r="E3443" s="188" t="s">
        <v>2388</v>
      </c>
      <c r="F3443" s="189" t="s">
        <v>3</v>
      </c>
      <c r="G3443" s="190"/>
      <c r="H3443" s="191"/>
      <c r="I3443" s="192"/>
    </row>
    <row r="3444" spans="1:9" x14ac:dyDescent="0.25">
      <c r="A3444" s="193" t="s">
        <v>2591</v>
      </c>
      <c r="B3444" s="194" t="s">
        <v>1718</v>
      </c>
      <c r="C3444" s="195" t="s">
        <v>2592</v>
      </c>
      <c r="D3444" s="195" t="s">
        <v>807</v>
      </c>
      <c r="E3444" s="196">
        <v>26.37</v>
      </c>
      <c r="F3444" s="197">
        <v>7.3</v>
      </c>
      <c r="G3444" s="198">
        <f t="shared" ref="G3444:G3455" si="235">IF(E3444="","",F3444*E3444)</f>
        <v>192.501</v>
      </c>
      <c r="H3444" s="386" t="s">
        <v>2605</v>
      </c>
      <c r="I3444" s="373" t="s">
        <v>2501</v>
      </c>
    </row>
    <row r="3445" spans="1:9" x14ac:dyDescent="0.25">
      <c r="A3445" s="193" t="s">
        <v>2515</v>
      </c>
      <c r="B3445" s="194" t="s">
        <v>1718</v>
      </c>
      <c r="C3445" s="195" t="s">
        <v>2516</v>
      </c>
      <c r="D3445" s="195" t="s">
        <v>807</v>
      </c>
      <c r="E3445" s="196">
        <v>27.37</v>
      </c>
      <c r="F3445" s="197">
        <v>7.3</v>
      </c>
      <c r="G3445" s="198">
        <f t="shared" si="235"/>
        <v>199.80100000000002</v>
      </c>
      <c r="H3445" s="387"/>
      <c r="I3445" s="373"/>
    </row>
    <row r="3446" spans="1:9" ht="26.25" x14ac:dyDescent="0.25">
      <c r="A3446" s="193" t="s">
        <v>2517</v>
      </c>
      <c r="B3446" s="194" t="s">
        <v>1718</v>
      </c>
      <c r="C3446" s="195" t="s">
        <v>2518</v>
      </c>
      <c r="D3446" s="195" t="s">
        <v>807</v>
      </c>
      <c r="E3446" s="196">
        <v>1.2</v>
      </c>
      <c r="F3446" s="197">
        <v>14.6</v>
      </c>
      <c r="G3446" s="198">
        <f t="shared" si="235"/>
        <v>17.52</v>
      </c>
      <c r="H3446" s="387"/>
      <c r="I3446" s="373"/>
    </row>
    <row r="3447" spans="1:9" ht="26.25" x14ac:dyDescent="0.25">
      <c r="A3447" s="212" t="s">
        <v>2519</v>
      </c>
      <c r="B3447" s="194" t="s">
        <v>1718</v>
      </c>
      <c r="C3447" s="195" t="s">
        <v>2520</v>
      </c>
      <c r="D3447" s="195" t="s">
        <v>807</v>
      </c>
      <c r="E3447" s="196">
        <v>0.85</v>
      </c>
      <c r="F3447" s="197">
        <v>14.6</v>
      </c>
      <c r="G3447" s="198">
        <f t="shared" si="235"/>
        <v>12.41</v>
      </c>
      <c r="H3447" s="387"/>
      <c r="I3447" s="373"/>
    </row>
    <row r="3448" spans="1:9" x14ac:dyDescent="0.25">
      <c r="A3448" s="193" t="s">
        <v>2550</v>
      </c>
      <c r="B3448" s="194" t="s">
        <v>1718</v>
      </c>
      <c r="C3448" s="195" t="s">
        <v>2551</v>
      </c>
      <c r="D3448" s="195" t="s">
        <v>807</v>
      </c>
      <c r="E3448" s="196">
        <v>106.24</v>
      </c>
      <c r="F3448" s="197">
        <v>1.9</v>
      </c>
      <c r="G3448" s="198">
        <f t="shared" si="235"/>
        <v>201.85599999999999</v>
      </c>
      <c r="H3448" s="387"/>
      <c r="I3448" s="373"/>
    </row>
    <row r="3449" spans="1:9" x14ac:dyDescent="0.25">
      <c r="A3449" s="193"/>
      <c r="B3449" s="194"/>
      <c r="C3449" s="195"/>
      <c r="D3449" s="195"/>
      <c r="E3449" s="196"/>
      <c r="F3449" s="197"/>
      <c r="G3449" s="198" t="str">
        <f t="shared" si="235"/>
        <v/>
      </c>
      <c r="H3449" s="387"/>
      <c r="I3449" s="373"/>
    </row>
    <row r="3450" spans="1:9" x14ac:dyDescent="0.25">
      <c r="A3450" s="193"/>
      <c r="B3450" s="194"/>
      <c r="C3450" s="195"/>
      <c r="D3450" s="195"/>
      <c r="E3450" s="196"/>
      <c r="F3450" s="197"/>
      <c r="G3450" s="198" t="str">
        <f t="shared" si="235"/>
        <v/>
      </c>
      <c r="H3450" s="387"/>
      <c r="I3450" s="373"/>
    </row>
    <row r="3451" spans="1:9" x14ac:dyDescent="0.25">
      <c r="A3451" s="193"/>
      <c r="B3451" s="194"/>
      <c r="C3451" s="195"/>
      <c r="D3451" s="195"/>
      <c r="E3451" s="196"/>
      <c r="F3451" s="197"/>
      <c r="G3451" s="198" t="str">
        <f t="shared" si="235"/>
        <v/>
      </c>
      <c r="H3451" s="387"/>
      <c r="I3451" s="373"/>
    </row>
    <row r="3452" spans="1:9" x14ac:dyDescent="0.25">
      <c r="A3452" s="193"/>
      <c r="B3452" s="194"/>
      <c r="C3452" s="195"/>
      <c r="D3452" s="195"/>
      <c r="E3452" s="196"/>
      <c r="F3452" s="197"/>
      <c r="G3452" s="198" t="str">
        <f t="shared" si="235"/>
        <v/>
      </c>
      <c r="H3452" s="387"/>
      <c r="I3452" s="373"/>
    </row>
    <row r="3453" spans="1:9" x14ac:dyDescent="0.25">
      <c r="A3453" s="193"/>
      <c r="B3453" s="194"/>
      <c r="C3453" s="195"/>
      <c r="D3453" s="195"/>
      <c r="E3453" s="196"/>
      <c r="F3453" s="199"/>
      <c r="G3453" s="198" t="str">
        <f t="shared" si="235"/>
        <v/>
      </c>
      <c r="H3453" s="387"/>
      <c r="I3453" s="373"/>
    </row>
    <row r="3454" spans="1:9" ht="15.75" thickBot="1" x14ac:dyDescent="0.3">
      <c r="A3454" s="200"/>
      <c r="B3454" s="201"/>
      <c r="C3454" s="202"/>
      <c r="D3454" s="202"/>
      <c r="E3454" s="203"/>
      <c r="F3454" s="204"/>
      <c r="G3454" s="205" t="str">
        <f t="shared" si="235"/>
        <v/>
      </c>
      <c r="H3454" s="388"/>
      <c r="I3454" s="374"/>
    </row>
    <row r="3455" spans="1:9" ht="15.75" thickBot="1" x14ac:dyDescent="0.3">
      <c r="A3455" s="164"/>
      <c r="B3455" s="206"/>
      <c r="C3455" s="164"/>
      <c r="D3455" s="164"/>
      <c r="E3455" s="207"/>
      <c r="F3455" s="208"/>
      <c r="G3455" s="209" t="str">
        <f t="shared" si="235"/>
        <v/>
      </c>
      <c r="H3455" s="175"/>
      <c r="I3455" s="175"/>
    </row>
    <row r="3456" spans="1:9" x14ac:dyDescent="0.25">
      <c r="A3456" s="176" t="s">
        <v>2371</v>
      </c>
      <c r="B3456" s="177" t="s">
        <v>752</v>
      </c>
      <c r="C3456" s="178"/>
      <c r="D3456" s="179" t="s">
        <v>2</v>
      </c>
      <c r="E3456" s="179" t="s">
        <v>2385</v>
      </c>
      <c r="F3456" s="180">
        <v>1</v>
      </c>
      <c r="G3456" s="181">
        <f>IF(SUM(G3458:G3467)="","",IF(E3456="NOTURNO",(SUM(G3458:G3467))*1.25,SUM(G3458:G3467)))</f>
        <v>1035.232</v>
      </c>
      <c r="H3456" s="182" t="s">
        <v>1771</v>
      </c>
      <c r="I3456" s="183" t="s">
        <v>1772</v>
      </c>
    </row>
    <row r="3457" spans="1:9" x14ac:dyDescent="0.25">
      <c r="A3457" s="184" t="s">
        <v>1774</v>
      </c>
      <c r="B3457" s="185" t="s">
        <v>2386</v>
      </c>
      <c r="C3457" s="186" t="s">
        <v>2387</v>
      </c>
      <c r="D3457" s="187" t="s">
        <v>2</v>
      </c>
      <c r="E3457" s="188" t="s">
        <v>2388</v>
      </c>
      <c r="F3457" s="189" t="s">
        <v>3</v>
      </c>
      <c r="G3457" s="190"/>
      <c r="H3457" s="191"/>
      <c r="I3457" s="192"/>
    </row>
    <row r="3458" spans="1:9" x14ac:dyDescent="0.25">
      <c r="A3458" s="193" t="s">
        <v>2591</v>
      </c>
      <c r="B3458" s="194" t="s">
        <v>1718</v>
      </c>
      <c r="C3458" s="195" t="s">
        <v>2592</v>
      </c>
      <c r="D3458" s="195" t="s">
        <v>807</v>
      </c>
      <c r="E3458" s="196">
        <v>26.37</v>
      </c>
      <c r="F3458" s="197">
        <v>10</v>
      </c>
      <c r="G3458" s="198">
        <f t="shared" ref="G3458:G3469" si="236">IF(E3458="","",F3458*E3458)</f>
        <v>263.7</v>
      </c>
      <c r="H3458" s="386" t="s">
        <v>2605</v>
      </c>
      <c r="I3458" s="373" t="s">
        <v>2501</v>
      </c>
    </row>
    <row r="3459" spans="1:9" x14ac:dyDescent="0.25">
      <c r="A3459" s="193" t="s">
        <v>2515</v>
      </c>
      <c r="B3459" s="194" t="s">
        <v>1718</v>
      </c>
      <c r="C3459" s="195" t="s">
        <v>2516</v>
      </c>
      <c r="D3459" s="195" t="s">
        <v>807</v>
      </c>
      <c r="E3459" s="196">
        <v>27.37</v>
      </c>
      <c r="F3459" s="197">
        <v>10</v>
      </c>
      <c r="G3459" s="198">
        <f t="shared" si="236"/>
        <v>273.7</v>
      </c>
      <c r="H3459" s="387"/>
      <c r="I3459" s="373"/>
    </row>
    <row r="3460" spans="1:9" ht="26.25" x14ac:dyDescent="0.25">
      <c r="A3460" s="193" t="s">
        <v>2517</v>
      </c>
      <c r="B3460" s="194" t="s">
        <v>1718</v>
      </c>
      <c r="C3460" s="195" t="s">
        <v>2518</v>
      </c>
      <c r="D3460" s="195" t="s">
        <v>807</v>
      </c>
      <c r="E3460" s="196">
        <v>1.2</v>
      </c>
      <c r="F3460" s="197">
        <v>20</v>
      </c>
      <c r="G3460" s="198">
        <f t="shared" si="236"/>
        <v>24</v>
      </c>
      <c r="H3460" s="387"/>
      <c r="I3460" s="373"/>
    </row>
    <row r="3461" spans="1:9" ht="26.25" x14ac:dyDescent="0.25">
      <c r="A3461" s="193" t="s">
        <v>2519</v>
      </c>
      <c r="B3461" s="194" t="s">
        <v>1718</v>
      </c>
      <c r="C3461" s="195" t="s">
        <v>2520</v>
      </c>
      <c r="D3461" s="195" t="s">
        <v>807</v>
      </c>
      <c r="E3461" s="196">
        <v>0.85</v>
      </c>
      <c r="F3461" s="197">
        <v>20</v>
      </c>
      <c r="G3461" s="198">
        <f t="shared" si="236"/>
        <v>17</v>
      </c>
      <c r="H3461" s="387"/>
      <c r="I3461" s="373"/>
    </row>
    <row r="3462" spans="1:9" x14ac:dyDescent="0.25">
      <c r="A3462" s="193" t="s">
        <v>2550</v>
      </c>
      <c r="B3462" s="194" t="s">
        <v>1718</v>
      </c>
      <c r="C3462" s="195" t="s">
        <v>2551</v>
      </c>
      <c r="D3462" s="195" t="s">
        <v>807</v>
      </c>
      <c r="E3462" s="196">
        <v>106.24</v>
      </c>
      <c r="F3462" s="197">
        <v>4.3</v>
      </c>
      <c r="G3462" s="198">
        <f t="shared" si="236"/>
        <v>456.83199999999994</v>
      </c>
      <c r="H3462" s="387"/>
      <c r="I3462" s="373"/>
    </row>
    <row r="3463" spans="1:9" x14ac:dyDescent="0.25">
      <c r="A3463" s="193"/>
      <c r="B3463" s="194"/>
      <c r="C3463" s="195"/>
      <c r="D3463" s="195"/>
      <c r="E3463" s="196"/>
      <c r="F3463" s="197"/>
      <c r="G3463" s="198" t="str">
        <f t="shared" si="236"/>
        <v/>
      </c>
      <c r="H3463" s="387"/>
      <c r="I3463" s="373"/>
    </row>
    <row r="3464" spans="1:9" x14ac:dyDescent="0.25">
      <c r="A3464" s="193"/>
      <c r="B3464" s="194"/>
      <c r="C3464" s="195"/>
      <c r="D3464" s="195"/>
      <c r="E3464" s="196"/>
      <c r="F3464" s="197"/>
      <c r="G3464" s="198" t="str">
        <f t="shared" si="236"/>
        <v/>
      </c>
      <c r="H3464" s="387"/>
      <c r="I3464" s="373"/>
    </row>
    <row r="3465" spans="1:9" x14ac:dyDescent="0.25">
      <c r="A3465" s="193"/>
      <c r="B3465" s="194"/>
      <c r="C3465" s="195"/>
      <c r="D3465" s="195"/>
      <c r="E3465" s="196"/>
      <c r="F3465" s="197"/>
      <c r="G3465" s="198" t="str">
        <f t="shared" si="236"/>
        <v/>
      </c>
      <c r="H3465" s="387"/>
      <c r="I3465" s="373"/>
    </row>
    <row r="3466" spans="1:9" x14ac:dyDescent="0.25">
      <c r="A3466" s="193"/>
      <c r="B3466" s="194"/>
      <c r="C3466" s="195"/>
      <c r="D3466" s="195"/>
      <c r="E3466" s="196"/>
      <c r="F3466" s="199"/>
      <c r="G3466" s="198" t="str">
        <f t="shared" si="236"/>
        <v/>
      </c>
      <c r="H3466" s="387"/>
      <c r="I3466" s="373"/>
    </row>
    <row r="3467" spans="1:9" x14ac:dyDescent="0.25">
      <c r="A3467" s="193"/>
      <c r="B3467" s="194"/>
      <c r="C3467" s="195"/>
      <c r="D3467" s="195"/>
      <c r="E3467" s="196"/>
      <c r="F3467" s="199"/>
      <c r="G3467" s="198" t="str">
        <f t="shared" si="236"/>
        <v/>
      </c>
      <c r="H3467" s="387"/>
      <c r="I3467" s="373"/>
    </row>
    <row r="3468" spans="1:9" ht="15.75" thickBot="1" x14ac:dyDescent="0.3">
      <c r="A3468" s="200"/>
      <c r="B3468" s="201"/>
      <c r="C3468" s="202"/>
      <c r="D3468" s="202"/>
      <c r="E3468" s="203"/>
      <c r="F3468" s="204"/>
      <c r="G3468" s="205" t="str">
        <f t="shared" si="236"/>
        <v/>
      </c>
      <c r="H3468" s="388"/>
      <c r="I3468" s="374"/>
    </row>
    <row r="3469" spans="1:9" ht="15.75" thickBot="1" x14ac:dyDescent="0.3">
      <c r="A3469" s="164"/>
      <c r="B3469" s="206"/>
      <c r="C3469" s="164"/>
      <c r="D3469" s="164"/>
      <c r="E3469" s="207"/>
      <c r="F3469" s="208"/>
      <c r="G3469" s="209" t="str">
        <f t="shared" si="236"/>
        <v/>
      </c>
      <c r="H3469" s="175"/>
      <c r="I3469" s="175"/>
    </row>
    <row r="3470" spans="1:9" x14ac:dyDescent="0.25">
      <c r="A3470" s="176" t="s">
        <v>2372</v>
      </c>
      <c r="B3470" s="177" t="s">
        <v>753</v>
      </c>
      <c r="C3470" s="178"/>
      <c r="D3470" s="179" t="s">
        <v>2</v>
      </c>
      <c r="E3470" s="179" t="s">
        <v>2385</v>
      </c>
      <c r="F3470" s="180">
        <v>1</v>
      </c>
      <c r="G3470" s="181">
        <f>IF(SUM(G3472:G3481)="","",IF(E3470="NOTURNO",(SUM(G3472:G3481))*1.25,SUM(G3472:G3481)))</f>
        <v>124.88800000000001</v>
      </c>
      <c r="H3470" s="182" t="s">
        <v>1771</v>
      </c>
      <c r="I3470" s="183" t="s">
        <v>1772</v>
      </c>
    </row>
    <row r="3471" spans="1:9" x14ac:dyDescent="0.25">
      <c r="A3471" s="184" t="s">
        <v>1774</v>
      </c>
      <c r="B3471" s="185" t="s">
        <v>2386</v>
      </c>
      <c r="C3471" s="186" t="s">
        <v>2387</v>
      </c>
      <c r="D3471" s="187" t="s">
        <v>2</v>
      </c>
      <c r="E3471" s="188" t="s">
        <v>2388</v>
      </c>
      <c r="F3471" s="189" t="s">
        <v>3</v>
      </c>
      <c r="G3471" s="190"/>
      <c r="H3471" s="191"/>
      <c r="I3471" s="192"/>
    </row>
    <row r="3472" spans="1:9" x14ac:dyDescent="0.25">
      <c r="A3472" s="193" t="s">
        <v>2591</v>
      </c>
      <c r="B3472" s="194" t="s">
        <v>1718</v>
      </c>
      <c r="C3472" s="195" t="s">
        <v>2592</v>
      </c>
      <c r="D3472" s="195" t="s">
        <v>807</v>
      </c>
      <c r="E3472" s="196">
        <v>26.37</v>
      </c>
      <c r="F3472" s="197">
        <v>1.7</v>
      </c>
      <c r="G3472" s="198">
        <f t="shared" ref="G3472:G3483" si="237">IF(E3472="","",F3472*E3472)</f>
        <v>44.829000000000001</v>
      </c>
      <c r="H3472" s="386" t="s">
        <v>2606</v>
      </c>
      <c r="I3472" s="389" t="s">
        <v>2501</v>
      </c>
    </row>
    <row r="3473" spans="1:9" x14ac:dyDescent="0.25">
      <c r="A3473" s="193" t="s">
        <v>2515</v>
      </c>
      <c r="B3473" s="194" t="s">
        <v>1718</v>
      </c>
      <c r="C3473" s="195" t="s">
        <v>2516</v>
      </c>
      <c r="D3473" s="195" t="s">
        <v>807</v>
      </c>
      <c r="E3473" s="196">
        <v>27.37</v>
      </c>
      <c r="F3473" s="197">
        <v>1.7</v>
      </c>
      <c r="G3473" s="198">
        <f t="shared" si="237"/>
        <v>46.529000000000003</v>
      </c>
      <c r="H3473" s="387"/>
      <c r="I3473" s="390"/>
    </row>
    <row r="3474" spans="1:9" ht="26.25" x14ac:dyDescent="0.25">
      <c r="A3474" s="193" t="s">
        <v>2517</v>
      </c>
      <c r="B3474" s="194" t="s">
        <v>1718</v>
      </c>
      <c r="C3474" s="195" t="s">
        <v>2518</v>
      </c>
      <c r="D3474" s="195" t="s">
        <v>807</v>
      </c>
      <c r="E3474" s="196">
        <v>1.2</v>
      </c>
      <c r="F3474" s="197">
        <v>3.4</v>
      </c>
      <c r="G3474" s="198">
        <f t="shared" si="237"/>
        <v>4.08</v>
      </c>
      <c r="H3474" s="387"/>
      <c r="I3474" s="390"/>
    </row>
    <row r="3475" spans="1:9" ht="26.25" x14ac:dyDescent="0.25">
      <c r="A3475" s="193" t="s">
        <v>2519</v>
      </c>
      <c r="B3475" s="194" t="s">
        <v>1718</v>
      </c>
      <c r="C3475" s="195" t="s">
        <v>2520</v>
      </c>
      <c r="D3475" s="195" t="s">
        <v>807</v>
      </c>
      <c r="E3475" s="196">
        <v>0.85</v>
      </c>
      <c r="F3475" s="197">
        <v>3.4</v>
      </c>
      <c r="G3475" s="198">
        <f t="shared" si="237"/>
        <v>2.8899999999999997</v>
      </c>
      <c r="H3475" s="387"/>
      <c r="I3475" s="390"/>
    </row>
    <row r="3476" spans="1:9" x14ac:dyDescent="0.25">
      <c r="A3476" s="193" t="s">
        <v>2550</v>
      </c>
      <c r="B3476" s="194" t="s">
        <v>1718</v>
      </c>
      <c r="C3476" s="195" t="s">
        <v>2551</v>
      </c>
      <c r="D3476" s="195" t="s">
        <v>807</v>
      </c>
      <c r="E3476" s="196">
        <v>106.24</v>
      </c>
      <c r="F3476" s="197">
        <v>0.25</v>
      </c>
      <c r="G3476" s="198">
        <f t="shared" si="237"/>
        <v>26.56</v>
      </c>
      <c r="H3476" s="387"/>
      <c r="I3476" s="390"/>
    </row>
    <row r="3477" spans="1:9" x14ac:dyDescent="0.25">
      <c r="A3477" s="193"/>
      <c r="B3477" s="194"/>
      <c r="C3477" s="195"/>
      <c r="D3477" s="195"/>
      <c r="E3477" s="196"/>
      <c r="F3477" s="197"/>
      <c r="G3477" s="198" t="str">
        <f t="shared" si="237"/>
        <v/>
      </c>
      <c r="H3477" s="387"/>
      <c r="I3477" s="390"/>
    </row>
    <row r="3478" spans="1:9" x14ac:dyDescent="0.25">
      <c r="A3478" s="193"/>
      <c r="B3478" s="194"/>
      <c r="C3478" s="195"/>
      <c r="D3478" s="195"/>
      <c r="E3478" s="196"/>
      <c r="F3478" s="197"/>
      <c r="G3478" s="198" t="str">
        <f t="shared" si="237"/>
        <v/>
      </c>
      <c r="H3478" s="387"/>
      <c r="I3478" s="390"/>
    </row>
    <row r="3479" spans="1:9" x14ac:dyDescent="0.25">
      <c r="A3479" s="193"/>
      <c r="B3479" s="194"/>
      <c r="C3479" s="195"/>
      <c r="D3479" s="195"/>
      <c r="E3479" s="196"/>
      <c r="F3479" s="197"/>
      <c r="G3479" s="198" t="str">
        <f t="shared" si="237"/>
        <v/>
      </c>
      <c r="H3479" s="387"/>
      <c r="I3479" s="390"/>
    </row>
    <row r="3480" spans="1:9" x14ac:dyDescent="0.25">
      <c r="A3480" s="193"/>
      <c r="B3480" s="194"/>
      <c r="C3480" s="195"/>
      <c r="D3480" s="195"/>
      <c r="E3480" s="196"/>
      <c r="F3480" s="199"/>
      <c r="G3480" s="198" t="str">
        <f t="shared" si="237"/>
        <v/>
      </c>
      <c r="H3480" s="387"/>
      <c r="I3480" s="390"/>
    </row>
    <row r="3481" spans="1:9" x14ac:dyDescent="0.25">
      <c r="A3481" s="193"/>
      <c r="B3481" s="194"/>
      <c r="C3481" s="195"/>
      <c r="D3481" s="195"/>
      <c r="E3481" s="196"/>
      <c r="F3481" s="199"/>
      <c r="G3481" s="198" t="str">
        <f t="shared" si="237"/>
        <v/>
      </c>
      <c r="H3481" s="387"/>
      <c r="I3481" s="390"/>
    </row>
    <row r="3482" spans="1:9" ht="15.75" thickBot="1" x14ac:dyDescent="0.3">
      <c r="A3482" s="200"/>
      <c r="B3482" s="201"/>
      <c r="C3482" s="202"/>
      <c r="D3482" s="202"/>
      <c r="E3482" s="203"/>
      <c r="F3482" s="204"/>
      <c r="G3482" s="205" t="str">
        <f t="shared" si="237"/>
        <v/>
      </c>
      <c r="H3482" s="388"/>
      <c r="I3482" s="391"/>
    </row>
    <row r="3483" spans="1:9" ht="15.75" thickBot="1" x14ac:dyDescent="0.3">
      <c r="A3483" s="164"/>
      <c r="B3483" s="206"/>
      <c r="C3483" s="164"/>
      <c r="D3483" s="164"/>
      <c r="E3483" s="207"/>
      <c r="F3483" s="208"/>
      <c r="G3483" s="209" t="str">
        <f t="shared" si="237"/>
        <v/>
      </c>
      <c r="H3483" s="175"/>
      <c r="I3483" s="175"/>
    </row>
    <row r="3484" spans="1:9" x14ac:dyDescent="0.25">
      <c r="A3484" s="176" t="s">
        <v>2373</v>
      </c>
      <c r="B3484" s="177" t="s">
        <v>754</v>
      </c>
      <c r="C3484" s="178"/>
      <c r="D3484" s="179" t="s">
        <v>2</v>
      </c>
      <c r="E3484" s="179" t="s">
        <v>2385</v>
      </c>
      <c r="F3484" s="180">
        <v>1</v>
      </c>
      <c r="G3484" s="181">
        <f>IF(SUM(G3486:G3495)="","",IF(E3484="NOTURNO",(SUM(G3486:G3495))*1.25,SUM(G3486:G3495)))</f>
        <v>124.88800000000001</v>
      </c>
      <c r="H3484" s="182" t="s">
        <v>1771</v>
      </c>
      <c r="I3484" s="183" t="s">
        <v>1772</v>
      </c>
    </row>
    <row r="3485" spans="1:9" x14ac:dyDescent="0.25">
      <c r="A3485" s="184" t="s">
        <v>1774</v>
      </c>
      <c r="B3485" s="185" t="s">
        <v>2386</v>
      </c>
      <c r="C3485" s="186" t="s">
        <v>2387</v>
      </c>
      <c r="D3485" s="187" t="s">
        <v>2</v>
      </c>
      <c r="E3485" s="188" t="s">
        <v>2388</v>
      </c>
      <c r="F3485" s="189" t="s">
        <v>3</v>
      </c>
      <c r="G3485" s="190"/>
      <c r="H3485" s="191"/>
      <c r="I3485" s="192"/>
    </row>
    <row r="3486" spans="1:9" x14ac:dyDescent="0.25">
      <c r="A3486" s="193" t="s">
        <v>2591</v>
      </c>
      <c r="B3486" s="194" t="s">
        <v>1718</v>
      </c>
      <c r="C3486" s="195" t="s">
        <v>2592</v>
      </c>
      <c r="D3486" s="195" t="s">
        <v>807</v>
      </c>
      <c r="E3486" s="196">
        <v>26.37</v>
      </c>
      <c r="F3486" s="197">
        <v>1.7</v>
      </c>
      <c r="G3486" s="198">
        <f t="shared" ref="G3486:G3497" si="238">IF(E3486="","",F3486*E3486)</f>
        <v>44.829000000000001</v>
      </c>
      <c r="H3486" s="371" t="s">
        <v>2607</v>
      </c>
      <c r="I3486" s="373" t="s">
        <v>2501</v>
      </c>
    </row>
    <row r="3487" spans="1:9" x14ac:dyDescent="0.25">
      <c r="A3487" s="193" t="s">
        <v>2515</v>
      </c>
      <c r="B3487" s="194" t="s">
        <v>1718</v>
      </c>
      <c r="C3487" s="195" t="s">
        <v>2516</v>
      </c>
      <c r="D3487" s="195" t="s">
        <v>807</v>
      </c>
      <c r="E3487" s="196">
        <v>27.37</v>
      </c>
      <c r="F3487" s="197">
        <v>1.7</v>
      </c>
      <c r="G3487" s="198">
        <f t="shared" si="238"/>
        <v>46.529000000000003</v>
      </c>
      <c r="H3487" s="371"/>
      <c r="I3487" s="373"/>
    </row>
    <row r="3488" spans="1:9" ht="26.25" x14ac:dyDescent="0.25">
      <c r="A3488" s="193" t="s">
        <v>2517</v>
      </c>
      <c r="B3488" s="194" t="s">
        <v>1718</v>
      </c>
      <c r="C3488" s="195" t="s">
        <v>2518</v>
      </c>
      <c r="D3488" s="195" t="s">
        <v>807</v>
      </c>
      <c r="E3488" s="196">
        <v>1.2</v>
      </c>
      <c r="F3488" s="197">
        <v>3.4</v>
      </c>
      <c r="G3488" s="198">
        <f t="shared" si="238"/>
        <v>4.08</v>
      </c>
      <c r="H3488" s="371"/>
      <c r="I3488" s="373"/>
    </row>
    <row r="3489" spans="1:9" ht="26.25" x14ac:dyDescent="0.25">
      <c r="A3489" s="193" t="s">
        <v>2519</v>
      </c>
      <c r="B3489" s="194" t="s">
        <v>1718</v>
      </c>
      <c r="C3489" s="195" t="s">
        <v>2520</v>
      </c>
      <c r="D3489" s="195" t="s">
        <v>807</v>
      </c>
      <c r="E3489" s="196">
        <v>0.85</v>
      </c>
      <c r="F3489" s="197">
        <v>3.4</v>
      </c>
      <c r="G3489" s="198">
        <f t="shared" si="238"/>
        <v>2.8899999999999997</v>
      </c>
      <c r="H3489" s="371"/>
      <c r="I3489" s="373"/>
    </row>
    <row r="3490" spans="1:9" x14ac:dyDescent="0.25">
      <c r="A3490" s="193" t="s">
        <v>2550</v>
      </c>
      <c r="B3490" s="194" t="s">
        <v>1718</v>
      </c>
      <c r="C3490" s="195" t="s">
        <v>2551</v>
      </c>
      <c r="D3490" s="195" t="s">
        <v>807</v>
      </c>
      <c r="E3490" s="196">
        <v>106.24</v>
      </c>
      <c r="F3490" s="197">
        <v>0.25</v>
      </c>
      <c r="G3490" s="198">
        <f t="shared" si="238"/>
        <v>26.56</v>
      </c>
      <c r="H3490" s="371"/>
      <c r="I3490" s="373"/>
    </row>
    <row r="3491" spans="1:9" x14ac:dyDescent="0.25">
      <c r="A3491" s="193"/>
      <c r="B3491" s="194"/>
      <c r="C3491" s="195"/>
      <c r="D3491" s="195"/>
      <c r="E3491" s="196"/>
      <c r="F3491" s="197"/>
      <c r="G3491" s="198" t="str">
        <f t="shared" si="238"/>
        <v/>
      </c>
      <c r="H3491" s="371"/>
      <c r="I3491" s="373"/>
    </row>
    <row r="3492" spans="1:9" x14ac:dyDescent="0.25">
      <c r="A3492" s="193"/>
      <c r="B3492" s="194"/>
      <c r="C3492" s="195"/>
      <c r="D3492" s="195"/>
      <c r="E3492" s="196"/>
      <c r="F3492" s="197"/>
      <c r="G3492" s="198" t="str">
        <f t="shared" si="238"/>
        <v/>
      </c>
      <c r="H3492" s="371"/>
      <c r="I3492" s="373"/>
    </row>
    <row r="3493" spans="1:9" x14ac:dyDescent="0.25">
      <c r="A3493" s="193"/>
      <c r="B3493" s="194"/>
      <c r="C3493" s="195"/>
      <c r="D3493" s="195"/>
      <c r="E3493" s="196"/>
      <c r="F3493" s="197"/>
      <c r="G3493" s="198" t="str">
        <f t="shared" si="238"/>
        <v/>
      </c>
      <c r="H3493" s="371"/>
      <c r="I3493" s="373"/>
    </row>
    <row r="3494" spans="1:9" x14ac:dyDescent="0.25">
      <c r="A3494" s="193"/>
      <c r="B3494" s="194"/>
      <c r="C3494" s="195"/>
      <c r="D3494" s="195"/>
      <c r="E3494" s="196"/>
      <c r="F3494" s="199"/>
      <c r="G3494" s="198" t="str">
        <f t="shared" si="238"/>
        <v/>
      </c>
      <c r="H3494" s="371"/>
      <c r="I3494" s="373"/>
    </row>
    <row r="3495" spans="1:9" x14ac:dyDescent="0.25">
      <c r="A3495" s="193"/>
      <c r="B3495" s="194"/>
      <c r="C3495" s="195"/>
      <c r="D3495" s="195"/>
      <c r="E3495" s="196"/>
      <c r="F3495" s="199"/>
      <c r="G3495" s="198" t="str">
        <f t="shared" si="238"/>
        <v/>
      </c>
      <c r="H3495" s="371"/>
      <c r="I3495" s="373"/>
    </row>
    <row r="3496" spans="1:9" ht="15.75" thickBot="1" x14ac:dyDescent="0.3">
      <c r="A3496" s="200"/>
      <c r="B3496" s="201"/>
      <c r="C3496" s="202"/>
      <c r="D3496" s="202"/>
      <c r="E3496" s="203"/>
      <c r="F3496" s="204"/>
      <c r="G3496" s="205" t="str">
        <f t="shared" si="238"/>
        <v/>
      </c>
      <c r="H3496" s="372"/>
      <c r="I3496" s="374"/>
    </row>
    <row r="3497" spans="1:9" ht="15.75" thickBot="1" x14ac:dyDescent="0.3">
      <c r="A3497" s="164"/>
      <c r="B3497" s="206"/>
      <c r="C3497" s="164"/>
      <c r="D3497" s="164"/>
      <c r="E3497" s="207"/>
      <c r="F3497" s="208"/>
      <c r="G3497" s="209" t="str">
        <f t="shared" si="238"/>
        <v/>
      </c>
      <c r="H3497" s="175"/>
      <c r="I3497" s="175"/>
    </row>
    <row r="3498" spans="1:9" x14ac:dyDescent="0.25">
      <c r="A3498" s="176" t="s">
        <v>2374</v>
      </c>
      <c r="B3498" s="177" t="s">
        <v>755</v>
      </c>
      <c r="C3498" s="178"/>
      <c r="D3498" s="179" t="s">
        <v>2</v>
      </c>
      <c r="E3498" s="179" t="s">
        <v>2385</v>
      </c>
      <c r="F3498" s="180">
        <v>1</v>
      </c>
      <c r="G3498" s="181">
        <f>IF(SUM(G3500:G3509)="","",IF(E3498="NOTURNO",(SUM(G3500:G3509))*1.25,SUM(G3500:G3509)))</f>
        <v>379.50399999999996</v>
      </c>
      <c r="H3498" s="182" t="s">
        <v>1771</v>
      </c>
      <c r="I3498" s="183" t="s">
        <v>1772</v>
      </c>
    </row>
    <row r="3499" spans="1:9" x14ac:dyDescent="0.25">
      <c r="A3499" s="184" t="s">
        <v>1774</v>
      </c>
      <c r="B3499" s="185" t="s">
        <v>2386</v>
      </c>
      <c r="C3499" s="186" t="s">
        <v>2387</v>
      </c>
      <c r="D3499" s="187" t="s">
        <v>2</v>
      </c>
      <c r="E3499" s="188" t="s">
        <v>2388</v>
      </c>
      <c r="F3499" s="189" t="s">
        <v>3</v>
      </c>
      <c r="G3499" s="190"/>
      <c r="H3499" s="191"/>
      <c r="I3499" s="192"/>
    </row>
    <row r="3500" spans="1:9" x14ac:dyDescent="0.25">
      <c r="A3500" s="193" t="s">
        <v>2591</v>
      </c>
      <c r="B3500" s="194" t="s">
        <v>1718</v>
      </c>
      <c r="C3500" s="195" t="s">
        <v>2592</v>
      </c>
      <c r="D3500" s="195" t="s">
        <v>807</v>
      </c>
      <c r="E3500" s="196">
        <v>26.37</v>
      </c>
      <c r="F3500" s="197">
        <v>5</v>
      </c>
      <c r="G3500" s="198">
        <f t="shared" ref="G3500:G3511" si="239">IF(E3500="","",F3500*E3500)</f>
        <v>131.85</v>
      </c>
      <c r="H3500" s="371" t="s">
        <v>2607</v>
      </c>
      <c r="I3500" s="373" t="s">
        <v>2501</v>
      </c>
    </row>
    <row r="3501" spans="1:9" x14ac:dyDescent="0.25">
      <c r="A3501" s="193" t="s">
        <v>2515</v>
      </c>
      <c r="B3501" s="194" t="s">
        <v>1718</v>
      </c>
      <c r="C3501" s="195" t="s">
        <v>2516</v>
      </c>
      <c r="D3501" s="195" t="s">
        <v>807</v>
      </c>
      <c r="E3501" s="196">
        <v>27.37</v>
      </c>
      <c r="F3501" s="197">
        <v>5</v>
      </c>
      <c r="G3501" s="198">
        <f t="shared" si="239"/>
        <v>136.85</v>
      </c>
      <c r="H3501" s="371"/>
      <c r="I3501" s="373"/>
    </row>
    <row r="3502" spans="1:9" ht="26.25" x14ac:dyDescent="0.25">
      <c r="A3502" s="193" t="s">
        <v>2517</v>
      </c>
      <c r="B3502" s="194" t="s">
        <v>1718</v>
      </c>
      <c r="C3502" s="195" t="s">
        <v>2518</v>
      </c>
      <c r="D3502" s="195" t="s">
        <v>807</v>
      </c>
      <c r="E3502" s="196">
        <v>1.2</v>
      </c>
      <c r="F3502" s="197">
        <v>10</v>
      </c>
      <c r="G3502" s="198">
        <f t="shared" si="239"/>
        <v>12</v>
      </c>
      <c r="H3502" s="371"/>
      <c r="I3502" s="373"/>
    </row>
    <row r="3503" spans="1:9" ht="26.25" x14ac:dyDescent="0.25">
      <c r="A3503" s="193" t="s">
        <v>2519</v>
      </c>
      <c r="B3503" s="194" t="s">
        <v>1718</v>
      </c>
      <c r="C3503" s="195" t="s">
        <v>2520</v>
      </c>
      <c r="D3503" s="195" t="s">
        <v>807</v>
      </c>
      <c r="E3503" s="196">
        <v>0.85</v>
      </c>
      <c r="F3503" s="197">
        <v>10</v>
      </c>
      <c r="G3503" s="198">
        <f t="shared" si="239"/>
        <v>8.5</v>
      </c>
      <c r="H3503" s="371"/>
      <c r="I3503" s="373"/>
    </row>
    <row r="3504" spans="1:9" x14ac:dyDescent="0.25">
      <c r="A3504" s="193" t="s">
        <v>2550</v>
      </c>
      <c r="B3504" s="194" t="s">
        <v>1718</v>
      </c>
      <c r="C3504" s="195" t="s">
        <v>2551</v>
      </c>
      <c r="D3504" s="195" t="s">
        <v>807</v>
      </c>
      <c r="E3504" s="196">
        <v>106.24</v>
      </c>
      <c r="F3504" s="197">
        <v>0.85</v>
      </c>
      <c r="G3504" s="198">
        <f t="shared" si="239"/>
        <v>90.303999999999988</v>
      </c>
      <c r="H3504" s="371"/>
      <c r="I3504" s="373"/>
    </row>
    <row r="3505" spans="1:9" x14ac:dyDescent="0.25">
      <c r="A3505" s="193"/>
      <c r="B3505" s="194"/>
      <c r="C3505" s="195"/>
      <c r="D3505" s="195"/>
      <c r="E3505" s="196"/>
      <c r="F3505" s="197"/>
      <c r="G3505" s="198" t="str">
        <f t="shared" si="239"/>
        <v/>
      </c>
      <c r="H3505" s="371"/>
      <c r="I3505" s="373"/>
    </row>
    <row r="3506" spans="1:9" x14ac:dyDescent="0.25">
      <c r="A3506" s="193"/>
      <c r="B3506" s="194"/>
      <c r="C3506" s="195"/>
      <c r="D3506" s="195"/>
      <c r="E3506" s="196"/>
      <c r="F3506" s="197"/>
      <c r="G3506" s="198" t="str">
        <f t="shared" si="239"/>
        <v/>
      </c>
      <c r="H3506" s="371"/>
      <c r="I3506" s="373"/>
    </row>
    <row r="3507" spans="1:9" x14ac:dyDescent="0.25">
      <c r="A3507" s="193"/>
      <c r="B3507" s="194"/>
      <c r="C3507" s="195"/>
      <c r="D3507" s="195"/>
      <c r="E3507" s="196"/>
      <c r="F3507" s="197"/>
      <c r="G3507" s="198" t="str">
        <f t="shared" si="239"/>
        <v/>
      </c>
      <c r="H3507" s="371"/>
      <c r="I3507" s="373"/>
    </row>
    <row r="3508" spans="1:9" x14ac:dyDescent="0.25">
      <c r="A3508" s="193"/>
      <c r="B3508" s="194"/>
      <c r="C3508" s="195"/>
      <c r="D3508" s="195"/>
      <c r="E3508" s="196"/>
      <c r="F3508" s="199"/>
      <c r="G3508" s="198" t="str">
        <f t="shared" si="239"/>
        <v/>
      </c>
      <c r="H3508" s="371"/>
      <c r="I3508" s="373"/>
    </row>
    <row r="3509" spans="1:9" x14ac:dyDescent="0.25">
      <c r="A3509" s="193"/>
      <c r="B3509" s="194"/>
      <c r="C3509" s="195"/>
      <c r="D3509" s="195"/>
      <c r="E3509" s="196"/>
      <c r="F3509" s="199"/>
      <c r="G3509" s="198" t="str">
        <f t="shared" si="239"/>
        <v/>
      </c>
      <c r="H3509" s="371"/>
      <c r="I3509" s="373"/>
    </row>
    <row r="3510" spans="1:9" ht="15.75" thickBot="1" x14ac:dyDescent="0.3">
      <c r="A3510" s="200"/>
      <c r="B3510" s="201"/>
      <c r="C3510" s="202"/>
      <c r="D3510" s="202"/>
      <c r="E3510" s="203"/>
      <c r="F3510" s="204"/>
      <c r="G3510" s="205" t="str">
        <f t="shared" si="239"/>
        <v/>
      </c>
      <c r="H3510" s="372"/>
      <c r="I3510" s="374"/>
    </row>
    <row r="3511" spans="1:9" ht="15.75" thickBot="1" x14ac:dyDescent="0.3">
      <c r="A3511" s="164"/>
      <c r="B3511" s="206"/>
      <c r="C3511" s="164"/>
      <c r="D3511" s="164"/>
      <c r="E3511" s="207"/>
      <c r="F3511" s="208"/>
      <c r="G3511" s="209" t="str">
        <f t="shared" si="239"/>
        <v/>
      </c>
      <c r="H3511" s="175"/>
      <c r="I3511" s="175"/>
    </row>
    <row r="3512" spans="1:9" x14ac:dyDescent="0.25">
      <c r="A3512" s="176" t="s">
        <v>2375</v>
      </c>
      <c r="B3512" s="177" t="s">
        <v>756</v>
      </c>
      <c r="C3512" s="178"/>
      <c r="D3512" s="179" t="s">
        <v>2</v>
      </c>
      <c r="E3512" s="179" t="s">
        <v>2385</v>
      </c>
      <c r="F3512" s="180">
        <v>1</v>
      </c>
      <c r="G3512" s="181">
        <f>IF(SUM(G3514:G3523)="","",IF(E3512="NOTURNO",(SUM(G3514:G3523))*1.25,SUM(G3514:G3523)))</f>
        <v>757.24</v>
      </c>
      <c r="H3512" s="182" t="s">
        <v>1771</v>
      </c>
      <c r="I3512" s="183" t="s">
        <v>1772</v>
      </c>
    </row>
    <row r="3513" spans="1:9" x14ac:dyDescent="0.25">
      <c r="A3513" s="184" t="s">
        <v>1774</v>
      </c>
      <c r="B3513" s="185" t="s">
        <v>2386</v>
      </c>
      <c r="C3513" s="186" t="s">
        <v>2387</v>
      </c>
      <c r="D3513" s="187" t="s">
        <v>2</v>
      </c>
      <c r="E3513" s="188" t="s">
        <v>2388</v>
      </c>
      <c r="F3513" s="189" t="s">
        <v>3</v>
      </c>
      <c r="G3513" s="190"/>
      <c r="H3513" s="191"/>
      <c r="I3513" s="192"/>
    </row>
    <row r="3514" spans="1:9" x14ac:dyDescent="0.25">
      <c r="A3514" s="193" t="s">
        <v>2591</v>
      </c>
      <c r="B3514" s="194" t="s">
        <v>1718</v>
      </c>
      <c r="C3514" s="195" t="s">
        <v>2592</v>
      </c>
      <c r="D3514" s="195" t="s">
        <v>807</v>
      </c>
      <c r="E3514" s="196">
        <v>26.37</v>
      </c>
      <c r="F3514" s="197">
        <v>8.5</v>
      </c>
      <c r="G3514" s="198">
        <f t="shared" ref="G3514:G3525" si="240">IF(E3514="","",F3514*E3514)</f>
        <v>224.14500000000001</v>
      </c>
      <c r="H3514" s="371" t="s">
        <v>2607</v>
      </c>
      <c r="I3514" s="373" t="s">
        <v>2501</v>
      </c>
    </row>
    <row r="3515" spans="1:9" x14ac:dyDescent="0.25">
      <c r="A3515" s="193" t="s">
        <v>2515</v>
      </c>
      <c r="B3515" s="194" t="s">
        <v>1718</v>
      </c>
      <c r="C3515" s="195" t="s">
        <v>2516</v>
      </c>
      <c r="D3515" s="195" t="s">
        <v>807</v>
      </c>
      <c r="E3515" s="196">
        <v>27.37</v>
      </c>
      <c r="F3515" s="197">
        <v>8.5</v>
      </c>
      <c r="G3515" s="198">
        <f t="shared" si="240"/>
        <v>232.64500000000001</v>
      </c>
      <c r="H3515" s="371"/>
      <c r="I3515" s="373"/>
    </row>
    <row r="3516" spans="1:9" ht="26.25" x14ac:dyDescent="0.25">
      <c r="A3516" s="193" t="s">
        <v>2517</v>
      </c>
      <c r="B3516" s="194" t="s">
        <v>1718</v>
      </c>
      <c r="C3516" s="195" t="s">
        <v>2518</v>
      </c>
      <c r="D3516" s="195" t="s">
        <v>807</v>
      </c>
      <c r="E3516" s="196">
        <v>1.2</v>
      </c>
      <c r="F3516" s="197">
        <v>17</v>
      </c>
      <c r="G3516" s="198">
        <f t="shared" si="240"/>
        <v>20.399999999999999</v>
      </c>
      <c r="H3516" s="371"/>
      <c r="I3516" s="373"/>
    </row>
    <row r="3517" spans="1:9" ht="26.25" x14ac:dyDescent="0.25">
      <c r="A3517" s="193" t="s">
        <v>2519</v>
      </c>
      <c r="B3517" s="194" t="s">
        <v>1718</v>
      </c>
      <c r="C3517" s="195" t="s">
        <v>2520</v>
      </c>
      <c r="D3517" s="195" t="s">
        <v>807</v>
      </c>
      <c r="E3517" s="196">
        <v>0.85</v>
      </c>
      <c r="F3517" s="197">
        <v>17</v>
      </c>
      <c r="G3517" s="198">
        <f t="shared" si="240"/>
        <v>14.45</v>
      </c>
      <c r="H3517" s="371"/>
      <c r="I3517" s="373"/>
    </row>
    <row r="3518" spans="1:9" x14ac:dyDescent="0.25">
      <c r="A3518" s="193" t="s">
        <v>2550</v>
      </c>
      <c r="B3518" s="194" t="s">
        <v>1718</v>
      </c>
      <c r="C3518" s="195" t="s">
        <v>2551</v>
      </c>
      <c r="D3518" s="195" t="s">
        <v>807</v>
      </c>
      <c r="E3518" s="196">
        <v>106.24</v>
      </c>
      <c r="F3518" s="197">
        <v>2.5</v>
      </c>
      <c r="G3518" s="198">
        <f t="shared" si="240"/>
        <v>265.59999999999997</v>
      </c>
      <c r="H3518" s="371"/>
      <c r="I3518" s="373"/>
    </row>
    <row r="3519" spans="1:9" x14ac:dyDescent="0.25">
      <c r="A3519" s="193"/>
      <c r="B3519" s="194"/>
      <c r="C3519" s="195"/>
      <c r="D3519" s="195"/>
      <c r="E3519" s="196"/>
      <c r="F3519" s="197"/>
      <c r="G3519" s="198" t="str">
        <f t="shared" si="240"/>
        <v/>
      </c>
      <c r="H3519" s="371"/>
      <c r="I3519" s="373"/>
    </row>
    <row r="3520" spans="1:9" x14ac:dyDescent="0.25">
      <c r="A3520" s="193"/>
      <c r="B3520" s="194"/>
      <c r="C3520" s="195"/>
      <c r="D3520" s="195"/>
      <c r="E3520" s="196"/>
      <c r="F3520" s="197"/>
      <c r="G3520" s="198" t="str">
        <f t="shared" si="240"/>
        <v/>
      </c>
      <c r="H3520" s="371"/>
      <c r="I3520" s="373"/>
    </row>
    <row r="3521" spans="1:9" x14ac:dyDescent="0.25">
      <c r="A3521" s="193"/>
      <c r="B3521" s="194"/>
      <c r="C3521" s="195"/>
      <c r="D3521" s="195"/>
      <c r="E3521" s="196"/>
      <c r="F3521" s="197"/>
      <c r="G3521" s="198" t="str">
        <f t="shared" si="240"/>
        <v/>
      </c>
      <c r="H3521" s="371"/>
      <c r="I3521" s="373"/>
    </row>
    <row r="3522" spans="1:9" x14ac:dyDescent="0.25">
      <c r="A3522" s="193"/>
      <c r="B3522" s="194"/>
      <c r="C3522" s="195"/>
      <c r="D3522" s="195"/>
      <c r="E3522" s="196"/>
      <c r="F3522" s="199"/>
      <c r="G3522" s="198" t="str">
        <f t="shared" si="240"/>
        <v/>
      </c>
      <c r="H3522" s="371"/>
      <c r="I3522" s="373"/>
    </row>
    <row r="3523" spans="1:9" x14ac:dyDescent="0.25">
      <c r="A3523" s="193"/>
      <c r="B3523" s="194"/>
      <c r="C3523" s="195"/>
      <c r="D3523" s="195"/>
      <c r="E3523" s="196"/>
      <c r="F3523" s="199"/>
      <c r="G3523" s="198" t="str">
        <f t="shared" si="240"/>
        <v/>
      </c>
      <c r="H3523" s="371"/>
      <c r="I3523" s="373"/>
    </row>
    <row r="3524" spans="1:9" ht="15.75" thickBot="1" x14ac:dyDescent="0.3">
      <c r="A3524" s="200"/>
      <c r="B3524" s="201"/>
      <c r="C3524" s="202"/>
      <c r="D3524" s="202"/>
      <c r="E3524" s="203"/>
      <c r="F3524" s="204"/>
      <c r="G3524" s="205" t="str">
        <f t="shared" si="240"/>
        <v/>
      </c>
      <c r="H3524" s="372"/>
      <c r="I3524" s="374"/>
    </row>
    <row r="3525" spans="1:9" ht="15.75" thickBot="1" x14ac:dyDescent="0.3">
      <c r="A3525" s="164"/>
      <c r="B3525" s="206"/>
      <c r="C3525" s="164"/>
      <c r="D3525" s="164"/>
      <c r="E3525" s="207"/>
      <c r="F3525" s="208"/>
      <c r="G3525" s="209" t="str">
        <f t="shared" si="240"/>
        <v/>
      </c>
      <c r="H3525" s="175"/>
      <c r="I3525" s="175"/>
    </row>
    <row r="3526" spans="1:9" x14ac:dyDescent="0.25">
      <c r="A3526" s="176" t="s">
        <v>2376</v>
      </c>
      <c r="B3526" s="177" t="s">
        <v>757</v>
      </c>
      <c r="C3526" s="178"/>
      <c r="D3526" s="179" t="s">
        <v>2</v>
      </c>
      <c r="E3526" s="179" t="s">
        <v>2385</v>
      </c>
      <c r="F3526" s="180">
        <v>1</v>
      </c>
      <c r="G3526" s="181">
        <f>IF(SUM(G3528:G3537)="","",IF(E3526="NOTURNO",(SUM(G3528:G3537))*1.25,SUM(G3528:G3537)))</f>
        <v>505.33600000000007</v>
      </c>
      <c r="H3526" s="182" t="s">
        <v>1771</v>
      </c>
      <c r="I3526" s="183" t="s">
        <v>1772</v>
      </c>
    </row>
    <row r="3527" spans="1:9" x14ac:dyDescent="0.25">
      <c r="A3527" s="184" t="s">
        <v>1774</v>
      </c>
      <c r="B3527" s="185" t="s">
        <v>2386</v>
      </c>
      <c r="C3527" s="186" t="s">
        <v>2387</v>
      </c>
      <c r="D3527" s="187" t="s">
        <v>2</v>
      </c>
      <c r="E3527" s="188" t="s">
        <v>2388</v>
      </c>
      <c r="F3527" s="189" t="s">
        <v>3</v>
      </c>
      <c r="G3527" s="190"/>
      <c r="H3527" s="191"/>
      <c r="I3527" s="192"/>
    </row>
    <row r="3528" spans="1:9" x14ac:dyDescent="0.25">
      <c r="A3528" s="193" t="s">
        <v>2591</v>
      </c>
      <c r="B3528" s="194" t="s">
        <v>1718</v>
      </c>
      <c r="C3528" s="195" t="s">
        <v>2592</v>
      </c>
      <c r="D3528" s="195" t="s">
        <v>807</v>
      </c>
      <c r="E3528" s="196">
        <v>26.37</v>
      </c>
      <c r="F3528" s="197">
        <v>6.9</v>
      </c>
      <c r="G3528" s="198">
        <f t="shared" ref="G3528:G3539" si="241">IF(E3528="","",F3528*E3528)</f>
        <v>181.953</v>
      </c>
      <c r="H3528" s="371" t="s">
        <v>2608</v>
      </c>
      <c r="I3528" s="373" t="s">
        <v>2501</v>
      </c>
    </row>
    <row r="3529" spans="1:9" x14ac:dyDescent="0.25">
      <c r="A3529" s="193" t="s">
        <v>2515</v>
      </c>
      <c r="B3529" s="194" t="s">
        <v>1718</v>
      </c>
      <c r="C3529" s="195" t="s">
        <v>2516</v>
      </c>
      <c r="D3529" s="195" t="s">
        <v>807</v>
      </c>
      <c r="E3529" s="196">
        <v>27.37</v>
      </c>
      <c r="F3529" s="197">
        <v>6.9</v>
      </c>
      <c r="G3529" s="198">
        <f t="shared" si="241"/>
        <v>188.85300000000001</v>
      </c>
      <c r="H3529" s="371"/>
      <c r="I3529" s="373"/>
    </row>
    <row r="3530" spans="1:9" ht="26.25" x14ac:dyDescent="0.25">
      <c r="A3530" s="193" t="s">
        <v>2517</v>
      </c>
      <c r="B3530" s="194" t="s">
        <v>1718</v>
      </c>
      <c r="C3530" s="195" t="s">
        <v>2518</v>
      </c>
      <c r="D3530" s="195" t="s">
        <v>807</v>
      </c>
      <c r="E3530" s="196">
        <v>1.2</v>
      </c>
      <c r="F3530" s="197">
        <v>13.8</v>
      </c>
      <c r="G3530" s="198">
        <f t="shared" si="241"/>
        <v>16.559999999999999</v>
      </c>
      <c r="H3530" s="371"/>
      <c r="I3530" s="373"/>
    </row>
    <row r="3531" spans="1:9" ht="26.25" x14ac:dyDescent="0.25">
      <c r="A3531" s="212" t="s">
        <v>2519</v>
      </c>
      <c r="B3531" s="194" t="s">
        <v>1718</v>
      </c>
      <c r="C3531" s="195" t="s">
        <v>2520</v>
      </c>
      <c r="D3531" s="195" t="s">
        <v>807</v>
      </c>
      <c r="E3531" s="196">
        <v>0.85</v>
      </c>
      <c r="F3531" s="197">
        <v>13.8</v>
      </c>
      <c r="G3531" s="198">
        <f t="shared" si="241"/>
        <v>11.73</v>
      </c>
      <c r="H3531" s="371"/>
      <c r="I3531" s="373"/>
    </row>
    <row r="3532" spans="1:9" x14ac:dyDescent="0.25">
      <c r="A3532" s="193" t="s">
        <v>2550</v>
      </c>
      <c r="B3532" s="194" t="s">
        <v>1718</v>
      </c>
      <c r="C3532" s="195" t="s">
        <v>2551</v>
      </c>
      <c r="D3532" s="195" t="s">
        <v>807</v>
      </c>
      <c r="E3532" s="196">
        <v>106.24</v>
      </c>
      <c r="F3532" s="197">
        <v>1</v>
      </c>
      <c r="G3532" s="198">
        <f t="shared" si="241"/>
        <v>106.24</v>
      </c>
      <c r="H3532" s="371"/>
      <c r="I3532" s="373"/>
    </row>
    <row r="3533" spans="1:9" x14ac:dyDescent="0.25">
      <c r="A3533" s="193"/>
      <c r="B3533" s="194"/>
      <c r="C3533" s="195"/>
      <c r="D3533" s="195"/>
      <c r="E3533" s="196"/>
      <c r="F3533" s="197"/>
      <c r="G3533" s="198" t="str">
        <f t="shared" si="241"/>
        <v/>
      </c>
      <c r="H3533" s="371"/>
      <c r="I3533" s="373"/>
    </row>
    <row r="3534" spans="1:9" x14ac:dyDescent="0.25">
      <c r="A3534" s="193"/>
      <c r="B3534" s="194"/>
      <c r="C3534" s="195"/>
      <c r="D3534" s="195"/>
      <c r="E3534" s="196"/>
      <c r="F3534" s="197"/>
      <c r="G3534" s="198" t="str">
        <f t="shared" si="241"/>
        <v/>
      </c>
      <c r="H3534" s="371"/>
      <c r="I3534" s="373"/>
    </row>
    <row r="3535" spans="1:9" x14ac:dyDescent="0.25">
      <c r="A3535" s="193"/>
      <c r="B3535" s="194"/>
      <c r="C3535" s="195"/>
      <c r="D3535" s="195"/>
      <c r="E3535" s="196"/>
      <c r="F3535" s="197"/>
      <c r="G3535" s="198" t="str">
        <f t="shared" si="241"/>
        <v/>
      </c>
      <c r="H3535" s="371"/>
      <c r="I3535" s="373"/>
    </row>
    <row r="3536" spans="1:9" x14ac:dyDescent="0.25">
      <c r="A3536" s="193"/>
      <c r="B3536" s="194"/>
      <c r="C3536" s="195"/>
      <c r="D3536" s="195"/>
      <c r="E3536" s="196"/>
      <c r="F3536" s="197"/>
      <c r="G3536" s="198" t="str">
        <f t="shared" si="241"/>
        <v/>
      </c>
      <c r="H3536" s="371"/>
      <c r="I3536" s="373"/>
    </row>
    <row r="3537" spans="1:9" x14ac:dyDescent="0.25">
      <c r="A3537" s="193"/>
      <c r="B3537" s="194"/>
      <c r="C3537" s="195"/>
      <c r="D3537" s="195"/>
      <c r="E3537" s="196"/>
      <c r="F3537" s="199"/>
      <c r="G3537" s="198" t="str">
        <f t="shared" si="241"/>
        <v/>
      </c>
      <c r="H3537" s="371"/>
      <c r="I3537" s="373"/>
    </row>
    <row r="3538" spans="1:9" ht="15.75" thickBot="1" x14ac:dyDescent="0.3">
      <c r="A3538" s="200"/>
      <c r="B3538" s="201"/>
      <c r="C3538" s="202"/>
      <c r="D3538" s="202"/>
      <c r="E3538" s="203"/>
      <c r="F3538" s="204"/>
      <c r="G3538" s="205" t="str">
        <f t="shared" si="241"/>
        <v/>
      </c>
      <c r="H3538" s="372"/>
      <c r="I3538" s="374"/>
    </row>
    <row r="3539" spans="1:9" ht="15.75" thickBot="1" x14ac:dyDescent="0.3">
      <c r="A3539" s="164"/>
      <c r="B3539" s="206"/>
      <c r="C3539" s="164"/>
      <c r="D3539" s="164"/>
      <c r="E3539" s="207"/>
      <c r="F3539" s="208"/>
      <c r="G3539" s="209" t="str">
        <f t="shared" si="241"/>
        <v/>
      </c>
      <c r="H3539" s="175"/>
      <c r="I3539" s="175"/>
    </row>
    <row r="3540" spans="1:9" x14ac:dyDescent="0.25">
      <c r="A3540" s="176" t="s">
        <v>2377</v>
      </c>
      <c r="B3540" s="177" t="s">
        <v>758</v>
      </c>
      <c r="C3540" s="178"/>
      <c r="D3540" s="179" t="s">
        <v>2</v>
      </c>
      <c r="E3540" s="179" t="s">
        <v>2385</v>
      </c>
      <c r="F3540" s="180">
        <v>1</v>
      </c>
      <c r="G3540" s="181">
        <f>IF(SUM(G3542:G3551)="","",IF(E3540="NOTURNO",(SUM(G3542:G3551))*1.25,SUM(G3542:G3551)))</f>
        <v>124.88800000000001</v>
      </c>
      <c r="H3540" s="182" t="s">
        <v>1771</v>
      </c>
      <c r="I3540" s="183" t="s">
        <v>1772</v>
      </c>
    </row>
    <row r="3541" spans="1:9" x14ac:dyDescent="0.25">
      <c r="A3541" s="184" t="s">
        <v>1774</v>
      </c>
      <c r="B3541" s="185" t="s">
        <v>2386</v>
      </c>
      <c r="C3541" s="186" t="s">
        <v>2387</v>
      </c>
      <c r="D3541" s="187" t="s">
        <v>2</v>
      </c>
      <c r="E3541" s="188" t="s">
        <v>2388</v>
      </c>
      <c r="F3541" s="189" t="s">
        <v>3</v>
      </c>
      <c r="G3541" s="190"/>
      <c r="H3541" s="191"/>
      <c r="I3541" s="192"/>
    </row>
    <row r="3542" spans="1:9" x14ac:dyDescent="0.25">
      <c r="A3542" s="193" t="s">
        <v>2591</v>
      </c>
      <c r="B3542" s="194" t="s">
        <v>1718</v>
      </c>
      <c r="C3542" s="195" t="s">
        <v>2592</v>
      </c>
      <c r="D3542" s="195" t="s">
        <v>807</v>
      </c>
      <c r="E3542" s="196">
        <v>26.37</v>
      </c>
      <c r="F3542" s="197">
        <v>1.7</v>
      </c>
      <c r="G3542" s="198">
        <f t="shared" ref="G3542:G3553" si="242">IF(E3542="","",F3542*E3542)</f>
        <v>44.829000000000001</v>
      </c>
      <c r="H3542" s="371" t="s">
        <v>2609</v>
      </c>
      <c r="I3542" s="373" t="s">
        <v>2501</v>
      </c>
    </row>
    <row r="3543" spans="1:9" x14ac:dyDescent="0.25">
      <c r="A3543" s="193" t="s">
        <v>2515</v>
      </c>
      <c r="B3543" s="194" t="s">
        <v>1718</v>
      </c>
      <c r="C3543" s="195" t="s">
        <v>2516</v>
      </c>
      <c r="D3543" s="195" t="s">
        <v>807</v>
      </c>
      <c r="E3543" s="196">
        <v>27.37</v>
      </c>
      <c r="F3543" s="197">
        <v>1.7</v>
      </c>
      <c r="G3543" s="198">
        <f t="shared" si="242"/>
        <v>46.529000000000003</v>
      </c>
      <c r="H3543" s="371"/>
      <c r="I3543" s="373"/>
    </row>
    <row r="3544" spans="1:9" ht="26.25" x14ac:dyDescent="0.25">
      <c r="A3544" s="193" t="s">
        <v>2517</v>
      </c>
      <c r="B3544" s="194" t="s">
        <v>1718</v>
      </c>
      <c r="C3544" s="195" t="s">
        <v>2518</v>
      </c>
      <c r="D3544" s="195" t="s">
        <v>807</v>
      </c>
      <c r="E3544" s="196">
        <v>1.2</v>
      </c>
      <c r="F3544" s="197">
        <v>3.4</v>
      </c>
      <c r="G3544" s="198">
        <f t="shared" si="242"/>
        <v>4.08</v>
      </c>
      <c r="H3544" s="371"/>
      <c r="I3544" s="373"/>
    </row>
    <row r="3545" spans="1:9" ht="26.25" x14ac:dyDescent="0.25">
      <c r="A3545" s="193" t="s">
        <v>2519</v>
      </c>
      <c r="B3545" s="194" t="s">
        <v>1718</v>
      </c>
      <c r="C3545" s="195" t="s">
        <v>2520</v>
      </c>
      <c r="D3545" s="195" t="s">
        <v>807</v>
      </c>
      <c r="E3545" s="196">
        <v>0.85</v>
      </c>
      <c r="F3545" s="197">
        <v>3.4</v>
      </c>
      <c r="G3545" s="198">
        <f t="shared" si="242"/>
        <v>2.8899999999999997</v>
      </c>
      <c r="H3545" s="371"/>
      <c r="I3545" s="373"/>
    </row>
    <row r="3546" spans="1:9" x14ac:dyDescent="0.25">
      <c r="A3546" s="193" t="s">
        <v>2550</v>
      </c>
      <c r="B3546" s="194" t="s">
        <v>1718</v>
      </c>
      <c r="C3546" s="195" t="s">
        <v>2551</v>
      </c>
      <c r="D3546" s="195" t="s">
        <v>807</v>
      </c>
      <c r="E3546" s="196">
        <v>106.24</v>
      </c>
      <c r="F3546" s="197">
        <v>0.25</v>
      </c>
      <c r="G3546" s="198">
        <f t="shared" si="242"/>
        <v>26.56</v>
      </c>
      <c r="H3546" s="371"/>
      <c r="I3546" s="373"/>
    </row>
    <row r="3547" spans="1:9" x14ac:dyDescent="0.25">
      <c r="A3547" s="193"/>
      <c r="B3547" s="194"/>
      <c r="C3547" s="195"/>
      <c r="D3547" s="195"/>
      <c r="E3547" s="196"/>
      <c r="F3547" s="197"/>
      <c r="G3547" s="198" t="str">
        <f t="shared" si="242"/>
        <v/>
      </c>
      <c r="H3547" s="371"/>
      <c r="I3547" s="373"/>
    </row>
    <row r="3548" spans="1:9" x14ac:dyDescent="0.25">
      <c r="A3548" s="193"/>
      <c r="B3548" s="194"/>
      <c r="C3548" s="195"/>
      <c r="D3548" s="195"/>
      <c r="E3548" s="196"/>
      <c r="F3548" s="197"/>
      <c r="G3548" s="198" t="str">
        <f t="shared" si="242"/>
        <v/>
      </c>
      <c r="H3548" s="371"/>
      <c r="I3548" s="373"/>
    </row>
    <row r="3549" spans="1:9" x14ac:dyDescent="0.25">
      <c r="A3549" s="193"/>
      <c r="B3549" s="194"/>
      <c r="C3549" s="195"/>
      <c r="D3549" s="195"/>
      <c r="E3549" s="196"/>
      <c r="F3549" s="197"/>
      <c r="G3549" s="198" t="str">
        <f t="shared" si="242"/>
        <v/>
      </c>
      <c r="H3549" s="371"/>
      <c r="I3549" s="373"/>
    </row>
    <row r="3550" spans="1:9" x14ac:dyDescent="0.25">
      <c r="A3550" s="193"/>
      <c r="B3550" s="194"/>
      <c r="C3550" s="195"/>
      <c r="D3550" s="195"/>
      <c r="E3550" s="196"/>
      <c r="F3550" s="199"/>
      <c r="G3550" s="198" t="str">
        <f t="shared" si="242"/>
        <v/>
      </c>
      <c r="H3550" s="371"/>
      <c r="I3550" s="373"/>
    </row>
    <row r="3551" spans="1:9" x14ac:dyDescent="0.25">
      <c r="A3551" s="193"/>
      <c r="B3551" s="194"/>
      <c r="C3551" s="195"/>
      <c r="D3551" s="195"/>
      <c r="E3551" s="196"/>
      <c r="F3551" s="199"/>
      <c r="G3551" s="198" t="str">
        <f t="shared" si="242"/>
        <v/>
      </c>
      <c r="H3551" s="371"/>
      <c r="I3551" s="373"/>
    </row>
    <row r="3552" spans="1:9" ht="15.75" thickBot="1" x14ac:dyDescent="0.3">
      <c r="A3552" s="200"/>
      <c r="B3552" s="201"/>
      <c r="C3552" s="202"/>
      <c r="D3552" s="202"/>
      <c r="E3552" s="203"/>
      <c r="F3552" s="204"/>
      <c r="G3552" s="205" t="str">
        <f t="shared" si="242"/>
        <v/>
      </c>
      <c r="H3552" s="372"/>
      <c r="I3552" s="374"/>
    </row>
    <row r="3553" spans="1:9" ht="15.75" thickBot="1" x14ac:dyDescent="0.3">
      <c r="A3553" s="164"/>
      <c r="B3553" s="206"/>
      <c r="C3553" s="164"/>
      <c r="D3553" s="164"/>
      <c r="E3553" s="207"/>
      <c r="F3553" s="208"/>
      <c r="G3553" s="209" t="str">
        <f t="shared" si="242"/>
        <v/>
      </c>
      <c r="H3553" s="175"/>
      <c r="I3553" s="175"/>
    </row>
    <row r="3554" spans="1:9" x14ac:dyDescent="0.25">
      <c r="A3554" s="176" t="s">
        <v>2378</v>
      </c>
      <c r="B3554" s="177" t="s">
        <v>759</v>
      </c>
      <c r="C3554" s="178"/>
      <c r="D3554" s="179" t="s">
        <v>2</v>
      </c>
      <c r="E3554" s="179" t="s">
        <v>2385</v>
      </c>
      <c r="F3554" s="180">
        <v>1</v>
      </c>
      <c r="G3554" s="181">
        <f>IF(SUM(G3556:G3565)="","",IF(E3554="NOTURNO",(SUM(G3556:G3565))*1.25,SUM(G3556:G3565)))</f>
        <v>256.03199999999998</v>
      </c>
      <c r="H3554" s="182" t="s">
        <v>1771</v>
      </c>
      <c r="I3554" s="183" t="s">
        <v>1772</v>
      </c>
    </row>
    <row r="3555" spans="1:9" x14ac:dyDescent="0.25">
      <c r="A3555" s="184" t="s">
        <v>1774</v>
      </c>
      <c r="B3555" s="185" t="s">
        <v>2386</v>
      </c>
      <c r="C3555" s="186" t="s">
        <v>2387</v>
      </c>
      <c r="D3555" s="187" t="s">
        <v>2</v>
      </c>
      <c r="E3555" s="188" t="s">
        <v>2388</v>
      </c>
      <c r="F3555" s="189" t="s">
        <v>3</v>
      </c>
      <c r="G3555" s="190"/>
      <c r="H3555" s="191"/>
      <c r="I3555" s="192"/>
    </row>
    <row r="3556" spans="1:9" x14ac:dyDescent="0.25">
      <c r="A3556" s="193" t="s">
        <v>2591</v>
      </c>
      <c r="B3556" s="194" t="s">
        <v>1718</v>
      </c>
      <c r="C3556" s="195" t="s">
        <v>2592</v>
      </c>
      <c r="D3556" s="195" t="s">
        <v>807</v>
      </c>
      <c r="E3556" s="196">
        <v>26.37</v>
      </c>
      <c r="F3556" s="197">
        <v>3.6</v>
      </c>
      <c r="G3556" s="198">
        <f t="shared" ref="G3556:G3567" si="243">IF(E3556="","",F3556*E3556)</f>
        <v>94.932000000000002</v>
      </c>
      <c r="H3556" s="386" t="s">
        <v>2610</v>
      </c>
      <c r="I3556" s="389" t="s">
        <v>2501</v>
      </c>
    </row>
    <row r="3557" spans="1:9" x14ac:dyDescent="0.25">
      <c r="A3557" s="193" t="s">
        <v>2515</v>
      </c>
      <c r="B3557" s="194" t="s">
        <v>1718</v>
      </c>
      <c r="C3557" s="195" t="s">
        <v>2516</v>
      </c>
      <c r="D3557" s="195" t="s">
        <v>807</v>
      </c>
      <c r="E3557" s="196">
        <v>27.37</v>
      </c>
      <c r="F3557" s="197">
        <v>3.6</v>
      </c>
      <c r="G3557" s="198">
        <f t="shared" si="243"/>
        <v>98.532000000000011</v>
      </c>
      <c r="H3557" s="387"/>
      <c r="I3557" s="390"/>
    </row>
    <row r="3558" spans="1:9" ht="26.25" x14ac:dyDescent="0.25">
      <c r="A3558" s="193" t="s">
        <v>2517</v>
      </c>
      <c r="B3558" s="194" t="s">
        <v>1718</v>
      </c>
      <c r="C3558" s="195" t="s">
        <v>2518</v>
      </c>
      <c r="D3558" s="195" t="s">
        <v>807</v>
      </c>
      <c r="E3558" s="196">
        <v>1.2</v>
      </c>
      <c r="F3558" s="197">
        <v>7.2</v>
      </c>
      <c r="G3558" s="198">
        <f t="shared" si="243"/>
        <v>8.64</v>
      </c>
      <c r="H3558" s="387"/>
      <c r="I3558" s="390"/>
    </row>
    <row r="3559" spans="1:9" ht="26.25" x14ac:dyDescent="0.25">
      <c r="A3559" s="193" t="s">
        <v>2519</v>
      </c>
      <c r="B3559" s="194" t="s">
        <v>1718</v>
      </c>
      <c r="C3559" s="195" t="s">
        <v>2520</v>
      </c>
      <c r="D3559" s="195" t="s">
        <v>807</v>
      </c>
      <c r="E3559" s="196">
        <v>0.85</v>
      </c>
      <c r="F3559" s="197">
        <v>7.2</v>
      </c>
      <c r="G3559" s="198">
        <f t="shared" si="243"/>
        <v>6.12</v>
      </c>
      <c r="H3559" s="387"/>
      <c r="I3559" s="390"/>
    </row>
    <row r="3560" spans="1:9" x14ac:dyDescent="0.25">
      <c r="A3560" s="193" t="s">
        <v>2550</v>
      </c>
      <c r="B3560" s="194" t="s">
        <v>1718</v>
      </c>
      <c r="C3560" s="195" t="s">
        <v>2551</v>
      </c>
      <c r="D3560" s="195" t="s">
        <v>807</v>
      </c>
      <c r="E3560" s="196">
        <v>106.24</v>
      </c>
      <c r="F3560" s="197">
        <v>0.45</v>
      </c>
      <c r="G3560" s="198">
        <f t="shared" si="243"/>
        <v>47.808</v>
      </c>
      <c r="H3560" s="387"/>
      <c r="I3560" s="390"/>
    </row>
    <row r="3561" spans="1:9" x14ac:dyDescent="0.25">
      <c r="A3561" s="193"/>
      <c r="B3561" s="194"/>
      <c r="C3561" s="195"/>
      <c r="D3561" s="195"/>
      <c r="E3561" s="196"/>
      <c r="F3561" s="197"/>
      <c r="G3561" s="198" t="str">
        <f t="shared" si="243"/>
        <v/>
      </c>
      <c r="H3561" s="387"/>
      <c r="I3561" s="390"/>
    </row>
    <row r="3562" spans="1:9" x14ac:dyDescent="0.25">
      <c r="A3562" s="193"/>
      <c r="B3562" s="194"/>
      <c r="C3562" s="195"/>
      <c r="D3562" s="195"/>
      <c r="E3562" s="196"/>
      <c r="F3562" s="197"/>
      <c r="G3562" s="198" t="str">
        <f t="shared" si="243"/>
        <v/>
      </c>
      <c r="H3562" s="387"/>
      <c r="I3562" s="390"/>
    </row>
    <row r="3563" spans="1:9" x14ac:dyDescent="0.25">
      <c r="A3563" s="193"/>
      <c r="B3563" s="194"/>
      <c r="C3563" s="195"/>
      <c r="D3563" s="195"/>
      <c r="E3563" s="196"/>
      <c r="F3563" s="197"/>
      <c r="G3563" s="198" t="str">
        <f t="shared" si="243"/>
        <v/>
      </c>
      <c r="H3563" s="387"/>
      <c r="I3563" s="390"/>
    </row>
    <row r="3564" spans="1:9" x14ac:dyDescent="0.25">
      <c r="A3564" s="193"/>
      <c r="B3564" s="194"/>
      <c r="C3564" s="195"/>
      <c r="D3564" s="195"/>
      <c r="E3564" s="196"/>
      <c r="F3564" s="199"/>
      <c r="G3564" s="198" t="str">
        <f t="shared" si="243"/>
        <v/>
      </c>
      <c r="H3564" s="387"/>
      <c r="I3564" s="390"/>
    </row>
    <row r="3565" spans="1:9" x14ac:dyDescent="0.25">
      <c r="A3565" s="193"/>
      <c r="B3565" s="194"/>
      <c r="C3565" s="195"/>
      <c r="D3565" s="195"/>
      <c r="E3565" s="196"/>
      <c r="F3565" s="199"/>
      <c r="G3565" s="198" t="str">
        <f t="shared" si="243"/>
        <v/>
      </c>
      <c r="H3565" s="387"/>
      <c r="I3565" s="390"/>
    </row>
    <row r="3566" spans="1:9" ht="15.75" thickBot="1" x14ac:dyDescent="0.3">
      <c r="A3566" s="200"/>
      <c r="B3566" s="201"/>
      <c r="C3566" s="202"/>
      <c r="D3566" s="202"/>
      <c r="E3566" s="203"/>
      <c r="F3566" s="204"/>
      <c r="G3566" s="205" t="str">
        <f t="shared" si="243"/>
        <v/>
      </c>
      <c r="H3566" s="388"/>
      <c r="I3566" s="391"/>
    </row>
    <row r="3567" spans="1:9" ht="15.75" thickBot="1" x14ac:dyDescent="0.3">
      <c r="A3567" s="164"/>
      <c r="B3567" s="206"/>
      <c r="C3567" s="164"/>
      <c r="D3567" s="164"/>
      <c r="E3567" s="207"/>
      <c r="F3567" s="208"/>
      <c r="G3567" s="209" t="str">
        <f t="shared" si="243"/>
        <v/>
      </c>
      <c r="H3567" s="175"/>
      <c r="I3567" s="175"/>
    </row>
    <row r="3568" spans="1:9" x14ac:dyDescent="0.25">
      <c r="A3568" s="176" t="s">
        <v>2379</v>
      </c>
      <c r="B3568" s="177" t="s">
        <v>760</v>
      </c>
      <c r="C3568" s="178"/>
      <c r="D3568" s="179" t="s">
        <v>2</v>
      </c>
      <c r="E3568" s="179" t="s">
        <v>2385</v>
      </c>
      <c r="F3568" s="180">
        <v>1</v>
      </c>
      <c r="G3568" s="181">
        <f>IF(SUM(G3570:G3579)="","",IF(E3568="NOTURNO",(SUM(G3570:G3579))*1.25,SUM(G3570:G3579)))</f>
        <v>505.33600000000007</v>
      </c>
      <c r="H3568" s="182" t="s">
        <v>1771</v>
      </c>
      <c r="I3568" s="183" t="s">
        <v>1772</v>
      </c>
    </row>
    <row r="3569" spans="1:9" x14ac:dyDescent="0.25">
      <c r="A3569" s="184" t="s">
        <v>1774</v>
      </c>
      <c r="B3569" s="185" t="s">
        <v>2386</v>
      </c>
      <c r="C3569" s="186" t="s">
        <v>2387</v>
      </c>
      <c r="D3569" s="187" t="s">
        <v>2</v>
      </c>
      <c r="E3569" s="188" t="s">
        <v>2388</v>
      </c>
      <c r="F3569" s="189" t="s">
        <v>3</v>
      </c>
      <c r="G3569" s="190"/>
      <c r="H3569" s="191"/>
      <c r="I3569" s="192"/>
    </row>
    <row r="3570" spans="1:9" x14ac:dyDescent="0.25">
      <c r="A3570" s="193" t="s">
        <v>2591</v>
      </c>
      <c r="B3570" s="194" t="s">
        <v>1718</v>
      </c>
      <c r="C3570" s="195" t="s">
        <v>2592</v>
      </c>
      <c r="D3570" s="195" t="s">
        <v>807</v>
      </c>
      <c r="E3570" s="196">
        <v>26.37</v>
      </c>
      <c r="F3570" s="197">
        <v>6.9</v>
      </c>
      <c r="G3570" s="198">
        <f t="shared" ref="G3570:G3581" si="244">IF(E3570="","",F3570*E3570)</f>
        <v>181.953</v>
      </c>
      <c r="H3570" s="386" t="s">
        <v>2610</v>
      </c>
      <c r="I3570" s="373" t="s">
        <v>2501</v>
      </c>
    </row>
    <row r="3571" spans="1:9" x14ac:dyDescent="0.25">
      <c r="A3571" s="193" t="s">
        <v>2515</v>
      </c>
      <c r="B3571" s="194" t="s">
        <v>1718</v>
      </c>
      <c r="C3571" s="195" t="s">
        <v>2516</v>
      </c>
      <c r="D3571" s="195" t="s">
        <v>807</v>
      </c>
      <c r="E3571" s="196">
        <v>27.37</v>
      </c>
      <c r="F3571" s="197">
        <v>6.9</v>
      </c>
      <c r="G3571" s="198">
        <f t="shared" si="244"/>
        <v>188.85300000000001</v>
      </c>
      <c r="H3571" s="387"/>
      <c r="I3571" s="373"/>
    </row>
    <row r="3572" spans="1:9" ht="26.25" x14ac:dyDescent="0.25">
      <c r="A3572" s="193" t="s">
        <v>2517</v>
      </c>
      <c r="B3572" s="194" t="s">
        <v>1718</v>
      </c>
      <c r="C3572" s="195" t="s">
        <v>2518</v>
      </c>
      <c r="D3572" s="195" t="s">
        <v>807</v>
      </c>
      <c r="E3572" s="196">
        <v>1.2</v>
      </c>
      <c r="F3572" s="197">
        <v>13.8</v>
      </c>
      <c r="G3572" s="198">
        <f t="shared" si="244"/>
        <v>16.559999999999999</v>
      </c>
      <c r="H3572" s="387"/>
      <c r="I3572" s="373"/>
    </row>
    <row r="3573" spans="1:9" ht="26.25" x14ac:dyDescent="0.25">
      <c r="A3573" s="193" t="s">
        <v>2519</v>
      </c>
      <c r="B3573" s="194" t="s">
        <v>1718</v>
      </c>
      <c r="C3573" s="195" t="s">
        <v>2520</v>
      </c>
      <c r="D3573" s="195" t="s">
        <v>807</v>
      </c>
      <c r="E3573" s="196">
        <v>0.85</v>
      </c>
      <c r="F3573" s="197">
        <v>13.8</v>
      </c>
      <c r="G3573" s="198">
        <f t="shared" si="244"/>
        <v>11.73</v>
      </c>
      <c r="H3573" s="387"/>
      <c r="I3573" s="373"/>
    </row>
    <row r="3574" spans="1:9" x14ac:dyDescent="0.25">
      <c r="A3574" s="193" t="s">
        <v>2550</v>
      </c>
      <c r="B3574" s="194" t="s">
        <v>1718</v>
      </c>
      <c r="C3574" s="195" t="s">
        <v>2551</v>
      </c>
      <c r="D3574" s="195" t="s">
        <v>807</v>
      </c>
      <c r="E3574" s="196">
        <v>106.24</v>
      </c>
      <c r="F3574" s="197">
        <v>1</v>
      </c>
      <c r="G3574" s="198">
        <f t="shared" si="244"/>
        <v>106.24</v>
      </c>
      <c r="H3574" s="387"/>
      <c r="I3574" s="373"/>
    </row>
    <row r="3575" spans="1:9" x14ac:dyDescent="0.25">
      <c r="A3575" s="193"/>
      <c r="B3575" s="194"/>
      <c r="C3575" s="195"/>
      <c r="D3575" s="195"/>
      <c r="E3575" s="196"/>
      <c r="F3575" s="197"/>
      <c r="G3575" s="198" t="str">
        <f t="shared" si="244"/>
        <v/>
      </c>
      <c r="H3575" s="387"/>
      <c r="I3575" s="373"/>
    </row>
    <row r="3576" spans="1:9" x14ac:dyDescent="0.25">
      <c r="A3576" s="193"/>
      <c r="B3576" s="194"/>
      <c r="C3576" s="195"/>
      <c r="D3576" s="195"/>
      <c r="E3576" s="196"/>
      <c r="F3576" s="197"/>
      <c r="G3576" s="198" t="str">
        <f t="shared" si="244"/>
        <v/>
      </c>
      <c r="H3576" s="387"/>
      <c r="I3576" s="373"/>
    </row>
    <row r="3577" spans="1:9" x14ac:dyDescent="0.25">
      <c r="A3577" s="193"/>
      <c r="B3577" s="194"/>
      <c r="C3577" s="195"/>
      <c r="D3577" s="195"/>
      <c r="E3577" s="196"/>
      <c r="F3577" s="197"/>
      <c r="G3577" s="198" t="str">
        <f t="shared" si="244"/>
        <v/>
      </c>
      <c r="H3577" s="387"/>
      <c r="I3577" s="373"/>
    </row>
    <row r="3578" spans="1:9" x14ac:dyDescent="0.25">
      <c r="A3578" s="193"/>
      <c r="B3578" s="194"/>
      <c r="C3578" s="195"/>
      <c r="D3578" s="195"/>
      <c r="E3578" s="196"/>
      <c r="F3578" s="199"/>
      <c r="G3578" s="198" t="str">
        <f t="shared" si="244"/>
        <v/>
      </c>
      <c r="H3578" s="387"/>
      <c r="I3578" s="373"/>
    </row>
    <row r="3579" spans="1:9" x14ac:dyDescent="0.25">
      <c r="A3579" s="193"/>
      <c r="B3579" s="194"/>
      <c r="C3579" s="195"/>
      <c r="D3579" s="195"/>
      <c r="E3579" s="196"/>
      <c r="F3579" s="199"/>
      <c r="G3579" s="198" t="str">
        <f t="shared" si="244"/>
        <v/>
      </c>
      <c r="H3579" s="387"/>
      <c r="I3579" s="373"/>
    </row>
    <row r="3580" spans="1:9" ht="15.75" thickBot="1" x14ac:dyDescent="0.3">
      <c r="A3580" s="200"/>
      <c r="B3580" s="201"/>
      <c r="C3580" s="202"/>
      <c r="D3580" s="202"/>
      <c r="E3580" s="203"/>
      <c r="F3580" s="204"/>
      <c r="G3580" s="205" t="str">
        <f t="shared" si="244"/>
        <v/>
      </c>
      <c r="H3580" s="388"/>
      <c r="I3580" s="374"/>
    </row>
    <row r="3581" spans="1:9" ht="15.75" thickBot="1" x14ac:dyDescent="0.3">
      <c r="A3581" s="164"/>
      <c r="B3581" s="206"/>
      <c r="C3581" s="164"/>
      <c r="D3581" s="164"/>
      <c r="E3581" s="207"/>
      <c r="F3581" s="208"/>
      <c r="G3581" s="209" t="str">
        <f t="shared" si="244"/>
        <v/>
      </c>
      <c r="H3581" s="175"/>
      <c r="I3581" s="175"/>
    </row>
    <row r="3582" spans="1:9" x14ac:dyDescent="0.25">
      <c r="A3582" s="176" t="s">
        <v>2380</v>
      </c>
      <c r="B3582" s="177" t="s">
        <v>761</v>
      </c>
      <c r="C3582" s="178"/>
      <c r="D3582" s="179" t="s">
        <v>2</v>
      </c>
      <c r="E3582" s="179" t="s">
        <v>2385</v>
      </c>
      <c r="F3582" s="180">
        <v>1</v>
      </c>
      <c r="G3582" s="181">
        <f>IF(SUM(G3584:G3593)="","",IF(E3582="NOTURNO",(SUM(G3584:G3593))*1.25,SUM(G3584:G3593)))</f>
        <v>124.88800000000001</v>
      </c>
      <c r="H3582" s="182" t="s">
        <v>1771</v>
      </c>
      <c r="I3582" s="183" t="s">
        <v>1772</v>
      </c>
    </row>
    <row r="3583" spans="1:9" x14ac:dyDescent="0.25">
      <c r="A3583" s="184" t="s">
        <v>1774</v>
      </c>
      <c r="B3583" s="185" t="s">
        <v>2386</v>
      </c>
      <c r="C3583" s="186" t="s">
        <v>2387</v>
      </c>
      <c r="D3583" s="187" t="s">
        <v>2</v>
      </c>
      <c r="E3583" s="188" t="s">
        <v>2388</v>
      </c>
      <c r="F3583" s="189" t="s">
        <v>3</v>
      </c>
      <c r="G3583" s="190"/>
      <c r="H3583" s="191"/>
      <c r="I3583" s="192"/>
    </row>
    <row r="3584" spans="1:9" x14ac:dyDescent="0.25">
      <c r="A3584" s="193" t="s">
        <v>2591</v>
      </c>
      <c r="B3584" s="194" t="s">
        <v>1718</v>
      </c>
      <c r="C3584" s="195" t="s">
        <v>2592</v>
      </c>
      <c r="D3584" s="195" t="s">
        <v>807</v>
      </c>
      <c r="E3584" s="196">
        <v>26.37</v>
      </c>
      <c r="F3584" s="197">
        <v>1.7</v>
      </c>
      <c r="G3584" s="198">
        <f t="shared" ref="G3584:G3595" si="245">IF(E3584="","",F3584*E3584)</f>
        <v>44.829000000000001</v>
      </c>
      <c r="H3584" s="386" t="s">
        <v>2610</v>
      </c>
      <c r="I3584" s="373" t="s">
        <v>2501</v>
      </c>
    </row>
    <row r="3585" spans="1:9" x14ac:dyDescent="0.25">
      <c r="A3585" s="193" t="s">
        <v>2515</v>
      </c>
      <c r="B3585" s="194" t="s">
        <v>1718</v>
      </c>
      <c r="C3585" s="195" t="s">
        <v>2516</v>
      </c>
      <c r="D3585" s="195" t="s">
        <v>807</v>
      </c>
      <c r="E3585" s="196">
        <v>27.37</v>
      </c>
      <c r="F3585" s="197">
        <v>1.7</v>
      </c>
      <c r="G3585" s="198">
        <f t="shared" si="245"/>
        <v>46.529000000000003</v>
      </c>
      <c r="H3585" s="387"/>
      <c r="I3585" s="373"/>
    </row>
    <row r="3586" spans="1:9" ht="26.25" x14ac:dyDescent="0.25">
      <c r="A3586" s="193" t="s">
        <v>2517</v>
      </c>
      <c r="B3586" s="194" t="s">
        <v>1718</v>
      </c>
      <c r="C3586" s="195" t="s">
        <v>2518</v>
      </c>
      <c r="D3586" s="195" t="s">
        <v>807</v>
      </c>
      <c r="E3586" s="196">
        <v>1.2</v>
      </c>
      <c r="F3586" s="197">
        <v>3.4</v>
      </c>
      <c r="G3586" s="198">
        <f t="shared" si="245"/>
        <v>4.08</v>
      </c>
      <c r="H3586" s="387"/>
      <c r="I3586" s="373"/>
    </row>
    <row r="3587" spans="1:9" ht="26.25" x14ac:dyDescent="0.25">
      <c r="A3587" s="193" t="s">
        <v>2519</v>
      </c>
      <c r="B3587" s="194" t="s">
        <v>1718</v>
      </c>
      <c r="C3587" s="195" t="s">
        <v>2520</v>
      </c>
      <c r="D3587" s="195" t="s">
        <v>807</v>
      </c>
      <c r="E3587" s="196">
        <v>0.85</v>
      </c>
      <c r="F3587" s="197">
        <v>3.4</v>
      </c>
      <c r="G3587" s="198">
        <f t="shared" si="245"/>
        <v>2.8899999999999997</v>
      </c>
      <c r="H3587" s="387"/>
      <c r="I3587" s="373"/>
    </row>
    <row r="3588" spans="1:9" x14ac:dyDescent="0.25">
      <c r="A3588" s="193" t="s">
        <v>2550</v>
      </c>
      <c r="B3588" s="194" t="s">
        <v>1718</v>
      </c>
      <c r="C3588" s="195" t="s">
        <v>2551</v>
      </c>
      <c r="D3588" s="195" t="s">
        <v>807</v>
      </c>
      <c r="E3588" s="196">
        <v>106.24</v>
      </c>
      <c r="F3588" s="197">
        <v>0.25</v>
      </c>
      <c r="G3588" s="198">
        <f t="shared" si="245"/>
        <v>26.56</v>
      </c>
      <c r="H3588" s="387"/>
      <c r="I3588" s="373"/>
    </row>
    <row r="3589" spans="1:9" x14ac:dyDescent="0.25">
      <c r="A3589" s="193"/>
      <c r="B3589" s="194"/>
      <c r="C3589" s="195"/>
      <c r="D3589" s="195"/>
      <c r="E3589" s="196"/>
      <c r="F3589" s="197"/>
      <c r="G3589" s="198" t="str">
        <f t="shared" si="245"/>
        <v/>
      </c>
      <c r="H3589" s="387"/>
      <c r="I3589" s="373"/>
    </row>
    <row r="3590" spans="1:9" x14ac:dyDescent="0.25">
      <c r="A3590" s="193"/>
      <c r="B3590" s="194"/>
      <c r="C3590" s="195"/>
      <c r="D3590" s="195"/>
      <c r="E3590" s="196"/>
      <c r="F3590" s="197"/>
      <c r="G3590" s="198" t="str">
        <f t="shared" si="245"/>
        <v/>
      </c>
      <c r="H3590" s="387"/>
      <c r="I3590" s="373"/>
    </row>
    <row r="3591" spans="1:9" x14ac:dyDescent="0.25">
      <c r="A3591" s="193"/>
      <c r="B3591" s="194"/>
      <c r="C3591" s="195"/>
      <c r="D3591" s="195"/>
      <c r="E3591" s="196"/>
      <c r="F3591" s="197"/>
      <c r="G3591" s="198" t="str">
        <f t="shared" si="245"/>
        <v/>
      </c>
      <c r="H3591" s="387"/>
      <c r="I3591" s="373"/>
    </row>
    <row r="3592" spans="1:9" x14ac:dyDescent="0.25">
      <c r="A3592" s="193"/>
      <c r="B3592" s="194"/>
      <c r="C3592" s="195"/>
      <c r="D3592" s="195"/>
      <c r="E3592" s="196"/>
      <c r="F3592" s="199"/>
      <c r="G3592" s="198" t="str">
        <f t="shared" si="245"/>
        <v/>
      </c>
      <c r="H3592" s="387"/>
      <c r="I3592" s="373"/>
    </row>
    <row r="3593" spans="1:9" x14ac:dyDescent="0.25">
      <c r="A3593" s="193"/>
      <c r="B3593" s="194"/>
      <c r="C3593" s="195"/>
      <c r="D3593" s="195"/>
      <c r="E3593" s="196"/>
      <c r="F3593" s="199"/>
      <c r="G3593" s="198" t="str">
        <f t="shared" si="245"/>
        <v/>
      </c>
      <c r="H3593" s="387"/>
      <c r="I3593" s="373"/>
    </row>
    <row r="3594" spans="1:9" ht="15.75" thickBot="1" x14ac:dyDescent="0.3">
      <c r="A3594" s="200"/>
      <c r="B3594" s="201"/>
      <c r="C3594" s="202"/>
      <c r="D3594" s="202"/>
      <c r="E3594" s="203"/>
      <c r="F3594" s="204"/>
      <c r="G3594" s="205" t="str">
        <f t="shared" si="245"/>
        <v/>
      </c>
      <c r="H3594" s="388"/>
      <c r="I3594" s="374"/>
    </row>
    <row r="3595" spans="1:9" ht="15.75" thickBot="1" x14ac:dyDescent="0.3">
      <c r="A3595" s="164"/>
      <c r="B3595" s="206"/>
      <c r="C3595" s="164"/>
      <c r="D3595" s="164"/>
      <c r="E3595" s="207"/>
      <c r="F3595" s="208"/>
      <c r="G3595" s="209" t="str">
        <f t="shared" si="245"/>
        <v/>
      </c>
      <c r="H3595" s="175"/>
      <c r="I3595" s="175"/>
    </row>
    <row r="3596" spans="1:9" x14ac:dyDescent="0.25">
      <c r="A3596" s="176" t="s">
        <v>2381</v>
      </c>
      <c r="B3596" s="177" t="s">
        <v>762</v>
      </c>
      <c r="C3596" s="178"/>
      <c r="D3596" s="179" t="s">
        <v>2</v>
      </c>
      <c r="E3596" s="179" t="s">
        <v>2385</v>
      </c>
      <c r="F3596" s="180">
        <v>1</v>
      </c>
      <c r="G3596" s="181">
        <f>IF(SUM(G3598:G3607)="","",IF(E3596="NOTURNO",(SUM(G3598:G3607))*1.25,SUM(G3598:G3607)))</f>
        <v>505.33600000000007</v>
      </c>
      <c r="H3596" s="182" t="s">
        <v>1771</v>
      </c>
      <c r="I3596" s="183" t="s">
        <v>1772</v>
      </c>
    </row>
    <row r="3597" spans="1:9" x14ac:dyDescent="0.25">
      <c r="A3597" s="184" t="s">
        <v>1774</v>
      </c>
      <c r="B3597" s="185" t="s">
        <v>2386</v>
      </c>
      <c r="C3597" s="186" t="s">
        <v>2387</v>
      </c>
      <c r="D3597" s="187" t="s">
        <v>2</v>
      </c>
      <c r="E3597" s="188" t="s">
        <v>2388</v>
      </c>
      <c r="F3597" s="189" t="s">
        <v>3</v>
      </c>
      <c r="G3597" s="190"/>
      <c r="H3597" s="191"/>
      <c r="I3597" s="192"/>
    </row>
    <row r="3598" spans="1:9" x14ac:dyDescent="0.25">
      <c r="A3598" s="193" t="s">
        <v>2591</v>
      </c>
      <c r="B3598" s="194" t="s">
        <v>1718</v>
      </c>
      <c r="C3598" s="195" t="s">
        <v>2592</v>
      </c>
      <c r="D3598" s="195" t="s">
        <v>807</v>
      </c>
      <c r="E3598" s="196">
        <v>26.37</v>
      </c>
      <c r="F3598" s="197">
        <v>6.9</v>
      </c>
      <c r="G3598" s="198">
        <f t="shared" ref="G3598:G3609" si="246">IF(E3598="","",F3598*E3598)</f>
        <v>181.953</v>
      </c>
      <c r="H3598" s="386" t="s">
        <v>2610</v>
      </c>
      <c r="I3598" s="373" t="s">
        <v>2501</v>
      </c>
    </row>
    <row r="3599" spans="1:9" x14ac:dyDescent="0.25">
      <c r="A3599" s="193" t="s">
        <v>2515</v>
      </c>
      <c r="B3599" s="194" t="s">
        <v>1718</v>
      </c>
      <c r="C3599" s="195" t="s">
        <v>2516</v>
      </c>
      <c r="D3599" s="195" t="s">
        <v>807</v>
      </c>
      <c r="E3599" s="196">
        <v>27.37</v>
      </c>
      <c r="F3599" s="197">
        <v>6.9</v>
      </c>
      <c r="G3599" s="198">
        <f t="shared" si="246"/>
        <v>188.85300000000001</v>
      </c>
      <c r="H3599" s="387"/>
      <c r="I3599" s="373"/>
    </row>
    <row r="3600" spans="1:9" ht="26.25" x14ac:dyDescent="0.25">
      <c r="A3600" s="193" t="s">
        <v>2517</v>
      </c>
      <c r="B3600" s="194" t="s">
        <v>1718</v>
      </c>
      <c r="C3600" s="195" t="s">
        <v>2518</v>
      </c>
      <c r="D3600" s="195" t="s">
        <v>807</v>
      </c>
      <c r="E3600" s="196">
        <v>1.2</v>
      </c>
      <c r="F3600" s="197">
        <v>13.8</v>
      </c>
      <c r="G3600" s="198">
        <f t="shared" si="246"/>
        <v>16.559999999999999</v>
      </c>
      <c r="H3600" s="387"/>
      <c r="I3600" s="373"/>
    </row>
    <row r="3601" spans="1:9" ht="26.25" x14ac:dyDescent="0.25">
      <c r="A3601" s="193" t="s">
        <v>2519</v>
      </c>
      <c r="B3601" s="194" t="s">
        <v>1718</v>
      </c>
      <c r="C3601" s="195" t="s">
        <v>2520</v>
      </c>
      <c r="D3601" s="195" t="s">
        <v>807</v>
      </c>
      <c r="E3601" s="196">
        <v>0.85</v>
      </c>
      <c r="F3601" s="197">
        <v>13.8</v>
      </c>
      <c r="G3601" s="198">
        <f t="shared" si="246"/>
        <v>11.73</v>
      </c>
      <c r="H3601" s="387"/>
      <c r="I3601" s="373"/>
    </row>
    <row r="3602" spans="1:9" x14ac:dyDescent="0.25">
      <c r="A3602" s="193" t="s">
        <v>2550</v>
      </c>
      <c r="B3602" s="194" t="s">
        <v>1718</v>
      </c>
      <c r="C3602" s="195" t="s">
        <v>2551</v>
      </c>
      <c r="D3602" s="195" t="s">
        <v>807</v>
      </c>
      <c r="E3602" s="196">
        <v>106.24</v>
      </c>
      <c r="F3602" s="197">
        <v>1</v>
      </c>
      <c r="G3602" s="198">
        <f t="shared" si="246"/>
        <v>106.24</v>
      </c>
      <c r="H3602" s="387"/>
      <c r="I3602" s="373"/>
    </row>
    <row r="3603" spans="1:9" x14ac:dyDescent="0.25">
      <c r="A3603" s="193"/>
      <c r="B3603" s="194"/>
      <c r="C3603" s="195"/>
      <c r="D3603" s="195"/>
      <c r="E3603" s="196"/>
      <c r="F3603" s="197"/>
      <c r="G3603" s="198" t="str">
        <f t="shared" si="246"/>
        <v/>
      </c>
      <c r="H3603" s="387"/>
      <c r="I3603" s="373"/>
    </row>
    <row r="3604" spans="1:9" x14ac:dyDescent="0.25">
      <c r="A3604" s="193"/>
      <c r="B3604" s="194"/>
      <c r="C3604" s="195"/>
      <c r="D3604" s="195"/>
      <c r="E3604" s="196"/>
      <c r="F3604" s="197"/>
      <c r="G3604" s="198" t="str">
        <f t="shared" si="246"/>
        <v/>
      </c>
      <c r="H3604" s="387"/>
      <c r="I3604" s="373"/>
    </row>
    <row r="3605" spans="1:9" x14ac:dyDescent="0.25">
      <c r="A3605" s="193"/>
      <c r="B3605" s="194"/>
      <c r="C3605" s="195"/>
      <c r="D3605" s="195"/>
      <c r="E3605" s="196"/>
      <c r="F3605" s="197"/>
      <c r="G3605" s="198" t="str">
        <f t="shared" si="246"/>
        <v/>
      </c>
      <c r="H3605" s="387"/>
      <c r="I3605" s="373"/>
    </row>
    <row r="3606" spans="1:9" x14ac:dyDescent="0.25">
      <c r="A3606" s="193"/>
      <c r="B3606" s="194"/>
      <c r="C3606" s="195"/>
      <c r="D3606" s="195"/>
      <c r="E3606" s="196"/>
      <c r="F3606" s="199"/>
      <c r="G3606" s="198" t="str">
        <f t="shared" si="246"/>
        <v/>
      </c>
      <c r="H3606" s="387"/>
      <c r="I3606" s="373"/>
    </row>
    <row r="3607" spans="1:9" x14ac:dyDescent="0.25">
      <c r="A3607" s="193"/>
      <c r="B3607" s="194"/>
      <c r="C3607" s="195"/>
      <c r="D3607" s="195"/>
      <c r="E3607" s="196"/>
      <c r="F3607" s="199"/>
      <c r="G3607" s="198" t="str">
        <f t="shared" si="246"/>
        <v/>
      </c>
      <c r="H3607" s="387"/>
      <c r="I3607" s="373"/>
    </row>
    <row r="3608" spans="1:9" ht="15.75" thickBot="1" x14ac:dyDescent="0.3">
      <c r="A3608" s="200"/>
      <c r="B3608" s="201"/>
      <c r="C3608" s="202"/>
      <c r="D3608" s="202"/>
      <c r="E3608" s="203"/>
      <c r="F3608" s="204"/>
      <c r="G3608" s="205" t="str">
        <f t="shared" si="246"/>
        <v/>
      </c>
      <c r="H3608" s="388"/>
      <c r="I3608" s="374"/>
    </row>
    <row r="3609" spans="1:9" ht="15.75" thickBot="1" x14ac:dyDescent="0.3">
      <c r="A3609" s="164"/>
      <c r="B3609" s="206"/>
      <c r="C3609" s="164"/>
      <c r="D3609" s="164"/>
      <c r="E3609" s="207"/>
      <c r="F3609" s="208"/>
      <c r="G3609" s="209" t="str">
        <f t="shared" si="246"/>
        <v/>
      </c>
      <c r="H3609" s="175"/>
      <c r="I3609" s="175"/>
    </row>
    <row r="3610" spans="1:9" x14ac:dyDescent="0.25">
      <c r="A3610" s="176" t="s">
        <v>2382</v>
      </c>
      <c r="B3610" s="177" t="s">
        <v>763</v>
      </c>
      <c r="C3610" s="178"/>
      <c r="D3610" s="179" t="s">
        <v>2</v>
      </c>
      <c r="E3610" s="179" t="s">
        <v>2385</v>
      </c>
      <c r="F3610" s="180">
        <v>1</v>
      </c>
      <c r="G3610" s="181">
        <f>IF(SUM(G3612:G3621)="","",IF(E3610="NOTURNO",(SUM(G3612:G3621))*1.25,SUM(G3612:G3621)))</f>
        <v>757.24</v>
      </c>
      <c r="H3610" s="182" t="s">
        <v>1771</v>
      </c>
      <c r="I3610" s="183" t="s">
        <v>1772</v>
      </c>
    </row>
    <row r="3611" spans="1:9" x14ac:dyDescent="0.25">
      <c r="A3611" s="184" t="s">
        <v>1774</v>
      </c>
      <c r="B3611" s="185" t="s">
        <v>2386</v>
      </c>
      <c r="C3611" s="186" t="s">
        <v>2387</v>
      </c>
      <c r="D3611" s="187" t="s">
        <v>2</v>
      </c>
      <c r="E3611" s="188" t="s">
        <v>2388</v>
      </c>
      <c r="F3611" s="189" t="s">
        <v>3</v>
      </c>
      <c r="G3611" s="190"/>
      <c r="H3611" s="191"/>
      <c r="I3611" s="192"/>
    </row>
    <row r="3612" spans="1:9" x14ac:dyDescent="0.25">
      <c r="A3612" s="193" t="s">
        <v>2591</v>
      </c>
      <c r="B3612" s="194" t="s">
        <v>1718</v>
      </c>
      <c r="C3612" s="195" t="s">
        <v>2592</v>
      </c>
      <c r="D3612" s="195" t="s">
        <v>807</v>
      </c>
      <c r="E3612" s="196">
        <v>26.37</v>
      </c>
      <c r="F3612" s="197">
        <v>8.5</v>
      </c>
      <c r="G3612" s="198">
        <f t="shared" ref="G3612:G3622" si="247">IF(E3612="","",F3612*E3612)</f>
        <v>224.14500000000001</v>
      </c>
      <c r="H3612" s="386" t="s">
        <v>2610</v>
      </c>
      <c r="I3612" s="373" t="s">
        <v>2501</v>
      </c>
    </row>
    <row r="3613" spans="1:9" x14ac:dyDescent="0.25">
      <c r="A3613" s="193" t="s">
        <v>2515</v>
      </c>
      <c r="B3613" s="194" t="s">
        <v>1718</v>
      </c>
      <c r="C3613" s="195" t="s">
        <v>2516</v>
      </c>
      <c r="D3613" s="195" t="s">
        <v>807</v>
      </c>
      <c r="E3613" s="196">
        <v>27.37</v>
      </c>
      <c r="F3613" s="197">
        <v>8.5</v>
      </c>
      <c r="G3613" s="198">
        <f t="shared" si="247"/>
        <v>232.64500000000001</v>
      </c>
      <c r="H3613" s="387"/>
      <c r="I3613" s="373"/>
    </row>
    <row r="3614" spans="1:9" ht="26.25" x14ac:dyDescent="0.25">
      <c r="A3614" s="193" t="s">
        <v>2517</v>
      </c>
      <c r="B3614" s="194" t="s">
        <v>1718</v>
      </c>
      <c r="C3614" s="195" t="s">
        <v>2518</v>
      </c>
      <c r="D3614" s="195" t="s">
        <v>807</v>
      </c>
      <c r="E3614" s="196">
        <v>1.2</v>
      </c>
      <c r="F3614" s="197">
        <v>17</v>
      </c>
      <c r="G3614" s="198">
        <f t="shared" si="247"/>
        <v>20.399999999999999</v>
      </c>
      <c r="H3614" s="387"/>
      <c r="I3614" s="373"/>
    </row>
    <row r="3615" spans="1:9" ht="26.25" x14ac:dyDescent="0.25">
      <c r="A3615" s="193" t="s">
        <v>2519</v>
      </c>
      <c r="B3615" s="194" t="s">
        <v>1718</v>
      </c>
      <c r="C3615" s="195" t="s">
        <v>2520</v>
      </c>
      <c r="D3615" s="195" t="s">
        <v>807</v>
      </c>
      <c r="E3615" s="196">
        <v>0.85</v>
      </c>
      <c r="F3615" s="197">
        <v>17</v>
      </c>
      <c r="G3615" s="198">
        <f t="shared" si="247"/>
        <v>14.45</v>
      </c>
      <c r="H3615" s="387"/>
      <c r="I3615" s="373"/>
    </row>
    <row r="3616" spans="1:9" x14ac:dyDescent="0.25">
      <c r="A3616" s="193" t="s">
        <v>2550</v>
      </c>
      <c r="B3616" s="194" t="s">
        <v>1718</v>
      </c>
      <c r="C3616" s="195" t="s">
        <v>2551</v>
      </c>
      <c r="D3616" s="195" t="s">
        <v>807</v>
      </c>
      <c r="E3616" s="196">
        <v>106.24</v>
      </c>
      <c r="F3616" s="197">
        <v>2.5</v>
      </c>
      <c r="G3616" s="198">
        <f t="shared" si="247"/>
        <v>265.59999999999997</v>
      </c>
      <c r="H3616" s="387"/>
      <c r="I3616" s="373"/>
    </row>
    <row r="3617" spans="1:9" x14ac:dyDescent="0.25">
      <c r="A3617" s="193"/>
      <c r="B3617" s="194"/>
      <c r="C3617" s="195"/>
      <c r="D3617" s="195"/>
      <c r="E3617" s="196"/>
      <c r="F3617" s="197"/>
      <c r="G3617" s="198" t="str">
        <f t="shared" si="247"/>
        <v/>
      </c>
      <c r="H3617" s="387"/>
      <c r="I3617" s="373"/>
    </row>
    <row r="3618" spans="1:9" x14ac:dyDescent="0.25">
      <c r="A3618" s="193"/>
      <c r="B3618" s="194"/>
      <c r="C3618" s="195"/>
      <c r="D3618" s="195"/>
      <c r="E3618" s="196"/>
      <c r="F3618" s="197"/>
      <c r="G3618" s="198" t="str">
        <f t="shared" si="247"/>
        <v/>
      </c>
      <c r="H3618" s="387"/>
      <c r="I3618" s="373"/>
    </row>
    <row r="3619" spans="1:9" x14ac:dyDescent="0.25">
      <c r="A3619" s="193"/>
      <c r="B3619" s="194"/>
      <c r="C3619" s="195"/>
      <c r="D3619" s="195"/>
      <c r="E3619" s="196"/>
      <c r="F3619" s="197"/>
      <c r="G3619" s="198" t="str">
        <f t="shared" si="247"/>
        <v/>
      </c>
      <c r="H3619" s="387"/>
      <c r="I3619" s="373"/>
    </row>
    <row r="3620" spans="1:9" x14ac:dyDescent="0.25">
      <c r="A3620" s="193"/>
      <c r="B3620" s="194"/>
      <c r="C3620" s="195"/>
      <c r="D3620" s="195"/>
      <c r="E3620" s="196"/>
      <c r="F3620" s="199"/>
      <c r="G3620" s="198" t="str">
        <f t="shared" si="247"/>
        <v/>
      </c>
      <c r="H3620" s="387"/>
      <c r="I3620" s="373"/>
    </row>
    <row r="3621" spans="1:9" x14ac:dyDescent="0.25">
      <c r="A3621" s="193"/>
      <c r="B3621" s="194"/>
      <c r="C3621" s="195"/>
      <c r="D3621" s="195"/>
      <c r="E3621" s="196"/>
      <c r="F3621" s="199"/>
      <c r="G3621" s="198" t="str">
        <f t="shared" si="247"/>
        <v/>
      </c>
      <c r="H3621" s="387"/>
      <c r="I3621" s="373"/>
    </row>
    <row r="3622" spans="1:9" ht="15.75" thickBot="1" x14ac:dyDescent="0.3">
      <c r="A3622" s="200"/>
      <c r="B3622" s="201"/>
      <c r="C3622" s="202"/>
      <c r="D3622" s="202"/>
      <c r="E3622" s="203"/>
      <c r="F3622" s="204"/>
      <c r="G3622" s="205" t="str">
        <f t="shared" si="247"/>
        <v/>
      </c>
      <c r="H3622" s="388"/>
      <c r="I3622" s="374"/>
    </row>
  </sheetData>
  <mergeCells count="573">
    <mergeCell ref="H3584:H3594"/>
    <mergeCell ref="I3584:I3594"/>
    <mergeCell ref="H3598:H3608"/>
    <mergeCell ref="I3598:I3608"/>
    <mergeCell ref="H3612:H3622"/>
    <mergeCell ref="I3612:I3622"/>
    <mergeCell ref="H3542:H3552"/>
    <mergeCell ref="I3542:I3552"/>
    <mergeCell ref="H3556:H3566"/>
    <mergeCell ref="I3556:I3566"/>
    <mergeCell ref="H3570:H3580"/>
    <mergeCell ref="I3570:I3580"/>
    <mergeCell ref="H3500:H3510"/>
    <mergeCell ref="I3500:I3510"/>
    <mergeCell ref="H3514:H3524"/>
    <mergeCell ref="I3514:I3524"/>
    <mergeCell ref="H3528:H3538"/>
    <mergeCell ref="I3528:I3538"/>
    <mergeCell ref="H3458:H3468"/>
    <mergeCell ref="I3458:I3468"/>
    <mergeCell ref="H3472:H3482"/>
    <mergeCell ref="I3472:I3482"/>
    <mergeCell ref="H3486:H3496"/>
    <mergeCell ref="I3486:I3496"/>
    <mergeCell ref="H3416:H3426"/>
    <mergeCell ref="I3416:I3426"/>
    <mergeCell ref="H3430:H3440"/>
    <mergeCell ref="I3430:I3440"/>
    <mergeCell ref="H3444:H3454"/>
    <mergeCell ref="I3444:I3454"/>
    <mergeCell ref="H3374:H3384"/>
    <mergeCell ref="I3374:I3384"/>
    <mergeCell ref="H3388:H3398"/>
    <mergeCell ref="I3388:I3398"/>
    <mergeCell ref="H3402:H3412"/>
    <mergeCell ref="I3402:I3412"/>
    <mergeCell ref="H3332:H3342"/>
    <mergeCell ref="I3332:I3342"/>
    <mergeCell ref="H3346:H3356"/>
    <mergeCell ref="I3346:I3356"/>
    <mergeCell ref="H3360:H3370"/>
    <mergeCell ref="I3360:I3370"/>
    <mergeCell ref="H3290:H3300"/>
    <mergeCell ref="I3290:I3300"/>
    <mergeCell ref="H3304:H3314"/>
    <mergeCell ref="I3304:I3314"/>
    <mergeCell ref="H3318:H3328"/>
    <mergeCell ref="I3318:I3328"/>
    <mergeCell ref="H3248:H3258"/>
    <mergeCell ref="I3248:I3258"/>
    <mergeCell ref="H3262:H3272"/>
    <mergeCell ref="I3262:I3272"/>
    <mergeCell ref="H3276:H3286"/>
    <mergeCell ref="I3276:I3286"/>
    <mergeCell ref="H3206:H3216"/>
    <mergeCell ref="I3206:I3216"/>
    <mergeCell ref="H3220:H3230"/>
    <mergeCell ref="I3220:I3230"/>
    <mergeCell ref="H3234:H3244"/>
    <mergeCell ref="I3234:I3244"/>
    <mergeCell ref="H3164:H3174"/>
    <mergeCell ref="I3164:I3174"/>
    <mergeCell ref="H3178:H3188"/>
    <mergeCell ref="I3178:I3188"/>
    <mergeCell ref="H3192:H3202"/>
    <mergeCell ref="I3192:I3202"/>
    <mergeCell ref="H3122:H3132"/>
    <mergeCell ref="I3122:I3132"/>
    <mergeCell ref="H3136:H3146"/>
    <mergeCell ref="I3136:I3146"/>
    <mergeCell ref="H3150:H3160"/>
    <mergeCell ref="I3150:I3160"/>
    <mergeCell ref="H3080:H3090"/>
    <mergeCell ref="I3080:I3090"/>
    <mergeCell ref="H3094:H3104"/>
    <mergeCell ref="I3094:I3104"/>
    <mergeCell ref="H3108:H3118"/>
    <mergeCell ref="I3108:I3118"/>
    <mergeCell ref="H3038:H3048"/>
    <mergeCell ref="I3038:I3048"/>
    <mergeCell ref="H3052:H3062"/>
    <mergeCell ref="I3052:I3062"/>
    <mergeCell ref="H3066:H3076"/>
    <mergeCell ref="I3066:I3076"/>
    <mergeCell ref="H2996:H3006"/>
    <mergeCell ref="I2996:I3006"/>
    <mergeCell ref="H3010:H3020"/>
    <mergeCell ref="I3010:I3020"/>
    <mergeCell ref="H3024:H3034"/>
    <mergeCell ref="I3024:I3034"/>
    <mergeCell ref="H2950:H2962"/>
    <mergeCell ref="I2950:I2962"/>
    <mergeCell ref="H2966:H2978"/>
    <mergeCell ref="I2966:I2978"/>
    <mergeCell ref="H2982:H2992"/>
    <mergeCell ref="I2982:I2992"/>
    <mergeCell ref="A2925:C2926"/>
    <mergeCell ref="D2925:E2926"/>
    <mergeCell ref="F2925:G2926"/>
    <mergeCell ref="H2925:I2926"/>
    <mergeCell ref="H2927:I2927"/>
    <mergeCell ref="H2931:H2946"/>
    <mergeCell ref="I2931:I2946"/>
    <mergeCell ref="H2885:H2895"/>
    <mergeCell ref="I2885:I2895"/>
    <mergeCell ref="H2899:H2909"/>
    <mergeCell ref="I2899:I2909"/>
    <mergeCell ref="H2913:H2923"/>
    <mergeCell ref="I2913:I2923"/>
    <mergeCell ref="H2839:I2839"/>
    <mergeCell ref="H2843:H2853"/>
    <mergeCell ref="I2843:I2853"/>
    <mergeCell ref="H2857:H2867"/>
    <mergeCell ref="I2857:I2867"/>
    <mergeCell ref="H2871:H2881"/>
    <mergeCell ref="I2871:I2881"/>
    <mergeCell ref="H2825:H2835"/>
    <mergeCell ref="I2825:I2835"/>
    <mergeCell ref="A2837:C2838"/>
    <mergeCell ref="D2837:E2838"/>
    <mergeCell ref="F2837:G2838"/>
    <mergeCell ref="H2837:I2838"/>
    <mergeCell ref="H2783:H2793"/>
    <mergeCell ref="I2783:I2793"/>
    <mergeCell ref="H2797:H2807"/>
    <mergeCell ref="I2797:I2807"/>
    <mergeCell ref="H2811:H2821"/>
    <mergeCell ref="I2811:I2821"/>
    <mergeCell ref="H2741:H2751"/>
    <mergeCell ref="I2741:I2751"/>
    <mergeCell ref="H2755:H2765"/>
    <mergeCell ref="I2755:I2765"/>
    <mergeCell ref="H2769:H2779"/>
    <mergeCell ref="I2769:I2779"/>
    <mergeCell ref="H2695:I2695"/>
    <mergeCell ref="H2699:H2709"/>
    <mergeCell ref="I2699:I2709"/>
    <mergeCell ref="H2713:H2723"/>
    <mergeCell ref="I2713:I2723"/>
    <mergeCell ref="H2727:H2737"/>
    <mergeCell ref="I2727:I2737"/>
    <mergeCell ref="H2681:H2691"/>
    <mergeCell ref="I2681:I2691"/>
    <mergeCell ref="A2693:C2694"/>
    <mergeCell ref="D2693:E2694"/>
    <mergeCell ref="F2693:G2694"/>
    <mergeCell ref="H2693:I2694"/>
    <mergeCell ref="H2639:H2649"/>
    <mergeCell ref="I2639:I2649"/>
    <mergeCell ref="H2653:H2663"/>
    <mergeCell ref="I2653:I2663"/>
    <mergeCell ref="H2667:H2677"/>
    <mergeCell ref="I2667:I2677"/>
    <mergeCell ref="H2597:H2607"/>
    <mergeCell ref="I2597:I2607"/>
    <mergeCell ref="H2611:H2621"/>
    <mergeCell ref="I2611:I2621"/>
    <mergeCell ref="H2625:H2635"/>
    <mergeCell ref="I2625:I2635"/>
    <mergeCell ref="H2555:H2565"/>
    <mergeCell ref="I2555:I2565"/>
    <mergeCell ref="H2569:H2579"/>
    <mergeCell ref="I2569:I2579"/>
    <mergeCell ref="H2583:H2593"/>
    <mergeCell ref="I2583:I2593"/>
    <mergeCell ref="H2513:H2523"/>
    <mergeCell ref="I2513:I2523"/>
    <mergeCell ref="H2527:H2537"/>
    <mergeCell ref="I2527:I2537"/>
    <mergeCell ref="H2541:H2551"/>
    <mergeCell ref="I2541:I2551"/>
    <mergeCell ref="H2471:H2481"/>
    <mergeCell ref="I2471:I2481"/>
    <mergeCell ref="H2485:H2495"/>
    <mergeCell ref="I2485:I2495"/>
    <mergeCell ref="H2499:H2509"/>
    <mergeCell ref="I2499:I2509"/>
    <mergeCell ref="H2429:H2439"/>
    <mergeCell ref="I2429:I2439"/>
    <mergeCell ref="H2443:H2453"/>
    <mergeCell ref="I2443:I2453"/>
    <mergeCell ref="H2457:H2467"/>
    <mergeCell ref="I2457:I2467"/>
    <mergeCell ref="H2387:H2397"/>
    <mergeCell ref="I2387:I2397"/>
    <mergeCell ref="H2401:H2411"/>
    <mergeCell ref="I2401:I2411"/>
    <mergeCell ref="H2415:H2425"/>
    <mergeCell ref="I2415:I2425"/>
    <mergeCell ref="H2345:H2355"/>
    <mergeCell ref="I2345:I2355"/>
    <mergeCell ref="H2359:H2369"/>
    <mergeCell ref="I2359:I2369"/>
    <mergeCell ref="H2373:H2383"/>
    <mergeCell ref="I2373:I2383"/>
    <mergeCell ref="H2303:H2313"/>
    <mergeCell ref="I2303:I2313"/>
    <mergeCell ref="H2317:H2327"/>
    <mergeCell ref="I2317:I2327"/>
    <mergeCell ref="H2331:H2341"/>
    <mergeCell ref="I2331:I2341"/>
    <mergeCell ref="H2261:H2271"/>
    <mergeCell ref="I2261:I2271"/>
    <mergeCell ref="H2275:H2285"/>
    <mergeCell ref="I2275:I2285"/>
    <mergeCell ref="H2289:H2299"/>
    <mergeCell ref="I2289:I2299"/>
    <mergeCell ref="H2215:I2215"/>
    <mergeCell ref="H2219:H2229"/>
    <mergeCell ref="I2219:I2229"/>
    <mergeCell ref="H2233:H2243"/>
    <mergeCell ref="I2233:I2243"/>
    <mergeCell ref="H2247:H2257"/>
    <mergeCell ref="I2247:I2257"/>
    <mergeCell ref="H2201:H2211"/>
    <mergeCell ref="I2201:I2211"/>
    <mergeCell ref="A2213:C2214"/>
    <mergeCell ref="D2213:E2214"/>
    <mergeCell ref="F2213:G2214"/>
    <mergeCell ref="H2213:I2214"/>
    <mergeCell ref="H2159:H2169"/>
    <mergeCell ref="I2159:I2169"/>
    <mergeCell ref="H2173:H2183"/>
    <mergeCell ref="I2173:I2183"/>
    <mergeCell ref="H2187:H2197"/>
    <mergeCell ref="I2187:I2197"/>
    <mergeCell ref="H2117:H2127"/>
    <mergeCell ref="I2117:I2127"/>
    <mergeCell ref="H2131:H2141"/>
    <mergeCell ref="I2131:I2141"/>
    <mergeCell ref="H2145:H2155"/>
    <mergeCell ref="I2145:I2155"/>
    <mergeCell ref="H2075:H2085"/>
    <mergeCell ref="I2075:I2085"/>
    <mergeCell ref="H2089:H2099"/>
    <mergeCell ref="I2089:I2099"/>
    <mergeCell ref="H2103:H2113"/>
    <mergeCell ref="I2103:I2113"/>
    <mergeCell ref="H2033:H2043"/>
    <mergeCell ref="I2033:I2043"/>
    <mergeCell ref="H2047:H2057"/>
    <mergeCell ref="I2047:I2057"/>
    <mergeCell ref="H2061:H2071"/>
    <mergeCell ref="I2061:I2071"/>
    <mergeCell ref="H1991:H2001"/>
    <mergeCell ref="I1991:I2001"/>
    <mergeCell ref="H2005:H2015"/>
    <mergeCell ref="I2005:I2015"/>
    <mergeCell ref="H2019:H2029"/>
    <mergeCell ref="I2019:I2029"/>
    <mergeCell ref="H1949:H1959"/>
    <mergeCell ref="I1949:I1959"/>
    <mergeCell ref="H1963:H1973"/>
    <mergeCell ref="I1963:I1973"/>
    <mergeCell ref="H1977:H1987"/>
    <mergeCell ref="I1977:I1987"/>
    <mergeCell ref="H1907:H1917"/>
    <mergeCell ref="I1907:I1917"/>
    <mergeCell ref="H1921:H1931"/>
    <mergeCell ref="I1921:I1931"/>
    <mergeCell ref="H1935:H1945"/>
    <mergeCell ref="I1935:I1945"/>
    <mergeCell ref="H1865:H1875"/>
    <mergeCell ref="I1865:I1875"/>
    <mergeCell ref="H1879:H1889"/>
    <mergeCell ref="I1879:I1889"/>
    <mergeCell ref="H1893:H1903"/>
    <mergeCell ref="I1893:I1903"/>
    <mergeCell ref="H1823:H1833"/>
    <mergeCell ref="I1823:I1833"/>
    <mergeCell ref="H1837:H1847"/>
    <mergeCell ref="I1837:I1847"/>
    <mergeCell ref="H1851:H1861"/>
    <mergeCell ref="I1851:I1861"/>
    <mergeCell ref="H1781:H1791"/>
    <mergeCell ref="I1781:I1791"/>
    <mergeCell ref="H1795:H1805"/>
    <mergeCell ref="I1795:I1805"/>
    <mergeCell ref="H1809:H1819"/>
    <mergeCell ref="I1809:I1819"/>
    <mergeCell ref="H1739:H1749"/>
    <mergeCell ref="I1739:I1749"/>
    <mergeCell ref="H1753:H1763"/>
    <mergeCell ref="I1753:I1763"/>
    <mergeCell ref="H1767:H1777"/>
    <mergeCell ref="I1767:I1777"/>
    <mergeCell ref="H1697:H1707"/>
    <mergeCell ref="I1697:I1707"/>
    <mergeCell ref="H1711:H1721"/>
    <mergeCell ref="I1711:I1721"/>
    <mergeCell ref="H1725:H1735"/>
    <mergeCell ref="I1725:I1735"/>
    <mergeCell ref="H1651:I1651"/>
    <mergeCell ref="H1655:H1665"/>
    <mergeCell ref="I1655:I1665"/>
    <mergeCell ref="H1669:H1679"/>
    <mergeCell ref="I1669:I1679"/>
    <mergeCell ref="H1683:H1693"/>
    <mergeCell ref="I1683:I1693"/>
    <mergeCell ref="H1623:H1633"/>
    <mergeCell ref="I1623:I1633"/>
    <mergeCell ref="H1637:H1647"/>
    <mergeCell ref="I1637:I1647"/>
    <mergeCell ref="A1649:C1650"/>
    <mergeCell ref="D1649:E1650"/>
    <mergeCell ref="F1649:G1650"/>
    <mergeCell ref="H1649:I1650"/>
    <mergeCell ref="H1581:H1591"/>
    <mergeCell ref="I1581:I1591"/>
    <mergeCell ref="H1595:H1605"/>
    <mergeCell ref="I1595:I1605"/>
    <mergeCell ref="H1609:H1619"/>
    <mergeCell ref="I1609:I1619"/>
    <mergeCell ref="H1539:H1549"/>
    <mergeCell ref="I1539:I1549"/>
    <mergeCell ref="H1553:H1563"/>
    <mergeCell ref="I1553:I1563"/>
    <mergeCell ref="H1567:H1577"/>
    <mergeCell ref="I1567:I1577"/>
    <mergeCell ref="H1497:H1507"/>
    <mergeCell ref="I1497:I1507"/>
    <mergeCell ref="H1511:H1521"/>
    <mergeCell ref="I1511:I1521"/>
    <mergeCell ref="H1525:H1535"/>
    <mergeCell ref="I1525:I1535"/>
    <mergeCell ref="H1455:H1465"/>
    <mergeCell ref="I1455:I1465"/>
    <mergeCell ref="H1469:H1479"/>
    <mergeCell ref="I1469:I1479"/>
    <mergeCell ref="H1483:H1493"/>
    <mergeCell ref="I1483:I1493"/>
    <mergeCell ref="H1413:H1423"/>
    <mergeCell ref="I1413:I1423"/>
    <mergeCell ref="H1427:H1437"/>
    <mergeCell ref="I1427:I1437"/>
    <mergeCell ref="H1441:H1451"/>
    <mergeCell ref="I1441:I1451"/>
    <mergeCell ref="H1371:H1381"/>
    <mergeCell ref="I1371:I1381"/>
    <mergeCell ref="H1385:H1395"/>
    <mergeCell ref="I1385:I1395"/>
    <mergeCell ref="H1399:H1409"/>
    <mergeCell ref="I1399:I1409"/>
    <mergeCell ref="H1329:H1339"/>
    <mergeCell ref="I1329:I1339"/>
    <mergeCell ref="H1343:H1353"/>
    <mergeCell ref="I1343:I1353"/>
    <mergeCell ref="H1357:H1367"/>
    <mergeCell ref="I1357:I1367"/>
    <mergeCell ref="A1309:C1310"/>
    <mergeCell ref="D1309:E1310"/>
    <mergeCell ref="F1309:G1310"/>
    <mergeCell ref="H1309:I1310"/>
    <mergeCell ref="H1311:I1311"/>
    <mergeCell ref="H1315:H1325"/>
    <mergeCell ref="I1315:I1325"/>
    <mergeCell ref="H1269:H1279"/>
    <mergeCell ref="I1269:I1279"/>
    <mergeCell ref="H1283:H1293"/>
    <mergeCell ref="I1283:I1293"/>
    <mergeCell ref="H1297:H1307"/>
    <mergeCell ref="I1297:I1307"/>
    <mergeCell ref="H1227:H1237"/>
    <mergeCell ref="I1227:I1237"/>
    <mergeCell ref="H1241:H1251"/>
    <mergeCell ref="I1241:I1251"/>
    <mergeCell ref="H1255:H1265"/>
    <mergeCell ref="I1255:I1265"/>
    <mergeCell ref="H1185:H1195"/>
    <mergeCell ref="I1185:I1195"/>
    <mergeCell ref="H1199:H1209"/>
    <mergeCell ref="I1199:I1209"/>
    <mergeCell ref="H1213:H1223"/>
    <mergeCell ref="I1213:I1223"/>
    <mergeCell ref="H1143:H1153"/>
    <mergeCell ref="I1143:I1153"/>
    <mergeCell ref="H1157:H1167"/>
    <mergeCell ref="I1157:I1167"/>
    <mergeCell ref="H1171:H1181"/>
    <mergeCell ref="I1171:I1181"/>
    <mergeCell ref="H1101:H1111"/>
    <mergeCell ref="I1101:I1111"/>
    <mergeCell ref="H1115:H1125"/>
    <mergeCell ref="I1115:I1125"/>
    <mergeCell ref="H1129:H1139"/>
    <mergeCell ref="I1129:I1139"/>
    <mergeCell ref="H1059:H1069"/>
    <mergeCell ref="I1059:I1069"/>
    <mergeCell ref="H1073:H1083"/>
    <mergeCell ref="I1073:I1083"/>
    <mergeCell ref="H1087:H1097"/>
    <mergeCell ref="I1087:I1097"/>
    <mergeCell ref="H1017:H1027"/>
    <mergeCell ref="I1017:I1027"/>
    <mergeCell ref="H1031:H1041"/>
    <mergeCell ref="I1031:I1041"/>
    <mergeCell ref="H1045:H1055"/>
    <mergeCell ref="I1045:I1055"/>
    <mergeCell ref="H975:H985"/>
    <mergeCell ref="I975:I985"/>
    <mergeCell ref="H989:H999"/>
    <mergeCell ref="I989:I999"/>
    <mergeCell ref="H1003:H1013"/>
    <mergeCell ref="I1003:I1013"/>
    <mergeCell ref="H933:H943"/>
    <mergeCell ref="I933:I943"/>
    <mergeCell ref="H947:H957"/>
    <mergeCell ref="I947:I957"/>
    <mergeCell ref="H961:H971"/>
    <mergeCell ref="I961:I971"/>
    <mergeCell ref="H891:H901"/>
    <mergeCell ref="I891:I901"/>
    <mergeCell ref="H905:H915"/>
    <mergeCell ref="I905:I915"/>
    <mergeCell ref="H919:H929"/>
    <mergeCell ref="I919:I929"/>
    <mergeCell ref="H849:H859"/>
    <mergeCell ref="I849:I859"/>
    <mergeCell ref="H863:H873"/>
    <mergeCell ref="I863:I873"/>
    <mergeCell ref="H877:H887"/>
    <mergeCell ref="I877:I887"/>
    <mergeCell ref="H825:H826"/>
    <mergeCell ref="I825:I826"/>
    <mergeCell ref="H830:H831"/>
    <mergeCell ref="I830:I831"/>
    <mergeCell ref="H835:H845"/>
    <mergeCell ref="I835:I845"/>
    <mergeCell ref="H810:H811"/>
    <mergeCell ref="I810:I811"/>
    <mergeCell ref="H815:H816"/>
    <mergeCell ref="I815:I816"/>
    <mergeCell ref="H820:H821"/>
    <mergeCell ref="I820:I821"/>
    <mergeCell ref="H795:H796"/>
    <mergeCell ref="I795:I796"/>
    <mergeCell ref="H800:H801"/>
    <mergeCell ref="I800:I801"/>
    <mergeCell ref="H805:H806"/>
    <mergeCell ref="I805:I806"/>
    <mergeCell ref="H780:H781"/>
    <mergeCell ref="I780:I781"/>
    <mergeCell ref="H785:H786"/>
    <mergeCell ref="I785:I786"/>
    <mergeCell ref="H790:H791"/>
    <mergeCell ref="I790:I791"/>
    <mergeCell ref="H765:H766"/>
    <mergeCell ref="I765:I766"/>
    <mergeCell ref="H770:H771"/>
    <mergeCell ref="I770:I771"/>
    <mergeCell ref="H775:H776"/>
    <mergeCell ref="I775:I776"/>
    <mergeCell ref="H750:H751"/>
    <mergeCell ref="I750:I751"/>
    <mergeCell ref="H755:H756"/>
    <mergeCell ref="I755:I756"/>
    <mergeCell ref="H760:H761"/>
    <mergeCell ref="I760:I761"/>
    <mergeCell ref="H735:H736"/>
    <mergeCell ref="I735:I736"/>
    <mergeCell ref="H740:H741"/>
    <mergeCell ref="I740:I741"/>
    <mergeCell ref="H745:H746"/>
    <mergeCell ref="I745:I746"/>
    <mergeCell ref="H693:H703"/>
    <mergeCell ref="I693:I703"/>
    <mergeCell ref="H707:H717"/>
    <mergeCell ref="I707:I717"/>
    <mergeCell ref="H721:H731"/>
    <mergeCell ref="I721:I731"/>
    <mergeCell ref="H651:H661"/>
    <mergeCell ref="I651:I661"/>
    <mergeCell ref="H665:H675"/>
    <mergeCell ref="I665:I675"/>
    <mergeCell ref="H679:H689"/>
    <mergeCell ref="I679:I689"/>
    <mergeCell ref="H609:H619"/>
    <mergeCell ref="I609:I619"/>
    <mergeCell ref="H623:H633"/>
    <mergeCell ref="I623:I633"/>
    <mergeCell ref="H637:H647"/>
    <mergeCell ref="I637:I647"/>
    <mergeCell ref="H567:H577"/>
    <mergeCell ref="I567:I577"/>
    <mergeCell ref="H581:H591"/>
    <mergeCell ref="I581:I591"/>
    <mergeCell ref="H595:H605"/>
    <mergeCell ref="I595:I605"/>
    <mergeCell ref="H525:H535"/>
    <mergeCell ref="I525:I535"/>
    <mergeCell ref="H539:H549"/>
    <mergeCell ref="I539:I549"/>
    <mergeCell ref="H553:H563"/>
    <mergeCell ref="I553:I563"/>
    <mergeCell ref="H483:H493"/>
    <mergeCell ref="I483:I493"/>
    <mergeCell ref="H497:H507"/>
    <mergeCell ref="I497:I507"/>
    <mergeCell ref="H511:H521"/>
    <mergeCell ref="I511:I521"/>
    <mergeCell ref="H441:H451"/>
    <mergeCell ref="I441:I451"/>
    <mergeCell ref="H455:H465"/>
    <mergeCell ref="I455:I465"/>
    <mergeCell ref="H469:H479"/>
    <mergeCell ref="I469:I479"/>
    <mergeCell ref="H399:H409"/>
    <mergeCell ref="I399:I409"/>
    <mergeCell ref="H413:H423"/>
    <mergeCell ref="I413:I423"/>
    <mergeCell ref="H427:H437"/>
    <mergeCell ref="I427:I437"/>
    <mergeCell ref="H357:H367"/>
    <mergeCell ref="I357:I367"/>
    <mergeCell ref="H371:H381"/>
    <mergeCell ref="I371:I381"/>
    <mergeCell ref="H385:H395"/>
    <mergeCell ref="I385:I395"/>
    <mergeCell ref="H315:H325"/>
    <mergeCell ref="I315:I325"/>
    <mergeCell ref="H329:H339"/>
    <mergeCell ref="I329:I339"/>
    <mergeCell ref="H343:H353"/>
    <mergeCell ref="I343:I353"/>
    <mergeCell ref="H273:H283"/>
    <mergeCell ref="I273:I283"/>
    <mergeCell ref="H287:H297"/>
    <mergeCell ref="I287:I297"/>
    <mergeCell ref="H301:H311"/>
    <mergeCell ref="I301:I311"/>
    <mergeCell ref="H231:H241"/>
    <mergeCell ref="I231:I241"/>
    <mergeCell ref="H245:H255"/>
    <mergeCell ref="I245:I255"/>
    <mergeCell ref="H259:H269"/>
    <mergeCell ref="I259:I269"/>
    <mergeCell ref="H189:H199"/>
    <mergeCell ref="I189:I199"/>
    <mergeCell ref="H203:H213"/>
    <mergeCell ref="I203:I213"/>
    <mergeCell ref="H217:H227"/>
    <mergeCell ref="I217:I227"/>
    <mergeCell ref="H147:H157"/>
    <mergeCell ref="I147:I157"/>
    <mergeCell ref="H161:H171"/>
    <mergeCell ref="I161:I171"/>
    <mergeCell ref="H175:H185"/>
    <mergeCell ref="I175:I185"/>
    <mergeCell ref="H105:H115"/>
    <mergeCell ref="I105:I115"/>
    <mergeCell ref="H119:H129"/>
    <mergeCell ref="I119:I129"/>
    <mergeCell ref="H133:H143"/>
    <mergeCell ref="I133:I143"/>
    <mergeCell ref="H77:H87"/>
    <mergeCell ref="I77:I87"/>
    <mergeCell ref="H91:H101"/>
    <mergeCell ref="I91:I101"/>
    <mergeCell ref="H21:H31"/>
    <mergeCell ref="I21:I31"/>
    <mergeCell ref="H35:H45"/>
    <mergeCell ref="I35:I45"/>
    <mergeCell ref="H49:H59"/>
    <mergeCell ref="I49:I59"/>
    <mergeCell ref="A1:C2"/>
    <mergeCell ref="D1:E2"/>
    <mergeCell ref="F1:G2"/>
    <mergeCell ref="H1:I2"/>
    <mergeCell ref="H3:I3"/>
    <mergeCell ref="H7:H17"/>
    <mergeCell ref="I7:I17"/>
    <mergeCell ref="H63:H73"/>
    <mergeCell ref="I63:I73"/>
  </mergeCells>
  <pageMargins left="0.511811024" right="0.511811024" top="0.78740157499999996" bottom="0.78740157499999996"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C0C71-3CC1-4BBB-BD79-D192A5428403}">
  <dimension ref="B1:I196"/>
  <sheetViews>
    <sheetView workbookViewId="0">
      <selection activeCell="K187" sqref="K187"/>
    </sheetView>
  </sheetViews>
  <sheetFormatPr defaultRowHeight="15" x14ac:dyDescent="0.25"/>
  <cols>
    <col min="1" max="2" width="9.140625" style="78"/>
    <col min="3" max="3" width="14.140625" style="78" customWidth="1"/>
    <col min="4" max="4" width="9.140625" style="78"/>
    <col min="5" max="5" width="29.28515625" style="78" customWidth="1"/>
    <col min="6" max="7" width="9.140625" style="78"/>
    <col min="8" max="8" width="8.140625" style="78" bestFit="1" customWidth="1"/>
    <col min="9" max="9" width="12.85546875" style="78" bestFit="1" customWidth="1"/>
    <col min="10" max="16384" width="9.140625" style="78"/>
  </cols>
  <sheetData>
    <row r="1" spans="2:9" ht="15.75" thickBot="1" x14ac:dyDescent="0.3"/>
    <row r="2" spans="2:9" ht="60.75" customHeight="1" thickBot="1" x14ac:dyDescent="0.3">
      <c r="B2" s="255"/>
      <c r="C2" s="256"/>
      <c r="D2" s="257"/>
      <c r="E2" s="258"/>
      <c r="F2" s="259"/>
      <c r="G2" s="260"/>
      <c r="H2" s="400" t="s">
        <v>2611</v>
      </c>
      <c r="I2" s="401"/>
    </row>
    <row r="3" spans="2:9" ht="16.5" thickBot="1" x14ac:dyDescent="0.3">
      <c r="B3" s="255"/>
      <c r="C3" s="402" t="s">
        <v>2612</v>
      </c>
      <c r="D3" s="403"/>
      <c r="E3" s="403"/>
      <c r="F3" s="403"/>
      <c r="G3" s="403"/>
      <c r="H3" s="404"/>
      <c r="I3" s="261" t="s">
        <v>2613</v>
      </c>
    </row>
    <row r="4" spans="2:9" ht="16.5" thickBot="1" x14ac:dyDescent="0.3">
      <c r="B4" s="255"/>
      <c r="C4" s="402" t="s">
        <v>1358</v>
      </c>
      <c r="D4" s="403"/>
      <c r="E4" s="403"/>
      <c r="F4" s="403"/>
      <c r="G4" s="403"/>
      <c r="H4" s="403"/>
      <c r="I4" s="261" t="s">
        <v>806</v>
      </c>
    </row>
    <row r="5" spans="2:9" ht="15.75" thickBot="1" x14ac:dyDescent="0.3">
      <c r="B5" s="255"/>
      <c r="C5" s="255"/>
      <c r="D5" s="255"/>
      <c r="E5" s="255"/>
      <c r="F5" s="255"/>
      <c r="G5" s="255"/>
      <c r="H5" s="255"/>
      <c r="I5" s="255"/>
    </row>
    <row r="6" spans="2:9" ht="23.25" thickBot="1" x14ac:dyDescent="0.3">
      <c r="B6" s="255"/>
      <c r="C6" s="262" t="s">
        <v>1774</v>
      </c>
      <c r="D6" s="262" t="s">
        <v>2614</v>
      </c>
      <c r="E6" s="262" t="s">
        <v>2615</v>
      </c>
      <c r="F6" s="262" t="s">
        <v>2613</v>
      </c>
      <c r="G6" s="262" t="s">
        <v>2616</v>
      </c>
      <c r="H6" s="262" t="s">
        <v>2617</v>
      </c>
      <c r="I6" s="262" t="s">
        <v>2618</v>
      </c>
    </row>
    <row r="7" spans="2:9" ht="37.5" customHeight="1" x14ac:dyDescent="0.25">
      <c r="B7" s="255"/>
      <c r="C7" s="263">
        <v>43501</v>
      </c>
      <c r="D7" s="263" t="s">
        <v>1718</v>
      </c>
      <c r="E7" s="264" t="s">
        <v>2619</v>
      </c>
      <c r="F7" s="263" t="s">
        <v>2620</v>
      </c>
      <c r="G7" s="265">
        <v>4</v>
      </c>
      <c r="H7" s="266">
        <f>220.75*(1+'[2]PLANILHA ORÇAMENTO'!$R$9)</f>
        <v>224.23740849999999</v>
      </c>
      <c r="I7" s="266">
        <f t="shared" ref="I7:I8" si="0">G7*H7</f>
        <v>896.94963399999995</v>
      </c>
    </row>
    <row r="8" spans="2:9" ht="45.75" thickBot="1" x14ac:dyDescent="0.3">
      <c r="B8" s="255"/>
      <c r="C8" s="267">
        <v>43477</v>
      </c>
      <c r="D8" s="263" t="s">
        <v>1718</v>
      </c>
      <c r="E8" s="264" t="s">
        <v>2621</v>
      </c>
      <c r="F8" s="263" t="s">
        <v>2620</v>
      </c>
      <c r="G8" s="265">
        <v>4</v>
      </c>
      <c r="H8" s="266">
        <f>158.88*(1+'[2]PLANILHA ORÇAMENTO'!$R$9)</f>
        <v>161.38998623999998</v>
      </c>
      <c r="I8" s="266">
        <f t="shared" si="0"/>
        <v>645.55994495999994</v>
      </c>
    </row>
    <row r="9" spans="2:9" ht="15.75" thickBot="1" x14ac:dyDescent="0.3">
      <c r="B9" s="255"/>
      <c r="C9" s="405" t="s">
        <v>2622</v>
      </c>
      <c r="D9" s="406"/>
      <c r="E9" s="406"/>
      <c r="F9" s="406"/>
      <c r="G9" s="406"/>
      <c r="H9" s="407"/>
      <c r="I9" s="268">
        <f>SUM(I7:I8)</f>
        <v>1542.50957896</v>
      </c>
    </row>
    <row r="10" spans="2:9" ht="15.75" thickBot="1" x14ac:dyDescent="0.3">
      <c r="B10" s="255"/>
      <c r="C10" s="408" t="s">
        <v>2623</v>
      </c>
      <c r="D10" s="409"/>
      <c r="E10" s="409"/>
      <c r="F10" s="409"/>
      <c r="G10" s="410"/>
      <c r="H10" s="269">
        <v>0.15759999999999999</v>
      </c>
      <c r="I10" s="268">
        <f>I9*H10</f>
        <v>243.09950964409597</v>
      </c>
    </row>
    <row r="11" spans="2:9" ht="16.5" thickBot="1" x14ac:dyDescent="0.3">
      <c r="B11" s="255"/>
      <c r="C11" s="411" t="s">
        <v>2624</v>
      </c>
      <c r="D11" s="412"/>
      <c r="E11" s="412"/>
      <c r="F11" s="412"/>
      <c r="G11" s="412"/>
      <c r="H11" s="413"/>
      <c r="I11" s="270">
        <f>I9+I10</f>
        <v>1785.6090886040961</v>
      </c>
    </row>
    <row r="12" spans="2:9" ht="15.75" thickBot="1" x14ac:dyDescent="0.3">
      <c r="B12" s="255"/>
      <c r="C12" s="255"/>
      <c r="D12" s="255"/>
      <c r="E12" s="255"/>
      <c r="F12" s="255"/>
      <c r="G12" s="255"/>
      <c r="H12" s="255"/>
      <c r="I12" s="255"/>
    </row>
    <row r="13" spans="2:9" ht="23.25" thickBot="1" x14ac:dyDescent="0.3">
      <c r="B13" s="255"/>
      <c r="C13" s="262" t="s">
        <v>1774</v>
      </c>
      <c r="D13" s="262" t="s">
        <v>2614</v>
      </c>
      <c r="E13" s="262" t="s">
        <v>1711</v>
      </c>
      <c r="F13" s="262" t="s">
        <v>2613</v>
      </c>
      <c r="G13" s="262" t="s">
        <v>2616</v>
      </c>
      <c r="H13" s="262" t="s">
        <v>2617</v>
      </c>
      <c r="I13" s="262" t="s">
        <v>2618</v>
      </c>
    </row>
    <row r="14" spans="2:9" x14ac:dyDescent="0.25">
      <c r="B14" s="255"/>
      <c r="C14" s="263"/>
      <c r="D14" s="263"/>
      <c r="E14" s="264"/>
      <c r="F14" s="263"/>
      <c r="G14" s="265"/>
      <c r="H14" s="266"/>
      <c r="I14" s="266">
        <f t="shared" ref="I14" si="1">G14*H14</f>
        <v>0</v>
      </c>
    </row>
    <row r="15" spans="2:9" ht="15.75" thickBot="1" x14ac:dyDescent="0.3">
      <c r="B15" s="255"/>
      <c r="C15" s="267"/>
      <c r="D15" s="263"/>
      <c r="E15" s="264"/>
      <c r="F15" s="263"/>
      <c r="G15" s="265"/>
      <c r="H15" s="266"/>
      <c r="I15" s="266">
        <f>H15*G15</f>
        <v>0</v>
      </c>
    </row>
    <row r="16" spans="2:9" ht="15.75" thickBot="1" x14ac:dyDescent="0.3">
      <c r="B16" s="255"/>
      <c r="C16" s="405" t="s">
        <v>2625</v>
      </c>
      <c r="D16" s="406"/>
      <c r="E16" s="406"/>
      <c r="F16" s="406"/>
      <c r="G16" s="406"/>
      <c r="H16" s="407"/>
      <c r="I16" s="268">
        <f>SUM(I14:I15)</f>
        <v>0</v>
      </c>
    </row>
    <row r="17" spans="2:9" ht="15.75" thickBot="1" x14ac:dyDescent="0.3">
      <c r="B17" s="255"/>
      <c r="C17" s="255"/>
      <c r="D17" s="255"/>
      <c r="E17" s="255"/>
      <c r="F17" s="255"/>
      <c r="G17" s="255"/>
      <c r="H17" s="255"/>
      <c r="I17" s="255"/>
    </row>
    <row r="18" spans="2:9" ht="23.25" thickBot="1" x14ac:dyDescent="0.3">
      <c r="B18" s="255"/>
      <c r="C18" s="262" t="s">
        <v>1774</v>
      </c>
      <c r="D18" s="262" t="s">
        <v>2614</v>
      </c>
      <c r="E18" s="271" t="s">
        <v>2626</v>
      </c>
      <c r="F18" s="271" t="s">
        <v>2613</v>
      </c>
      <c r="G18" s="271" t="s">
        <v>2616</v>
      </c>
      <c r="H18" s="271" t="s">
        <v>2617</v>
      </c>
      <c r="I18" s="262" t="s">
        <v>2618</v>
      </c>
    </row>
    <row r="19" spans="2:9" x14ac:dyDescent="0.25">
      <c r="B19" s="255"/>
      <c r="C19" s="263"/>
      <c r="D19" s="263"/>
      <c r="E19" s="264"/>
      <c r="F19" s="263"/>
      <c r="G19" s="265"/>
      <c r="H19" s="266"/>
      <c r="I19" s="266">
        <f t="shared" ref="I19" si="2">G19*H19</f>
        <v>0</v>
      </c>
    </row>
    <row r="20" spans="2:9" ht="15.75" thickBot="1" x14ac:dyDescent="0.3">
      <c r="B20" s="255"/>
      <c r="C20" s="267"/>
      <c r="D20" s="263"/>
      <c r="E20" s="264"/>
      <c r="F20" s="263"/>
      <c r="G20" s="265"/>
      <c r="H20" s="266"/>
      <c r="I20" s="266">
        <f>H20*G20</f>
        <v>0</v>
      </c>
    </row>
    <row r="21" spans="2:9" ht="15.75" thickBot="1" x14ac:dyDescent="0.3">
      <c r="B21" s="255"/>
      <c r="C21" s="405" t="s">
        <v>2627</v>
      </c>
      <c r="D21" s="406"/>
      <c r="E21" s="406"/>
      <c r="F21" s="406"/>
      <c r="G21" s="406"/>
      <c r="H21" s="407"/>
      <c r="I21" s="268">
        <f>SUM(I19:I20)</f>
        <v>0</v>
      </c>
    </row>
    <row r="22" spans="2:9" ht="15.75" thickBot="1" x14ac:dyDescent="0.3">
      <c r="B22" s="255"/>
      <c r="C22" s="255"/>
      <c r="D22" s="255"/>
      <c r="E22" s="255"/>
      <c r="F22" s="255"/>
      <c r="G22" s="255"/>
      <c r="H22" s="255"/>
      <c r="I22" s="255"/>
    </row>
    <row r="23" spans="2:9" ht="23.25" thickBot="1" x14ac:dyDescent="0.3">
      <c r="B23" s="255"/>
      <c r="C23" s="262" t="s">
        <v>1774</v>
      </c>
      <c r="D23" s="262" t="s">
        <v>2614</v>
      </c>
      <c r="E23" s="271" t="s">
        <v>2628</v>
      </c>
      <c r="F23" s="271" t="s">
        <v>2613</v>
      </c>
      <c r="G23" s="271" t="s">
        <v>2616</v>
      </c>
      <c r="H23" s="271" t="s">
        <v>2617</v>
      </c>
      <c r="I23" s="271" t="s">
        <v>2618</v>
      </c>
    </row>
    <row r="24" spans="2:9" ht="15.75" thickBot="1" x14ac:dyDescent="0.3">
      <c r="B24" s="255"/>
      <c r="C24" s="263">
        <v>41065</v>
      </c>
      <c r="D24" s="263" t="s">
        <v>1718</v>
      </c>
      <c r="E24" s="264" t="s">
        <v>2629</v>
      </c>
      <c r="F24" s="263" t="s">
        <v>806</v>
      </c>
      <c r="G24" s="265">
        <v>4</v>
      </c>
      <c r="H24" s="266">
        <f>4743.39*(1+'[2]PLANILHA ORÇAMENTO'!$R$9)</f>
        <v>4818.3260752200003</v>
      </c>
      <c r="I24" s="266">
        <f>G24*H24</f>
        <v>19273.304300880001</v>
      </c>
    </row>
    <row r="25" spans="2:9" ht="15.75" thickBot="1" x14ac:dyDescent="0.3">
      <c r="B25" s="255"/>
      <c r="C25" s="405" t="s">
        <v>2630</v>
      </c>
      <c r="D25" s="406"/>
      <c r="E25" s="406"/>
      <c r="F25" s="406"/>
      <c r="G25" s="406"/>
      <c r="H25" s="407"/>
      <c r="I25" s="268">
        <f>SUM(I24:I24)</f>
        <v>19273.304300880001</v>
      </c>
    </row>
    <row r="26" spans="2:9" ht="15.75" thickBot="1" x14ac:dyDescent="0.3">
      <c r="B26" s="255"/>
      <c r="C26" s="255"/>
      <c r="D26" s="255"/>
      <c r="E26" s="255"/>
      <c r="F26" s="255"/>
      <c r="G26" s="255"/>
      <c r="H26" s="255"/>
      <c r="I26" s="255"/>
    </row>
    <row r="27" spans="2:9" ht="15.75" thickBot="1" x14ac:dyDescent="0.3">
      <c r="B27" s="255"/>
      <c r="C27" s="398" t="s">
        <v>2631</v>
      </c>
      <c r="D27" s="399"/>
      <c r="E27" s="399"/>
      <c r="F27" s="399"/>
      <c r="G27" s="399"/>
      <c r="H27" s="399"/>
      <c r="I27" s="299">
        <f>I16+I21+I25</f>
        <v>19273.304300880001</v>
      </c>
    </row>
    <row r="28" spans="2:9" ht="15.75" thickBot="1" x14ac:dyDescent="0.3">
      <c r="B28" s="255"/>
      <c r="C28" s="414" t="s">
        <v>2632</v>
      </c>
      <c r="D28" s="415"/>
      <c r="E28" s="415"/>
      <c r="F28" s="415"/>
      <c r="G28" s="416"/>
      <c r="H28" s="300">
        <v>0.24540000000000001</v>
      </c>
      <c r="I28" s="301">
        <f>H28*I27</f>
        <v>4729.668875435952</v>
      </c>
    </row>
    <row r="29" spans="2:9" ht="15.75" thickBot="1" x14ac:dyDescent="0.3">
      <c r="B29" s="255"/>
      <c r="C29" s="398" t="s">
        <v>2633</v>
      </c>
      <c r="D29" s="399"/>
      <c r="E29" s="399"/>
      <c r="F29" s="399"/>
      <c r="G29" s="399"/>
      <c r="H29" s="399"/>
      <c r="I29" s="299">
        <f>I27+I28</f>
        <v>24002.973176315954</v>
      </c>
    </row>
    <row r="30" spans="2:9" ht="15.75" thickBot="1" x14ac:dyDescent="0.3">
      <c r="B30" s="255"/>
      <c r="C30" s="302"/>
      <c r="D30" s="302"/>
      <c r="E30" s="302"/>
      <c r="F30" s="302"/>
      <c r="G30" s="302"/>
      <c r="H30" s="302"/>
      <c r="I30" s="302"/>
    </row>
    <row r="31" spans="2:9" ht="15.75" thickBot="1" x14ac:dyDescent="0.3">
      <c r="B31" s="255"/>
      <c r="C31" s="417" t="s">
        <v>2634</v>
      </c>
      <c r="D31" s="418"/>
      <c r="E31" s="418"/>
      <c r="F31" s="418"/>
      <c r="G31" s="418"/>
      <c r="H31" s="419"/>
      <c r="I31" s="303">
        <f>I27+I9</f>
        <v>20815.813879840003</v>
      </c>
    </row>
    <row r="32" spans="2:9" ht="15.75" thickBot="1" x14ac:dyDescent="0.3">
      <c r="B32" s="255"/>
      <c r="C32" s="420" t="s">
        <v>2635</v>
      </c>
      <c r="D32" s="421"/>
      <c r="E32" s="421"/>
      <c r="F32" s="421"/>
      <c r="G32" s="421"/>
      <c r="H32" s="422"/>
      <c r="I32" s="304">
        <f>I29+I11</f>
        <v>25788.582264920049</v>
      </c>
    </row>
    <row r="33" spans="3:9" ht="15.75" thickBot="1" x14ac:dyDescent="0.3"/>
    <row r="34" spans="3:9" ht="62.25" customHeight="1" thickBot="1" x14ac:dyDescent="0.3">
      <c r="C34" s="256"/>
      <c r="D34" s="257"/>
      <c r="E34" s="258"/>
      <c r="F34" s="259"/>
      <c r="G34" s="260"/>
      <c r="H34" s="400" t="s">
        <v>2611</v>
      </c>
      <c r="I34" s="401"/>
    </row>
    <row r="35" spans="3:9" ht="16.5" thickBot="1" x14ac:dyDescent="0.3">
      <c r="C35" s="402" t="s">
        <v>2612</v>
      </c>
      <c r="D35" s="403"/>
      <c r="E35" s="403"/>
      <c r="F35" s="403"/>
      <c r="G35" s="403"/>
      <c r="H35" s="404"/>
      <c r="I35" s="261" t="s">
        <v>2613</v>
      </c>
    </row>
    <row r="36" spans="3:9" ht="16.5" thickBot="1" x14ac:dyDescent="0.3">
      <c r="C36" s="402" t="s">
        <v>1359</v>
      </c>
      <c r="D36" s="403"/>
      <c r="E36" s="403"/>
      <c r="F36" s="403"/>
      <c r="G36" s="403"/>
      <c r="H36" s="403"/>
      <c r="I36" s="261" t="s">
        <v>806</v>
      </c>
    </row>
    <row r="37" spans="3:9" ht="15.75" thickBot="1" x14ac:dyDescent="0.3">
      <c r="C37" s="255"/>
      <c r="D37" s="255"/>
      <c r="E37" s="255"/>
      <c r="F37" s="255"/>
      <c r="G37" s="255"/>
      <c r="H37" s="255"/>
      <c r="I37" s="255"/>
    </row>
    <row r="38" spans="3:9" ht="23.25" thickBot="1" x14ac:dyDescent="0.3">
      <c r="C38" s="262" t="s">
        <v>1774</v>
      </c>
      <c r="D38" s="262" t="s">
        <v>2614</v>
      </c>
      <c r="E38" s="262" t="s">
        <v>2615</v>
      </c>
      <c r="F38" s="262" t="s">
        <v>2613</v>
      </c>
      <c r="G38" s="262" t="s">
        <v>2616</v>
      </c>
      <c r="H38" s="262" t="s">
        <v>2617</v>
      </c>
      <c r="I38" s="262" t="s">
        <v>2618</v>
      </c>
    </row>
    <row r="39" spans="3:9" ht="33.75" x14ac:dyDescent="0.25">
      <c r="C39" s="263">
        <v>43501</v>
      </c>
      <c r="D39" s="263" t="s">
        <v>1718</v>
      </c>
      <c r="E39" s="264" t="s">
        <v>2619</v>
      </c>
      <c r="F39" s="263" t="s">
        <v>2620</v>
      </c>
      <c r="G39" s="265">
        <v>2</v>
      </c>
      <c r="H39" s="266">
        <f>220.75*(1+'[2]PLANILHA ORÇAMENTO'!$R$9)</f>
        <v>224.23740849999999</v>
      </c>
      <c r="I39" s="266">
        <f t="shared" ref="I39:I40" si="3">G39*H39</f>
        <v>448.47481699999997</v>
      </c>
    </row>
    <row r="40" spans="3:9" ht="45.75" thickBot="1" x14ac:dyDescent="0.3">
      <c r="C40" s="267">
        <v>43477</v>
      </c>
      <c r="D40" s="263" t="s">
        <v>1718</v>
      </c>
      <c r="E40" s="264" t="s">
        <v>2621</v>
      </c>
      <c r="F40" s="263" t="s">
        <v>2620</v>
      </c>
      <c r="G40" s="265">
        <v>2</v>
      </c>
      <c r="H40" s="266">
        <f>158.88*(1+'[2]PLANILHA ORÇAMENTO'!$R$9)</f>
        <v>161.38998623999998</v>
      </c>
      <c r="I40" s="266">
        <f t="shared" si="3"/>
        <v>322.77997247999997</v>
      </c>
    </row>
    <row r="41" spans="3:9" ht="15.75" thickBot="1" x14ac:dyDescent="0.3">
      <c r="C41" s="405" t="s">
        <v>2622</v>
      </c>
      <c r="D41" s="406"/>
      <c r="E41" s="406"/>
      <c r="F41" s="406"/>
      <c r="G41" s="406"/>
      <c r="H41" s="407"/>
      <c r="I41" s="268">
        <f>SUM(I39:I40)</f>
        <v>771.25478948</v>
      </c>
    </row>
    <row r="42" spans="3:9" ht="15.75" thickBot="1" x14ac:dyDescent="0.3">
      <c r="C42" s="408" t="s">
        <v>2623</v>
      </c>
      <c r="D42" s="409"/>
      <c r="E42" s="409"/>
      <c r="F42" s="409"/>
      <c r="G42" s="410"/>
      <c r="H42" s="269">
        <v>0.15759999999999999</v>
      </c>
      <c r="I42" s="268">
        <f>I41*H42</f>
        <v>121.54975482204799</v>
      </c>
    </row>
    <row r="43" spans="3:9" ht="16.5" thickBot="1" x14ac:dyDescent="0.3">
      <c r="C43" s="411" t="s">
        <v>2624</v>
      </c>
      <c r="D43" s="412"/>
      <c r="E43" s="412"/>
      <c r="F43" s="412"/>
      <c r="G43" s="412"/>
      <c r="H43" s="413"/>
      <c r="I43" s="270">
        <f>I41+I42</f>
        <v>892.80454430204804</v>
      </c>
    </row>
    <row r="44" spans="3:9" ht="15.75" thickBot="1" x14ac:dyDescent="0.3">
      <c r="C44" s="255"/>
      <c r="D44" s="255"/>
      <c r="E44" s="255"/>
      <c r="F44" s="255"/>
      <c r="G44" s="255"/>
      <c r="H44" s="255"/>
      <c r="I44" s="255"/>
    </row>
    <row r="45" spans="3:9" ht="23.25" thickBot="1" x14ac:dyDescent="0.3">
      <c r="C45" s="262" t="s">
        <v>1774</v>
      </c>
      <c r="D45" s="262" t="s">
        <v>2614</v>
      </c>
      <c r="E45" s="262" t="s">
        <v>1711</v>
      </c>
      <c r="F45" s="262" t="s">
        <v>2613</v>
      </c>
      <c r="G45" s="262" t="s">
        <v>2616</v>
      </c>
      <c r="H45" s="262" t="s">
        <v>2617</v>
      </c>
      <c r="I45" s="262" t="s">
        <v>2618</v>
      </c>
    </row>
    <row r="46" spans="3:9" x14ac:dyDescent="0.25">
      <c r="C46" s="263"/>
      <c r="D46" s="263"/>
      <c r="E46" s="264"/>
      <c r="F46" s="263"/>
      <c r="G46" s="265"/>
      <c r="H46" s="266"/>
      <c r="I46" s="266">
        <f t="shared" ref="I46" si="4">G46*H46</f>
        <v>0</v>
      </c>
    </row>
    <row r="47" spans="3:9" ht="15.75" thickBot="1" x14ac:dyDescent="0.3">
      <c r="C47" s="267"/>
      <c r="D47" s="263"/>
      <c r="E47" s="264"/>
      <c r="F47" s="263"/>
      <c r="G47" s="265"/>
      <c r="H47" s="266"/>
      <c r="I47" s="266">
        <f>H47*G47</f>
        <v>0</v>
      </c>
    </row>
    <row r="48" spans="3:9" ht="15.75" thickBot="1" x14ac:dyDescent="0.3">
      <c r="C48" s="405" t="s">
        <v>2625</v>
      </c>
      <c r="D48" s="406"/>
      <c r="E48" s="406"/>
      <c r="F48" s="406"/>
      <c r="G48" s="406"/>
      <c r="H48" s="407"/>
      <c r="I48" s="268">
        <f>SUM(I46:I47)</f>
        <v>0</v>
      </c>
    </row>
    <row r="49" spans="3:9" ht="15.75" thickBot="1" x14ac:dyDescent="0.3">
      <c r="C49" s="255"/>
      <c r="D49" s="255"/>
      <c r="E49" s="255"/>
      <c r="F49" s="255"/>
      <c r="G49" s="255"/>
      <c r="H49" s="255"/>
      <c r="I49" s="255"/>
    </row>
    <row r="50" spans="3:9" ht="23.25" thickBot="1" x14ac:dyDescent="0.3">
      <c r="C50" s="262" t="s">
        <v>1774</v>
      </c>
      <c r="D50" s="262" t="s">
        <v>2614</v>
      </c>
      <c r="E50" s="271" t="s">
        <v>2626</v>
      </c>
      <c r="F50" s="271" t="s">
        <v>2613</v>
      </c>
      <c r="G50" s="271" t="s">
        <v>2616</v>
      </c>
      <c r="H50" s="271" t="s">
        <v>2617</v>
      </c>
      <c r="I50" s="262" t="s">
        <v>2618</v>
      </c>
    </row>
    <row r="51" spans="3:9" x14ac:dyDescent="0.25">
      <c r="C51" s="263"/>
      <c r="D51" s="263"/>
      <c r="E51" s="264"/>
      <c r="F51" s="263"/>
      <c r="G51" s="265"/>
      <c r="H51" s="266"/>
      <c r="I51" s="266">
        <f t="shared" ref="I51" si="5">G51*H51</f>
        <v>0</v>
      </c>
    </row>
    <row r="52" spans="3:9" ht="15.75" thickBot="1" x14ac:dyDescent="0.3">
      <c r="C52" s="267"/>
      <c r="D52" s="263"/>
      <c r="E52" s="264"/>
      <c r="F52" s="263"/>
      <c r="G52" s="265"/>
      <c r="H52" s="266"/>
      <c r="I52" s="266">
        <f>H52*G52</f>
        <v>0</v>
      </c>
    </row>
    <row r="53" spans="3:9" ht="15.75" thickBot="1" x14ac:dyDescent="0.3">
      <c r="C53" s="405" t="s">
        <v>2627</v>
      </c>
      <c r="D53" s="406"/>
      <c r="E53" s="406"/>
      <c r="F53" s="406"/>
      <c r="G53" s="406"/>
      <c r="H53" s="407"/>
      <c r="I53" s="268">
        <f>SUM(I51:I52)</f>
        <v>0</v>
      </c>
    </row>
    <row r="54" spans="3:9" ht="15.75" thickBot="1" x14ac:dyDescent="0.3">
      <c r="C54" s="255"/>
      <c r="D54" s="255"/>
      <c r="E54" s="255"/>
      <c r="F54" s="255"/>
      <c r="G54" s="255"/>
      <c r="H54" s="255"/>
      <c r="I54" s="255"/>
    </row>
    <row r="55" spans="3:9" ht="23.25" thickBot="1" x14ac:dyDescent="0.3">
      <c r="C55" s="262" t="s">
        <v>1774</v>
      </c>
      <c r="D55" s="262" t="s">
        <v>2614</v>
      </c>
      <c r="E55" s="271" t="s">
        <v>2628</v>
      </c>
      <c r="F55" s="271" t="s">
        <v>2613</v>
      </c>
      <c r="G55" s="271" t="s">
        <v>2616</v>
      </c>
      <c r="H55" s="271" t="s">
        <v>2617</v>
      </c>
      <c r="I55" s="271" t="s">
        <v>2618</v>
      </c>
    </row>
    <row r="56" spans="3:9" ht="33.75" x14ac:dyDescent="0.25">
      <c r="C56" s="264">
        <v>41090</v>
      </c>
      <c r="D56" s="264" t="s">
        <v>1718</v>
      </c>
      <c r="E56" s="272" t="s">
        <v>2636</v>
      </c>
      <c r="F56" s="272" t="s">
        <v>806</v>
      </c>
      <c r="G56" s="272">
        <v>2</v>
      </c>
      <c r="H56" s="266" t="s">
        <v>2637</v>
      </c>
      <c r="I56" s="266">
        <f>G56*H56</f>
        <v>11632.92</v>
      </c>
    </row>
    <row r="57" spans="3:9" x14ac:dyDescent="0.25">
      <c r="C57" s="264">
        <v>41072</v>
      </c>
      <c r="D57" s="264" t="s">
        <v>1718</v>
      </c>
      <c r="E57" s="272" t="s">
        <v>2638</v>
      </c>
      <c r="F57" s="272" t="s">
        <v>806</v>
      </c>
      <c r="G57" s="265">
        <v>1</v>
      </c>
      <c r="H57" s="266">
        <f>3158.5*(1+'[2]PLANILHA ORÇAMENTO'!$R$9)</f>
        <v>3208.3979829999998</v>
      </c>
      <c r="I57" s="266">
        <f>G57*H57</f>
        <v>3208.3979829999998</v>
      </c>
    </row>
    <row r="58" spans="3:9" ht="15.75" thickBot="1" x14ac:dyDescent="0.3">
      <c r="C58" s="263">
        <v>41065</v>
      </c>
      <c r="D58" s="263" t="s">
        <v>1718</v>
      </c>
      <c r="E58" s="264" t="s">
        <v>2629</v>
      </c>
      <c r="F58" s="263" t="s">
        <v>806</v>
      </c>
      <c r="G58" s="265">
        <v>1</v>
      </c>
      <c r="H58" s="266">
        <f>4743.39*(1+'[2]PLANILHA ORÇAMENTO'!$R$9)</f>
        <v>4818.3260752200003</v>
      </c>
      <c r="I58" s="266">
        <f>G58*H58</f>
        <v>4818.3260752200003</v>
      </c>
    </row>
    <row r="59" spans="3:9" ht="15.75" thickBot="1" x14ac:dyDescent="0.3">
      <c r="C59" s="405" t="s">
        <v>2630</v>
      </c>
      <c r="D59" s="406"/>
      <c r="E59" s="406"/>
      <c r="F59" s="406"/>
      <c r="G59" s="406"/>
      <c r="H59" s="407"/>
      <c r="I59" s="268">
        <f>SUM(I56:I58)</f>
        <v>19659.644058220001</v>
      </c>
    </row>
    <row r="60" spans="3:9" ht="15.75" thickBot="1" x14ac:dyDescent="0.3">
      <c r="C60" s="255"/>
      <c r="D60" s="255"/>
      <c r="E60" s="255"/>
      <c r="F60" s="255"/>
      <c r="G60" s="255"/>
      <c r="H60" s="255"/>
      <c r="I60" s="255"/>
    </row>
    <row r="61" spans="3:9" ht="15.75" thickBot="1" x14ac:dyDescent="0.3">
      <c r="C61" s="398" t="s">
        <v>2631</v>
      </c>
      <c r="D61" s="399"/>
      <c r="E61" s="399"/>
      <c r="F61" s="399"/>
      <c r="G61" s="399"/>
      <c r="H61" s="399"/>
      <c r="I61" s="299">
        <f>I48+I53+I59</f>
        <v>19659.644058220001</v>
      </c>
    </row>
    <row r="62" spans="3:9" ht="15.75" thickBot="1" x14ac:dyDescent="0.3">
      <c r="C62" s="414" t="s">
        <v>2632</v>
      </c>
      <c r="D62" s="415"/>
      <c r="E62" s="415"/>
      <c r="F62" s="415"/>
      <c r="G62" s="416"/>
      <c r="H62" s="300">
        <v>0.24540000000000001</v>
      </c>
      <c r="I62" s="301">
        <f>H62*I61</f>
        <v>4824.4766518871884</v>
      </c>
    </row>
    <row r="63" spans="3:9" ht="15.75" thickBot="1" x14ac:dyDescent="0.3">
      <c r="C63" s="398" t="s">
        <v>2633</v>
      </c>
      <c r="D63" s="399"/>
      <c r="E63" s="399"/>
      <c r="F63" s="399"/>
      <c r="G63" s="399"/>
      <c r="H63" s="399"/>
      <c r="I63" s="299">
        <f>I61+I62</f>
        <v>24484.120710107189</v>
      </c>
    </row>
    <row r="64" spans="3:9" ht="15.75" thickBot="1" x14ac:dyDescent="0.3">
      <c r="C64" s="302"/>
      <c r="D64" s="302"/>
      <c r="E64" s="302"/>
      <c r="F64" s="302"/>
      <c r="G64" s="302"/>
      <c r="H64" s="302"/>
      <c r="I64" s="302"/>
    </row>
    <row r="65" spans="3:9" ht="25.5" customHeight="1" thickBot="1" x14ac:dyDescent="0.3">
      <c r="C65" s="423" t="s">
        <v>2639</v>
      </c>
      <c r="D65" s="424"/>
      <c r="E65" s="424"/>
      <c r="F65" s="424"/>
      <c r="G65" s="424"/>
      <c r="H65" s="425"/>
      <c r="I65" s="303">
        <f>I61+I41</f>
        <v>20430.898847700002</v>
      </c>
    </row>
    <row r="66" spans="3:9" ht="34.5" customHeight="1" thickBot="1" x14ac:dyDescent="0.3">
      <c r="C66" s="426" t="s">
        <v>2640</v>
      </c>
      <c r="D66" s="427"/>
      <c r="E66" s="427"/>
      <c r="F66" s="427"/>
      <c r="G66" s="427"/>
      <c r="H66" s="428"/>
      <c r="I66" s="304">
        <f>I63+I43</f>
        <v>25376.925254409238</v>
      </c>
    </row>
    <row r="67" spans="3:9" ht="15.75" thickBot="1" x14ac:dyDescent="0.3"/>
    <row r="68" spans="3:9" ht="48.75" customHeight="1" thickBot="1" x14ac:dyDescent="0.3">
      <c r="C68" s="256"/>
      <c r="D68" s="257"/>
      <c r="E68" s="258"/>
      <c r="F68" s="259"/>
      <c r="G68" s="260"/>
      <c r="H68" s="400" t="s">
        <v>2611</v>
      </c>
      <c r="I68" s="401"/>
    </row>
    <row r="69" spans="3:9" ht="16.5" thickBot="1" x14ac:dyDescent="0.3">
      <c r="C69" s="402" t="s">
        <v>2612</v>
      </c>
      <c r="D69" s="403"/>
      <c r="E69" s="403"/>
      <c r="F69" s="403"/>
      <c r="G69" s="403"/>
      <c r="H69" s="404"/>
      <c r="I69" s="261" t="s">
        <v>2613</v>
      </c>
    </row>
    <row r="70" spans="3:9" ht="16.5" thickBot="1" x14ac:dyDescent="0.3">
      <c r="C70" s="402" t="s">
        <v>1360</v>
      </c>
      <c r="D70" s="403"/>
      <c r="E70" s="403"/>
      <c r="F70" s="403"/>
      <c r="G70" s="403"/>
      <c r="H70" s="403"/>
      <c r="I70" s="261" t="s">
        <v>806</v>
      </c>
    </row>
    <row r="71" spans="3:9" ht="15.75" thickBot="1" x14ac:dyDescent="0.3">
      <c r="C71" s="255"/>
      <c r="D71" s="255"/>
      <c r="E71" s="255"/>
      <c r="F71" s="255"/>
      <c r="G71" s="255"/>
      <c r="H71" s="255"/>
      <c r="I71" s="255"/>
    </row>
    <row r="72" spans="3:9" ht="23.25" thickBot="1" x14ac:dyDescent="0.3">
      <c r="C72" s="262" t="s">
        <v>1774</v>
      </c>
      <c r="D72" s="262" t="s">
        <v>2614</v>
      </c>
      <c r="E72" s="262" t="s">
        <v>2615</v>
      </c>
      <c r="F72" s="262" t="s">
        <v>2613</v>
      </c>
      <c r="G72" s="262" t="s">
        <v>2616</v>
      </c>
      <c r="H72" s="262" t="s">
        <v>2617</v>
      </c>
      <c r="I72" s="262" t="s">
        <v>2618</v>
      </c>
    </row>
    <row r="73" spans="3:9" ht="33.75" x14ac:dyDescent="0.25">
      <c r="C73" s="263">
        <v>43501</v>
      </c>
      <c r="D73" s="263" t="s">
        <v>1718</v>
      </c>
      <c r="E73" s="264" t="s">
        <v>2619</v>
      </c>
      <c r="F73" s="263" t="s">
        <v>2620</v>
      </c>
      <c r="G73" s="265">
        <v>2</v>
      </c>
      <c r="H73" s="266">
        <f>220.75*(1+'[2]PLANILHA ORÇAMENTO'!$R$9)</f>
        <v>224.23740849999999</v>
      </c>
      <c r="I73" s="266">
        <f t="shared" ref="I73:I74" si="6">G73*H73</f>
        <v>448.47481699999997</v>
      </c>
    </row>
    <row r="74" spans="3:9" ht="45.75" thickBot="1" x14ac:dyDescent="0.3">
      <c r="C74" s="267">
        <v>43477</v>
      </c>
      <c r="D74" s="263" t="s">
        <v>1718</v>
      </c>
      <c r="E74" s="264" t="s">
        <v>2621</v>
      </c>
      <c r="F74" s="263" t="s">
        <v>2620</v>
      </c>
      <c r="G74" s="265">
        <v>2</v>
      </c>
      <c r="H74" s="266">
        <f>158.88*(1+'[2]PLANILHA ORÇAMENTO'!$R$9)</f>
        <v>161.38998623999998</v>
      </c>
      <c r="I74" s="266">
        <f t="shared" si="6"/>
        <v>322.77997247999997</v>
      </c>
    </row>
    <row r="75" spans="3:9" ht="15.75" thickBot="1" x14ac:dyDescent="0.3">
      <c r="C75" s="405" t="s">
        <v>2622</v>
      </c>
      <c r="D75" s="406"/>
      <c r="E75" s="406"/>
      <c r="F75" s="406"/>
      <c r="G75" s="406"/>
      <c r="H75" s="407"/>
      <c r="I75" s="268">
        <f>SUM(I73:I74)</f>
        <v>771.25478948</v>
      </c>
    </row>
    <row r="76" spans="3:9" ht="15.75" thickBot="1" x14ac:dyDescent="0.3">
      <c r="C76" s="408" t="s">
        <v>2623</v>
      </c>
      <c r="D76" s="409"/>
      <c r="E76" s="409"/>
      <c r="F76" s="409"/>
      <c r="G76" s="410"/>
      <c r="H76" s="269">
        <v>0.15759999999999999</v>
      </c>
      <c r="I76" s="268">
        <f>I75*H76</f>
        <v>121.54975482204799</v>
      </c>
    </row>
    <row r="77" spans="3:9" ht="16.5" thickBot="1" x14ac:dyDescent="0.3">
      <c r="C77" s="411" t="s">
        <v>2624</v>
      </c>
      <c r="D77" s="412"/>
      <c r="E77" s="412"/>
      <c r="F77" s="412"/>
      <c r="G77" s="412"/>
      <c r="H77" s="413"/>
      <c r="I77" s="270">
        <f>I75+I76</f>
        <v>892.80454430204804</v>
      </c>
    </row>
    <row r="78" spans="3:9" ht="15.75" thickBot="1" x14ac:dyDescent="0.3">
      <c r="C78" s="255"/>
      <c r="D78" s="255"/>
      <c r="E78" s="255"/>
      <c r="F78" s="255"/>
      <c r="G78" s="255"/>
      <c r="H78" s="255"/>
      <c r="I78" s="255"/>
    </row>
    <row r="79" spans="3:9" ht="23.25" thickBot="1" x14ac:dyDescent="0.3">
      <c r="C79" s="262" t="s">
        <v>1774</v>
      </c>
      <c r="D79" s="262" t="s">
        <v>2614</v>
      </c>
      <c r="E79" s="262" t="s">
        <v>1711</v>
      </c>
      <c r="F79" s="262" t="s">
        <v>2613</v>
      </c>
      <c r="G79" s="262" t="s">
        <v>2616</v>
      </c>
      <c r="H79" s="262" t="s">
        <v>2617</v>
      </c>
      <c r="I79" s="262" t="s">
        <v>2618</v>
      </c>
    </row>
    <row r="80" spans="3:9" x14ac:dyDescent="0.25">
      <c r="C80" s="263"/>
      <c r="D80" s="263"/>
      <c r="E80" s="264"/>
      <c r="F80" s="263"/>
      <c r="G80" s="265"/>
      <c r="H80" s="266"/>
      <c r="I80" s="266">
        <f>G80*H80</f>
        <v>0</v>
      </c>
    </row>
    <row r="81" spans="3:9" ht="15.75" thickBot="1" x14ac:dyDescent="0.3">
      <c r="C81" s="267"/>
      <c r="D81" s="263"/>
      <c r="E81" s="264"/>
      <c r="F81" s="263"/>
      <c r="G81" s="265"/>
      <c r="H81" s="266"/>
      <c r="I81" s="266">
        <f>H81*G81</f>
        <v>0</v>
      </c>
    </row>
    <row r="82" spans="3:9" ht="15.75" thickBot="1" x14ac:dyDescent="0.3">
      <c r="C82" s="405" t="s">
        <v>2625</v>
      </c>
      <c r="D82" s="406"/>
      <c r="E82" s="406"/>
      <c r="F82" s="406"/>
      <c r="G82" s="406"/>
      <c r="H82" s="407"/>
      <c r="I82" s="268">
        <f>SUM(I80:I81)</f>
        <v>0</v>
      </c>
    </row>
    <row r="83" spans="3:9" ht="15.75" thickBot="1" x14ac:dyDescent="0.3">
      <c r="C83" s="255"/>
      <c r="D83" s="255"/>
      <c r="E83" s="255"/>
      <c r="F83" s="255"/>
      <c r="G83" s="255"/>
      <c r="H83" s="255"/>
      <c r="I83" s="255"/>
    </row>
    <row r="84" spans="3:9" ht="23.25" thickBot="1" x14ac:dyDescent="0.3">
      <c r="C84" s="262" t="s">
        <v>1774</v>
      </c>
      <c r="D84" s="262" t="s">
        <v>2614</v>
      </c>
      <c r="E84" s="271" t="s">
        <v>2626</v>
      </c>
      <c r="F84" s="271" t="s">
        <v>2613</v>
      </c>
      <c r="G84" s="271" t="s">
        <v>2616</v>
      </c>
      <c r="H84" s="271" t="s">
        <v>2617</v>
      </c>
      <c r="I84" s="262" t="s">
        <v>2618</v>
      </c>
    </row>
    <row r="85" spans="3:9" x14ac:dyDescent="0.25">
      <c r="C85" s="263"/>
      <c r="D85" s="263"/>
      <c r="E85" s="264"/>
      <c r="F85" s="263"/>
      <c r="G85" s="265"/>
      <c r="H85" s="266"/>
      <c r="I85" s="266">
        <f>G85*H85</f>
        <v>0</v>
      </c>
    </row>
    <row r="86" spans="3:9" ht="15.75" thickBot="1" x14ac:dyDescent="0.3">
      <c r="C86" s="267"/>
      <c r="D86" s="263"/>
      <c r="E86" s="264"/>
      <c r="F86" s="263"/>
      <c r="G86" s="265"/>
      <c r="H86" s="266"/>
      <c r="I86" s="266">
        <f>H86*G86</f>
        <v>0</v>
      </c>
    </row>
    <row r="87" spans="3:9" ht="15.75" thickBot="1" x14ac:dyDescent="0.3">
      <c r="C87" s="405" t="s">
        <v>2627</v>
      </c>
      <c r="D87" s="406"/>
      <c r="E87" s="406"/>
      <c r="F87" s="406"/>
      <c r="G87" s="406"/>
      <c r="H87" s="407"/>
      <c r="I87" s="268">
        <f>SUM(I85:I86)</f>
        <v>0</v>
      </c>
    </row>
    <row r="88" spans="3:9" ht="15.75" thickBot="1" x14ac:dyDescent="0.3">
      <c r="C88" s="255"/>
      <c r="D88" s="255"/>
      <c r="E88" s="255"/>
      <c r="F88" s="255"/>
      <c r="G88" s="255"/>
      <c r="H88" s="255"/>
      <c r="I88" s="255"/>
    </row>
    <row r="89" spans="3:9" ht="23.25" thickBot="1" x14ac:dyDescent="0.3">
      <c r="C89" s="262" t="s">
        <v>1774</v>
      </c>
      <c r="D89" s="262" t="s">
        <v>2614</v>
      </c>
      <c r="E89" s="271" t="s">
        <v>2628</v>
      </c>
      <c r="F89" s="271" t="s">
        <v>2613</v>
      </c>
      <c r="G89" s="271" t="s">
        <v>2616</v>
      </c>
      <c r="H89" s="271" t="s">
        <v>2617</v>
      </c>
      <c r="I89" s="271" t="s">
        <v>2618</v>
      </c>
    </row>
    <row r="90" spans="3:9" ht="33.75" x14ac:dyDescent="0.25">
      <c r="C90" s="264">
        <v>41090</v>
      </c>
      <c r="D90" s="264" t="s">
        <v>1718</v>
      </c>
      <c r="E90" s="272" t="s">
        <v>2636</v>
      </c>
      <c r="F90" s="272" t="s">
        <v>806</v>
      </c>
      <c r="G90" s="272">
        <v>2</v>
      </c>
      <c r="H90" s="266" t="s">
        <v>2637</v>
      </c>
      <c r="I90" s="266">
        <f>G90*H90</f>
        <v>11632.92</v>
      </c>
    </row>
    <row r="91" spans="3:9" x14ac:dyDescent="0.25">
      <c r="C91" s="263">
        <v>41065</v>
      </c>
      <c r="D91" s="263" t="s">
        <v>1718</v>
      </c>
      <c r="E91" s="264" t="s">
        <v>2629</v>
      </c>
      <c r="F91" s="263" t="s">
        <v>806</v>
      </c>
      <c r="G91" s="265">
        <v>1</v>
      </c>
      <c r="H91" s="266">
        <f>4743.39*(1+'[2]PLANILHA ORÇAMENTO'!$R$9)</f>
        <v>4818.3260752200003</v>
      </c>
      <c r="I91" s="266">
        <f>G91*H91</f>
        <v>4818.3260752200003</v>
      </c>
    </row>
    <row r="92" spans="3:9" ht="15.75" thickBot="1" x14ac:dyDescent="0.3">
      <c r="C92" s="267">
        <v>41072</v>
      </c>
      <c r="D92" s="263" t="s">
        <v>1718</v>
      </c>
      <c r="E92" s="264" t="s">
        <v>2638</v>
      </c>
      <c r="F92" s="263" t="s">
        <v>806</v>
      </c>
      <c r="G92" s="265">
        <v>1</v>
      </c>
      <c r="H92" s="266">
        <f>3158.5*(1+'[2]PLANILHA ORÇAMENTO'!$R$9)</f>
        <v>3208.3979829999998</v>
      </c>
      <c r="I92" s="266">
        <f>G92*H92</f>
        <v>3208.3979829999998</v>
      </c>
    </row>
    <row r="93" spans="3:9" ht="15.75" thickBot="1" x14ac:dyDescent="0.3">
      <c r="C93" s="405" t="s">
        <v>2630</v>
      </c>
      <c r="D93" s="406"/>
      <c r="E93" s="406"/>
      <c r="F93" s="406"/>
      <c r="G93" s="406"/>
      <c r="H93" s="407"/>
      <c r="I93" s="268">
        <f>SUM(I90:I92)</f>
        <v>19659.644058219998</v>
      </c>
    </row>
    <row r="94" spans="3:9" ht="15.75" thickBot="1" x14ac:dyDescent="0.3">
      <c r="C94" s="255"/>
      <c r="D94" s="255"/>
      <c r="E94" s="255"/>
      <c r="F94" s="255"/>
      <c r="G94" s="255"/>
      <c r="H94" s="255"/>
      <c r="I94" s="255"/>
    </row>
    <row r="95" spans="3:9" ht="15.75" thickBot="1" x14ac:dyDescent="0.3">
      <c r="C95" s="398" t="s">
        <v>2631</v>
      </c>
      <c r="D95" s="399"/>
      <c r="E95" s="399"/>
      <c r="F95" s="399"/>
      <c r="G95" s="399"/>
      <c r="H95" s="399"/>
      <c r="I95" s="299">
        <f>I82+I87+I93</f>
        <v>19659.644058219998</v>
      </c>
    </row>
    <row r="96" spans="3:9" ht="15.75" thickBot="1" x14ac:dyDescent="0.3">
      <c r="C96" s="414" t="s">
        <v>2632</v>
      </c>
      <c r="D96" s="415"/>
      <c r="E96" s="415"/>
      <c r="F96" s="415"/>
      <c r="G96" s="416"/>
      <c r="H96" s="300">
        <v>0.24540000000000001</v>
      </c>
      <c r="I96" s="301">
        <f>H96*I95</f>
        <v>4824.4766518871875</v>
      </c>
    </row>
    <row r="97" spans="3:9" ht="15.75" thickBot="1" x14ac:dyDescent="0.3">
      <c r="C97" s="398" t="s">
        <v>2633</v>
      </c>
      <c r="D97" s="399"/>
      <c r="E97" s="399"/>
      <c r="F97" s="399"/>
      <c r="G97" s="399"/>
      <c r="H97" s="399"/>
      <c r="I97" s="299">
        <f>I95+I96</f>
        <v>24484.120710107185</v>
      </c>
    </row>
    <row r="98" spans="3:9" ht="15.75" thickBot="1" x14ac:dyDescent="0.3">
      <c r="C98" s="302"/>
      <c r="D98" s="302"/>
      <c r="E98" s="302"/>
      <c r="F98" s="302"/>
      <c r="G98" s="302"/>
      <c r="H98" s="302"/>
      <c r="I98" s="302"/>
    </row>
    <row r="99" spans="3:9" ht="15.75" thickBot="1" x14ac:dyDescent="0.3">
      <c r="C99" s="417" t="s">
        <v>2641</v>
      </c>
      <c r="D99" s="418"/>
      <c r="E99" s="418"/>
      <c r="F99" s="418"/>
      <c r="G99" s="418"/>
      <c r="H99" s="419"/>
      <c r="I99" s="303">
        <f>I95+I75</f>
        <v>20430.898847699998</v>
      </c>
    </row>
    <row r="100" spans="3:9" ht="15.75" thickBot="1" x14ac:dyDescent="0.3">
      <c r="C100" s="420" t="s">
        <v>2642</v>
      </c>
      <c r="D100" s="421"/>
      <c r="E100" s="421"/>
      <c r="F100" s="421"/>
      <c r="G100" s="421"/>
      <c r="H100" s="422"/>
      <c r="I100" s="304">
        <f>I97+I77</f>
        <v>25376.925254409234</v>
      </c>
    </row>
    <row r="101" spans="3:9" ht="15.75" thickBot="1" x14ac:dyDescent="0.3"/>
    <row r="102" spans="3:9" ht="45.75" customHeight="1" thickBot="1" x14ac:dyDescent="0.3">
      <c r="C102" s="256"/>
      <c r="D102" s="257"/>
      <c r="E102" s="258"/>
      <c r="F102" s="259"/>
      <c r="G102" s="260"/>
      <c r="H102" s="400" t="s">
        <v>2611</v>
      </c>
      <c r="I102" s="401"/>
    </row>
    <row r="103" spans="3:9" ht="16.5" thickBot="1" x14ac:dyDescent="0.3">
      <c r="C103" s="402" t="s">
        <v>2612</v>
      </c>
      <c r="D103" s="403"/>
      <c r="E103" s="403"/>
      <c r="F103" s="403"/>
      <c r="G103" s="403"/>
      <c r="H103" s="404"/>
      <c r="I103" s="261" t="s">
        <v>2613</v>
      </c>
    </row>
    <row r="104" spans="3:9" ht="16.5" thickBot="1" x14ac:dyDescent="0.3">
      <c r="C104" s="402" t="s">
        <v>1361</v>
      </c>
      <c r="D104" s="403"/>
      <c r="E104" s="403"/>
      <c r="F104" s="403"/>
      <c r="G104" s="403"/>
      <c r="H104" s="403"/>
      <c r="I104" s="261" t="s">
        <v>806</v>
      </c>
    </row>
    <row r="105" spans="3:9" ht="15.75" thickBot="1" x14ac:dyDescent="0.3">
      <c r="C105" s="255"/>
      <c r="D105" s="255"/>
      <c r="E105" s="255"/>
      <c r="F105" s="255"/>
      <c r="G105" s="255"/>
      <c r="H105" s="255"/>
      <c r="I105" s="255"/>
    </row>
    <row r="106" spans="3:9" ht="23.25" thickBot="1" x14ac:dyDescent="0.3">
      <c r="C106" s="262" t="s">
        <v>1774</v>
      </c>
      <c r="D106" s="262" t="s">
        <v>2614</v>
      </c>
      <c r="E106" s="262" t="s">
        <v>2615</v>
      </c>
      <c r="F106" s="262" t="s">
        <v>2613</v>
      </c>
      <c r="G106" s="262" t="s">
        <v>2616</v>
      </c>
      <c r="H106" s="262" t="s">
        <v>2617</v>
      </c>
      <c r="I106" s="262" t="s">
        <v>2618</v>
      </c>
    </row>
    <row r="107" spans="3:9" ht="33.75" x14ac:dyDescent="0.25">
      <c r="C107" s="263">
        <v>43501</v>
      </c>
      <c r="D107" s="263" t="s">
        <v>1718</v>
      </c>
      <c r="E107" s="264" t="s">
        <v>2619</v>
      </c>
      <c r="F107" s="263" t="s">
        <v>2620</v>
      </c>
      <c r="G107" s="265">
        <v>2</v>
      </c>
      <c r="H107" s="266">
        <f>220.75*(1+'[2]PLANILHA ORÇAMENTO'!$R$9)</f>
        <v>224.23740849999999</v>
      </c>
      <c r="I107" s="266">
        <f t="shared" ref="I107:I108" si="7">G107*H107</f>
        <v>448.47481699999997</v>
      </c>
    </row>
    <row r="108" spans="3:9" ht="45.75" thickBot="1" x14ac:dyDescent="0.3">
      <c r="C108" s="267">
        <v>43477</v>
      </c>
      <c r="D108" s="263" t="s">
        <v>1718</v>
      </c>
      <c r="E108" s="264" t="s">
        <v>2621</v>
      </c>
      <c r="F108" s="263" t="s">
        <v>2620</v>
      </c>
      <c r="G108" s="265">
        <v>2</v>
      </c>
      <c r="H108" s="266">
        <f>158.88*(1+'[2]PLANILHA ORÇAMENTO'!$R$9)</f>
        <v>161.38998623999998</v>
      </c>
      <c r="I108" s="266">
        <f t="shared" si="7"/>
        <v>322.77997247999997</v>
      </c>
    </row>
    <row r="109" spans="3:9" ht="15.75" thickBot="1" x14ac:dyDescent="0.3">
      <c r="C109" s="405" t="s">
        <v>2622</v>
      </c>
      <c r="D109" s="406"/>
      <c r="E109" s="406"/>
      <c r="F109" s="406"/>
      <c r="G109" s="406"/>
      <c r="H109" s="407"/>
      <c r="I109" s="268">
        <f>SUM(I107:I108)</f>
        <v>771.25478948</v>
      </c>
    </row>
    <row r="110" spans="3:9" ht="15.75" thickBot="1" x14ac:dyDescent="0.3">
      <c r="C110" s="408" t="s">
        <v>2623</v>
      </c>
      <c r="D110" s="409"/>
      <c r="E110" s="409"/>
      <c r="F110" s="409"/>
      <c r="G110" s="410"/>
      <c r="H110" s="269">
        <v>0.15759999999999999</v>
      </c>
      <c r="I110" s="268">
        <f>I109*H110</f>
        <v>121.54975482204799</v>
      </c>
    </row>
    <row r="111" spans="3:9" ht="16.5" thickBot="1" x14ac:dyDescent="0.3">
      <c r="C111" s="411" t="s">
        <v>2624</v>
      </c>
      <c r="D111" s="412"/>
      <c r="E111" s="412"/>
      <c r="F111" s="412"/>
      <c r="G111" s="412"/>
      <c r="H111" s="413"/>
      <c r="I111" s="270">
        <f>I109+I110</f>
        <v>892.80454430204804</v>
      </c>
    </row>
    <row r="112" spans="3:9" ht="15.75" thickBot="1" x14ac:dyDescent="0.3">
      <c r="C112" s="255"/>
      <c r="D112" s="255"/>
      <c r="E112" s="255"/>
      <c r="F112" s="255"/>
      <c r="G112" s="255"/>
      <c r="H112" s="255"/>
      <c r="I112" s="255"/>
    </row>
    <row r="113" spans="3:9" ht="23.25" thickBot="1" x14ac:dyDescent="0.3">
      <c r="C113" s="262" t="s">
        <v>1774</v>
      </c>
      <c r="D113" s="262" t="s">
        <v>2614</v>
      </c>
      <c r="E113" s="262" t="s">
        <v>1711</v>
      </c>
      <c r="F113" s="262" t="s">
        <v>2613</v>
      </c>
      <c r="G113" s="262" t="s">
        <v>2616</v>
      </c>
      <c r="H113" s="262" t="s">
        <v>2617</v>
      </c>
      <c r="I113" s="262" t="s">
        <v>2618</v>
      </c>
    </row>
    <row r="114" spans="3:9" ht="45.75" thickBot="1" x14ac:dyDescent="0.3">
      <c r="C114" s="263">
        <v>10301</v>
      </c>
      <c r="D114" s="263" t="s">
        <v>1713</v>
      </c>
      <c r="E114" s="264" t="s">
        <v>2643</v>
      </c>
      <c r="F114" s="263" t="s">
        <v>807</v>
      </c>
      <c r="G114" s="265">
        <v>220</v>
      </c>
      <c r="H114" s="266">
        <f>12.82*(1+'[2]PLANILHA ORÇAMENTO'!$S$9)</f>
        <v>13.99620936</v>
      </c>
      <c r="I114" s="266">
        <f t="shared" ref="I114" si="8">G114*H114</f>
        <v>3079.1660591999998</v>
      </c>
    </row>
    <row r="115" spans="3:9" ht="15.75" thickBot="1" x14ac:dyDescent="0.3">
      <c r="C115" s="405" t="s">
        <v>2625</v>
      </c>
      <c r="D115" s="406"/>
      <c r="E115" s="406"/>
      <c r="F115" s="406"/>
      <c r="G115" s="406"/>
      <c r="H115" s="407"/>
      <c r="I115" s="268">
        <f>SUM(I114:I114)</f>
        <v>3079.1660591999998</v>
      </c>
    </row>
    <row r="116" spans="3:9" ht="15.75" thickBot="1" x14ac:dyDescent="0.3">
      <c r="C116" s="255"/>
      <c r="D116" s="255"/>
      <c r="E116" s="255"/>
      <c r="F116" s="255"/>
      <c r="G116" s="255"/>
      <c r="H116" s="255"/>
      <c r="I116" s="255"/>
    </row>
    <row r="117" spans="3:9" ht="23.25" thickBot="1" x14ac:dyDescent="0.3">
      <c r="C117" s="262" t="s">
        <v>1774</v>
      </c>
      <c r="D117" s="262" t="s">
        <v>2614</v>
      </c>
      <c r="E117" s="271" t="s">
        <v>2626</v>
      </c>
      <c r="F117" s="271" t="s">
        <v>2613</v>
      </c>
      <c r="G117" s="271" t="s">
        <v>2616</v>
      </c>
      <c r="H117" s="271" t="s">
        <v>2617</v>
      </c>
      <c r="I117" s="262" t="s">
        <v>2618</v>
      </c>
    </row>
    <row r="118" spans="3:9" x14ac:dyDescent="0.25">
      <c r="C118" s="263"/>
      <c r="D118" s="263"/>
      <c r="E118" s="264"/>
      <c r="F118" s="263"/>
      <c r="G118" s="265"/>
      <c r="H118" s="266"/>
      <c r="I118" s="266">
        <f t="shared" ref="I118" si="9">G118*H118</f>
        <v>0</v>
      </c>
    </row>
    <row r="119" spans="3:9" ht="15.75" thickBot="1" x14ac:dyDescent="0.3">
      <c r="C119" s="267"/>
      <c r="D119" s="263"/>
      <c r="E119" s="264"/>
      <c r="F119" s="263"/>
      <c r="G119" s="265"/>
      <c r="H119" s="266"/>
      <c r="I119" s="266">
        <f>H119*G119</f>
        <v>0</v>
      </c>
    </row>
    <row r="120" spans="3:9" ht="15.75" thickBot="1" x14ac:dyDescent="0.3">
      <c r="C120" s="405" t="s">
        <v>2627</v>
      </c>
      <c r="D120" s="406"/>
      <c r="E120" s="406"/>
      <c r="F120" s="406"/>
      <c r="G120" s="406"/>
      <c r="H120" s="407"/>
      <c r="I120" s="268">
        <f>SUM(I118:I119)</f>
        <v>0</v>
      </c>
    </row>
    <row r="121" spans="3:9" ht="15.75" thickBot="1" x14ac:dyDescent="0.3">
      <c r="C121" s="255"/>
      <c r="D121" s="255"/>
      <c r="E121" s="255"/>
      <c r="F121" s="255"/>
      <c r="G121" s="255"/>
      <c r="H121" s="255"/>
      <c r="I121" s="255"/>
    </row>
    <row r="122" spans="3:9" ht="23.25" thickBot="1" x14ac:dyDescent="0.3">
      <c r="C122" s="262" t="s">
        <v>1774</v>
      </c>
      <c r="D122" s="262" t="s">
        <v>2614</v>
      </c>
      <c r="E122" s="271" t="s">
        <v>2628</v>
      </c>
      <c r="F122" s="271" t="s">
        <v>2613</v>
      </c>
      <c r="G122" s="271" t="s">
        <v>2616</v>
      </c>
      <c r="H122" s="271" t="s">
        <v>2617</v>
      </c>
      <c r="I122" s="271" t="s">
        <v>2618</v>
      </c>
    </row>
    <row r="123" spans="3:9" x14ac:dyDescent="0.25">
      <c r="C123" s="264">
        <v>41072</v>
      </c>
      <c r="D123" s="264" t="s">
        <v>1718</v>
      </c>
      <c r="E123" s="272" t="s">
        <v>2638</v>
      </c>
      <c r="F123" s="272" t="s">
        <v>806</v>
      </c>
      <c r="G123" s="265">
        <v>1</v>
      </c>
      <c r="H123" s="266">
        <f>3158.5*(1+'[2]PLANILHA ORÇAMENTO'!$R$9)</f>
        <v>3208.3979829999998</v>
      </c>
      <c r="I123" s="266">
        <f>G123*H123</f>
        <v>3208.3979829999998</v>
      </c>
    </row>
    <row r="124" spans="3:9" ht="15.75" thickBot="1" x14ac:dyDescent="0.3">
      <c r="C124" s="263">
        <v>41065</v>
      </c>
      <c r="D124" s="263" t="s">
        <v>1718</v>
      </c>
      <c r="E124" s="264" t="s">
        <v>2629</v>
      </c>
      <c r="F124" s="263" t="s">
        <v>806</v>
      </c>
      <c r="G124" s="265">
        <v>1</v>
      </c>
      <c r="H124" s="266">
        <f>4743.39*(1+'[2]PLANILHA ORÇAMENTO'!$R$9)</f>
        <v>4818.3260752200003</v>
      </c>
      <c r="I124" s="266">
        <f>G124*H124</f>
        <v>4818.3260752200003</v>
      </c>
    </row>
    <row r="125" spans="3:9" ht="15.75" thickBot="1" x14ac:dyDescent="0.3">
      <c r="C125" s="405" t="s">
        <v>2630</v>
      </c>
      <c r="D125" s="406"/>
      <c r="E125" s="406"/>
      <c r="F125" s="406"/>
      <c r="G125" s="406"/>
      <c r="H125" s="407"/>
      <c r="I125" s="268">
        <f>SUM(I123:I124)</f>
        <v>8026.7240582200002</v>
      </c>
    </row>
    <row r="126" spans="3:9" ht="15.75" thickBot="1" x14ac:dyDescent="0.3">
      <c r="C126" s="255"/>
      <c r="D126" s="255"/>
      <c r="E126" s="255"/>
      <c r="F126" s="255"/>
      <c r="G126" s="255"/>
      <c r="H126" s="255"/>
      <c r="I126" s="255"/>
    </row>
    <row r="127" spans="3:9" ht="15.75" thickBot="1" x14ac:dyDescent="0.3">
      <c r="C127" s="398" t="s">
        <v>2631</v>
      </c>
      <c r="D127" s="399"/>
      <c r="E127" s="399"/>
      <c r="F127" s="399"/>
      <c r="G127" s="399"/>
      <c r="H127" s="399"/>
      <c r="I127" s="299">
        <f>I115+I120+I125</f>
        <v>11105.89011742</v>
      </c>
    </row>
    <row r="128" spans="3:9" ht="15.75" thickBot="1" x14ac:dyDescent="0.3">
      <c r="C128" s="414" t="s">
        <v>2632</v>
      </c>
      <c r="D128" s="415"/>
      <c r="E128" s="415"/>
      <c r="F128" s="415"/>
      <c r="G128" s="416"/>
      <c r="H128" s="300">
        <v>0.24540000000000001</v>
      </c>
      <c r="I128" s="301">
        <f>H128*I127</f>
        <v>2725.3854348148679</v>
      </c>
    </row>
    <row r="129" spans="3:9" ht="15.75" thickBot="1" x14ac:dyDescent="0.3">
      <c r="C129" s="398" t="s">
        <v>2633</v>
      </c>
      <c r="D129" s="399"/>
      <c r="E129" s="399"/>
      <c r="F129" s="399"/>
      <c r="G129" s="399"/>
      <c r="H129" s="399"/>
      <c r="I129" s="299">
        <f>I127+I128</f>
        <v>13831.275552234867</v>
      </c>
    </row>
    <row r="130" spans="3:9" ht="15.75" thickBot="1" x14ac:dyDescent="0.3">
      <c r="C130" s="302"/>
      <c r="D130" s="302"/>
      <c r="E130" s="302"/>
      <c r="F130" s="302"/>
      <c r="G130" s="302"/>
      <c r="H130" s="302"/>
      <c r="I130" s="302"/>
    </row>
    <row r="131" spans="3:9" ht="31.5" customHeight="1" thickBot="1" x14ac:dyDescent="0.3">
      <c r="C131" s="417" t="s">
        <v>2644</v>
      </c>
      <c r="D131" s="418"/>
      <c r="E131" s="418"/>
      <c r="F131" s="418"/>
      <c r="G131" s="418"/>
      <c r="H131" s="419"/>
      <c r="I131" s="303">
        <f>I127+I109</f>
        <v>11877.144906900001</v>
      </c>
    </row>
    <row r="132" spans="3:9" ht="32.25" customHeight="1" thickBot="1" x14ac:dyDescent="0.3">
      <c r="C132" s="426" t="s">
        <v>2645</v>
      </c>
      <c r="D132" s="427"/>
      <c r="E132" s="427"/>
      <c r="F132" s="427"/>
      <c r="G132" s="427"/>
      <c r="H132" s="428"/>
      <c r="I132" s="304">
        <f>I129+I111</f>
        <v>14724.080096536914</v>
      </c>
    </row>
    <row r="133" spans="3:9" ht="15.75" thickBot="1" x14ac:dyDescent="0.3"/>
    <row r="134" spans="3:9" ht="50.25" customHeight="1" thickBot="1" x14ac:dyDescent="0.3">
      <c r="C134" s="256"/>
      <c r="D134" s="257"/>
      <c r="E134" s="258"/>
      <c r="F134" s="259"/>
      <c r="G134" s="260"/>
      <c r="H134" s="400" t="s">
        <v>2611</v>
      </c>
      <c r="I134" s="401"/>
    </row>
    <row r="135" spans="3:9" ht="16.5" thickBot="1" x14ac:dyDescent="0.3">
      <c r="C135" s="432" t="s">
        <v>2612</v>
      </c>
      <c r="D135" s="433"/>
      <c r="E135" s="433"/>
      <c r="F135" s="433"/>
      <c r="G135" s="433"/>
      <c r="H135" s="434"/>
      <c r="I135" s="273" t="s">
        <v>2613</v>
      </c>
    </row>
    <row r="136" spans="3:9" ht="16.5" thickBot="1" x14ac:dyDescent="0.3">
      <c r="C136" s="432" t="s">
        <v>1362</v>
      </c>
      <c r="D136" s="433"/>
      <c r="E136" s="433"/>
      <c r="F136" s="433"/>
      <c r="G136" s="433"/>
      <c r="H136" s="433"/>
      <c r="I136" s="273" t="s">
        <v>2620</v>
      </c>
    </row>
    <row r="137" spans="3:9" ht="15.75" thickBot="1" x14ac:dyDescent="0.3">
      <c r="C137" s="274"/>
      <c r="D137" s="274"/>
      <c r="E137" s="274"/>
      <c r="F137" s="274"/>
      <c r="G137" s="274"/>
      <c r="H137" s="274"/>
      <c r="I137" s="274"/>
    </row>
    <row r="138" spans="3:9" ht="23.25" thickBot="1" x14ac:dyDescent="0.3">
      <c r="C138" s="275" t="s">
        <v>1774</v>
      </c>
      <c r="D138" s="275" t="s">
        <v>2614</v>
      </c>
      <c r="E138" s="275" t="s">
        <v>2615</v>
      </c>
      <c r="F138" s="275" t="s">
        <v>2613</v>
      </c>
      <c r="G138" s="275" t="s">
        <v>2616</v>
      </c>
      <c r="H138" s="275" t="s">
        <v>2617</v>
      </c>
      <c r="I138" s="275" t="s">
        <v>2618</v>
      </c>
    </row>
    <row r="139" spans="3:9" ht="15.75" thickBot="1" x14ac:dyDescent="0.3">
      <c r="C139" s="276"/>
      <c r="D139" s="277"/>
      <c r="E139" s="278"/>
      <c r="F139" s="276"/>
      <c r="G139" s="276"/>
      <c r="H139" s="276"/>
      <c r="I139" s="276">
        <f t="shared" ref="I139" si="10">G139*H139</f>
        <v>0</v>
      </c>
    </row>
    <row r="140" spans="3:9" ht="15.75" thickBot="1" x14ac:dyDescent="0.3">
      <c r="C140" s="435" t="s">
        <v>2622</v>
      </c>
      <c r="D140" s="436"/>
      <c r="E140" s="436"/>
      <c r="F140" s="436"/>
      <c r="G140" s="436"/>
      <c r="H140" s="437"/>
      <c r="I140" s="279">
        <f>SUM(I139:I139)</f>
        <v>0</v>
      </c>
    </row>
    <row r="141" spans="3:9" ht="15.75" thickBot="1" x14ac:dyDescent="0.3">
      <c r="C141" s="438" t="s">
        <v>2623</v>
      </c>
      <c r="D141" s="439"/>
      <c r="E141" s="439"/>
      <c r="F141" s="439"/>
      <c r="G141" s="440"/>
      <c r="H141" s="280">
        <v>0.15759999999999999</v>
      </c>
      <c r="I141" s="279">
        <f>I140*H141</f>
        <v>0</v>
      </c>
    </row>
    <row r="142" spans="3:9" ht="16.5" thickBot="1" x14ac:dyDescent="0.3">
      <c r="C142" s="429" t="s">
        <v>2624</v>
      </c>
      <c r="D142" s="430"/>
      <c r="E142" s="430"/>
      <c r="F142" s="430"/>
      <c r="G142" s="430"/>
      <c r="H142" s="431"/>
      <c r="I142" s="281">
        <f>I140+I141</f>
        <v>0</v>
      </c>
    </row>
    <row r="143" spans="3:9" ht="15.75" thickBot="1" x14ac:dyDescent="0.3">
      <c r="C143" s="274"/>
      <c r="D143" s="274"/>
      <c r="E143" s="274"/>
      <c r="F143" s="274"/>
      <c r="G143" s="274"/>
      <c r="H143" s="274"/>
      <c r="I143" s="274"/>
    </row>
    <row r="144" spans="3:9" ht="23.25" thickBot="1" x14ac:dyDescent="0.3">
      <c r="C144" s="275" t="s">
        <v>1774</v>
      </c>
      <c r="D144" s="275"/>
      <c r="E144" s="275" t="s">
        <v>1711</v>
      </c>
      <c r="F144" s="275" t="s">
        <v>2613</v>
      </c>
      <c r="G144" s="275" t="s">
        <v>2616</v>
      </c>
      <c r="H144" s="275" t="s">
        <v>2617</v>
      </c>
      <c r="I144" s="275" t="s">
        <v>2618</v>
      </c>
    </row>
    <row r="145" spans="3:9" ht="45" x14ac:dyDescent="0.25">
      <c r="C145" s="282">
        <v>10301</v>
      </c>
      <c r="D145" s="282" t="s">
        <v>1713</v>
      </c>
      <c r="E145" s="282" t="s">
        <v>2643</v>
      </c>
      <c r="F145" s="282" t="s">
        <v>807</v>
      </c>
      <c r="G145" s="283">
        <v>4</v>
      </c>
      <c r="H145" s="284">
        <f>12.82*(1+'[3]PLANILHA ORÇAMENTO'!$O$9)</f>
        <v>13.49053728</v>
      </c>
      <c r="I145" s="284">
        <f t="shared" ref="I145" si="11">G145*H145</f>
        <v>53.962149119999999</v>
      </c>
    </row>
    <row r="146" spans="3:9" ht="79.5" thickBot="1" x14ac:dyDescent="0.3">
      <c r="C146" s="277">
        <v>190742</v>
      </c>
      <c r="D146" s="285" t="s">
        <v>1713</v>
      </c>
      <c r="E146" s="285" t="s">
        <v>2646</v>
      </c>
      <c r="F146" s="286" t="s">
        <v>807</v>
      </c>
      <c r="G146" s="285">
        <v>72</v>
      </c>
      <c r="H146" s="285">
        <v>200.39</v>
      </c>
      <c r="I146" s="287">
        <f>H146*G146</f>
        <v>14428.079999999998</v>
      </c>
    </row>
    <row r="147" spans="3:9" ht="15.75" thickBot="1" x14ac:dyDescent="0.3">
      <c r="C147" s="441" t="s">
        <v>2625</v>
      </c>
      <c r="D147" s="442"/>
      <c r="E147" s="442"/>
      <c r="F147" s="442"/>
      <c r="G147" s="442"/>
      <c r="H147" s="443"/>
      <c r="I147" s="288">
        <f>SUM(I145:I146)</f>
        <v>14482.042149119998</v>
      </c>
    </row>
    <row r="148" spans="3:9" ht="15.75" thickBot="1" x14ac:dyDescent="0.3">
      <c r="C148" s="274"/>
      <c r="D148" s="274"/>
      <c r="E148" s="274"/>
      <c r="F148" s="274"/>
      <c r="G148" s="274"/>
      <c r="H148" s="274"/>
      <c r="I148" s="274"/>
    </row>
    <row r="149" spans="3:9" ht="23.25" thickBot="1" x14ac:dyDescent="0.3">
      <c r="C149" s="275" t="s">
        <v>1774</v>
      </c>
      <c r="D149" s="289"/>
      <c r="E149" s="289" t="s">
        <v>2626</v>
      </c>
      <c r="F149" s="289" t="s">
        <v>2613</v>
      </c>
      <c r="G149" s="289" t="s">
        <v>2616</v>
      </c>
      <c r="H149" s="289" t="s">
        <v>2617</v>
      </c>
      <c r="I149" s="275" t="s">
        <v>2618</v>
      </c>
    </row>
    <row r="150" spans="3:9" ht="15.75" thickBot="1" x14ac:dyDescent="0.3">
      <c r="C150" s="276"/>
      <c r="D150" s="290"/>
      <c r="E150" s="291"/>
      <c r="F150" s="292"/>
      <c r="G150" s="290"/>
      <c r="H150" s="293"/>
      <c r="I150" s="276"/>
    </row>
    <row r="151" spans="3:9" ht="15.75" thickBot="1" x14ac:dyDescent="0.3">
      <c r="C151" s="441" t="s">
        <v>2627</v>
      </c>
      <c r="D151" s="442"/>
      <c r="E151" s="442"/>
      <c r="F151" s="442"/>
      <c r="G151" s="442"/>
      <c r="H151" s="443"/>
      <c r="I151" s="279">
        <f>SUM(I150:I150)</f>
        <v>0</v>
      </c>
    </row>
    <row r="152" spans="3:9" ht="15.75" thickBot="1" x14ac:dyDescent="0.3">
      <c r="C152" s="274"/>
      <c r="D152" s="274"/>
      <c r="E152" s="274"/>
      <c r="F152" s="274"/>
      <c r="G152" s="274"/>
      <c r="H152" s="274"/>
      <c r="I152" s="274"/>
    </row>
    <row r="153" spans="3:9" ht="23.25" thickBot="1" x14ac:dyDescent="0.3">
      <c r="C153" s="275" t="s">
        <v>1774</v>
      </c>
      <c r="D153" s="289"/>
      <c r="E153" s="289" t="s">
        <v>2628</v>
      </c>
      <c r="F153" s="289" t="s">
        <v>2613</v>
      </c>
      <c r="G153" s="289" t="s">
        <v>2616</v>
      </c>
      <c r="H153" s="289" t="s">
        <v>2617</v>
      </c>
      <c r="I153" s="289" t="s">
        <v>2618</v>
      </c>
    </row>
    <row r="154" spans="3:9" x14ac:dyDescent="0.25">
      <c r="C154" s="277">
        <v>88248</v>
      </c>
      <c r="D154" s="277" t="s">
        <v>1718</v>
      </c>
      <c r="E154" s="285" t="s">
        <v>2647</v>
      </c>
      <c r="F154" s="292" t="s">
        <v>134</v>
      </c>
      <c r="G154" s="292">
        <v>6</v>
      </c>
      <c r="H154" s="294">
        <v>16.89</v>
      </c>
      <c r="I154" s="295">
        <f>G154*H154</f>
        <v>101.34</v>
      </c>
    </row>
    <row r="155" spans="3:9" ht="23.25" thickBot="1" x14ac:dyDescent="0.3">
      <c r="C155" s="277">
        <v>88267</v>
      </c>
      <c r="D155" s="277" t="s">
        <v>1718</v>
      </c>
      <c r="E155" s="285" t="s">
        <v>2648</v>
      </c>
      <c r="F155" s="292" t="s">
        <v>134</v>
      </c>
      <c r="G155" s="292">
        <v>6</v>
      </c>
      <c r="H155" s="294">
        <v>21.67</v>
      </c>
      <c r="I155" s="295">
        <f>G155*H155</f>
        <v>130.02000000000001</v>
      </c>
    </row>
    <row r="156" spans="3:9" ht="15.75" thickBot="1" x14ac:dyDescent="0.3">
      <c r="C156" s="441" t="s">
        <v>2630</v>
      </c>
      <c r="D156" s="442"/>
      <c r="E156" s="442"/>
      <c r="F156" s="442"/>
      <c r="G156" s="442"/>
      <c r="H156" s="443"/>
      <c r="I156" s="279">
        <f>SUM(I154:I155)</f>
        <v>231.36</v>
      </c>
    </row>
    <row r="157" spans="3:9" x14ac:dyDescent="0.25">
      <c r="C157" s="274"/>
      <c r="D157" s="274"/>
      <c r="E157" s="274"/>
      <c r="F157" s="274"/>
      <c r="G157" s="274"/>
      <c r="H157" s="274"/>
      <c r="I157" s="274"/>
    </row>
    <row r="158" spans="3:9" ht="15.75" thickBot="1" x14ac:dyDescent="0.3">
      <c r="C158" s="274"/>
      <c r="D158" s="274"/>
      <c r="E158" s="274"/>
      <c r="F158" s="274"/>
      <c r="G158" s="274"/>
      <c r="H158" s="274"/>
      <c r="I158" s="274"/>
    </row>
    <row r="159" spans="3:9" ht="15.75" thickBot="1" x14ac:dyDescent="0.3">
      <c r="C159" s="444" t="s">
        <v>2631</v>
      </c>
      <c r="D159" s="445"/>
      <c r="E159" s="445"/>
      <c r="F159" s="445"/>
      <c r="G159" s="445"/>
      <c r="H159" s="445"/>
      <c r="I159" s="305">
        <f>I147+I151+I156</f>
        <v>14713.402149119998</v>
      </c>
    </row>
    <row r="160" spans="3:9" ht="15.75" thickBot="1" x14ac:dyDescent="0.3">
      <c r="C160" s="446" t="s">
        <v>2632</v>
      </c>
      <c r="D160" s="447"/>
      <c r="E160" s="447"/>
      <c r="F160" s="447"/>
      <c r="G160" s="448"/>
      <c r="H160" s="306">
        <v>0.24540000000000001</v>
      </c>
      <c r="I160" s="307">
        <f>H160*I159</f>
        <v>3610.6688873940475</v>
      </c>
    </row>
    <row r="161" spans="3:9" ht="15.75" thickBot="1" x14ac:dyDescent="0.3">
      <c r="C161" s="444" t="s">
        <v>2633</v>
      </c>
      <c r="D161" s="445"/>
      <c r="E161" s="445"/>
      <c r="F161" s="445"/>
      <c r="G161" s="445"/>
      <c r="H161" s="445"/>
      <c r="I161" s="305">
        <f>I159+I160</f>
        <v>18324.071036514048</v>
      </c>
    </row>
    <row r="162" spans="3:9" ht="15.75" thickBot="1" x14ac:dyDescent="0.3">
      <c r="C162" s="308"/>
      <c r="D162" s="308"/>
      <c r="E162" s="308"/>
      <c r="F162" s="308"/>
      <c r="G162" s="308"/>
      <c r="H162" s="308"/>
      <c r="I162" s="308"/>
    </row>
    <row r="163" spans="3:9" ht="15.75" thickBot="1" x14ac:dyDescent="0.3">
      <c r="C163" s="449" t="s">
        <v>2649</v>
      </c>
      <c r="D163" s="450"/>
      <c r="E163" s="450"/>
      <c r="F163" s="450"/>
      <c r="G163" s="450"/>
      <c r="H163" s="451"/>
      <c r="I163" s="309">
        <f>I159+I140</f>
        <v>14713.402149119998</v>
      </c>
    </row>
    <row r="164" spans="3:9" ht="15.75" thickBot="1" x14ac:dyDescent="0.3">
      <c r="C164" s="452" t="s">
        <v>2650</v>
      </c>
      <c r="D164" s="453"/>
      <c r="E164" s="453"/>
      <c r="F164" s="453"/>
      <c r="G164" s="453"/>
      <c r="H164" s="454"/>
      <c r="I164" s="310">
        <f>I161+I142</f>
        <v>18324.071036514048</v>
      </c>
    </row>
    <row r="165" spans="3:9" ht="15.75" thickBot="1" x14ac:dyDescent="0.3"/>
    <row r="166" spans="3:9" ht="16.5" thickBot="1" x14ac:dyDescent="0.3">
      <c r="C166" s="256"/>
      <c r="D166" s="257"/>
      <c r="E166" s="258"/>
      <c r="F166" s="259"/>
      <c r="G166" s="260"/>
      <c r="H166" s="400" t="s">
        <v>2611</v>
      </c>
      <c r="I166" s="401"/>
    </row>
    <row r="167" spans="3:9" ht="16.5" thickBot="1" x14ac:dyDescent="0.3">
      <c r="C167" s="432" t="s">
        <v>2612</v>
      </c>
      <c r="D167" s="433"/>
      <c r="E167" s="433"/>
      <c r="F167" s="433"/>
      <c r="G167" s="433"/>
      <c r="H167" s="434"/>
      <c r="I167" s="273" t="s">
        <v>2613</v>
      </c>
    </row>
    <row r="168" spans="3:9" ht="16.5" thickBot="1" x14ac:dyDescent="0.3">
      <c r="C168" s="432" t="s">
        <v>1363</v>
      </c>
      <c r="D168" s="433"/>
      <c r="E168" s="433"/>
      <c r="F168" s="433"/>
      <c r="G168" s="433"/>
      <c r="H168" s="433"/>
      <c r="I168" s="273" t="s">
        <v>2620</v>
      </c>
    </row>
    <row r="169" spans="3:9" ht="15.75" thickBot="1" x14ac:dyDescent="0.3">
      <c r="C169" s="274"/>
      <c r="D169" s="274"/>
      <c r="E169" s="274"/>
      <c r="F169" s="274"/>
      <c r="G169" s="274"/>
      <c r="H169" s="274"/>
      <c r="I169" s="274"/>
    </row>
    <row r="170" spans="3:9" ht="23.25" thickBot="1" x14ac:dyDescent="0.3">
      <c r="C170" s="275" t="s">
        <v>1774</v>
      </c>
      <c r="D170" s="275" t="s">
        <v>2614</v>
      </c>
      <c r="E170" s="275" t="s">
        <v>2615</v>
      </c>
      <c r="F170" s="275" t="s">
        <v>2613</v>
      </c>
      <c r="G170" s="275" t="s">
        <v>2616</v>
      </c>
      <c r="H170" s="275" t="s">
        <v>2617</v>
      </c>
      <c r="I170" s="275" t="s">
        <v>2618</v>
      </c>
    </row>
    <row r="171" spans="3:9" ht="15.75" thickBot="1" x14ac:dyDescent="0.3">
      <c r="C171" s="276"/>
      <c r="D171" s="277"/>
      <c r="E171" s="278"/>
      <c r="F171" s="276"/>
      <c r="G171" s="276"/>
      <c r="H171" s="276"/>
      <c r="I171" s="296">
        <f t="shared" ref="I171" si="12">G171*H171</f>
        <v>0</v>
      </c>
    </row>
    <row r="172" spans="3:9" ht="15.75" thickBot="1" x14ac:dyDescent="0.3">
      <c r="C172" s="435" t="s">
        <v>2622</v>
      </c>
      <c r="D172" s="436"/>
      <c r="E172" s="436"/>
      <c r="F172" s="436"/>
      <c r="G172" s="436"/>
      <c r="H172" s="437"/>
      <c r="I172" s="279">
        <f>SUM(I171:I171)</f>
        <v>0</v>
      </c>
    </row>
    <row r="173" spans="3:9" ht="15.75" thickBot="1" x14ac:dyDescent="0.3">
      <c r="C173" s="438" t="s">
        <v>2623</v>
      </c>
      <c r="D173" s="439"/>
      <c r="E173" s="439"/>
      <c r="F173" s="439"/>
      <c r="G173" s="440"/>
      <c r="H173" s="280">
        <v>0.15759999999999999</v>
      </c>
      <c r="I173" s="279">
        <f>I172*H173</f>
        <v>0</v>
      </c>
    </row>
    <row r="174" spans="3:9" ht="16.5" thickBot="1" x14ac:dyDescent="0.3">
      <c r="C174" s="429" t="s">
        <v>2624</v>
      </c>
      <c r="D174" s="430"/>
      <c r="E174" s="430"/>
      <c r="F174" s="430"/>
      <c r="G174" s="430"/>
      <c r="H174" s="431"/>
      <c r="I174" s="281">
        <f>I172+I173</f>
        <v>0</v>
      </c>
    </row>
    <row r="175" spans="3:9" ht="15.75" thickBot="1" x14ac:dyDescent="0.3">
      <c r="C175" s="274"/>
      <c r="D175" s="274"/>
      <c r="E175" s="274"/>
      <c r="F175" s="274"/>
      <c r="G175" s="274"/>
      <c r="H175" s="274"/>
      <c r="I175" s="274"/>
    </row>
    <row r="176" spans="3:9" ht="23.25" thickBot="1" x14ac:dyDescent="0.3">
      <c r="C176" s="275" t="s">
        <v>1774</v>
      </c>
      <c r="D176" s="275"/>
      <c r="E176" s="275" t="s">
        <v>1711</v>
      </c>
      <c r="F176" s="275" t="s">
        <v>2613</v>
      </c>
      <c r="G176" s="275" t="s">
        <v>2616</v>
      </c>
      <c r="H176" s="275" t="s">
        <v>2617</v>
      </c>
      <c r="I176" s="275" t="s">
        <v>2618</v>
      </c>
    </row>
    <row r="177" spans="3:9" ht="79.5" thickBot="1" x14ac:dyDescent="0.3">
      <c r="C177" s="277">
        <v>190742</v>
      </c>
      <c r="D177" s="285" t="s">
        <v>1713</v>
      </c>
      <c r="E177" s="285" t="s">
        <v>2646</v>
      </c>
      <c r="F177" s="286" t="s">
        <v>807</v>
      </c>
      <c r="G177" s="285">
        <v>72</v>
      </c>
      <c r="H177" s="285">
        <v>200.39</v>
      </c>
      <c r="I177" s="287">
        <f>H177*G177</f>
        <v>14428.079999999998</v>
      </c>
    </row>
    <row r="178" spans="3:9" ht="15.75" thickBot="1" x14ac:dyDescent="0.3">
      <c r="C178" s="441" t="s">
        <v>2625</v>
      </c>
      <c r="D178" s="442"/>
      <c r="E178" s="442"/>
      <c r="F178" s="442"/>
      <c r="G178" s="442"/>
      <c r="H178" s="443"/>
      <c r="I178" s="288">
        <f>SUM(I177:I177)</f>
        <v>14428.079999999998</v>
      </c>
    </row>
    <row r="179" spans="3:9" ht="15.75" thickBot="1" x14ac:dyDescent="0.3">
      <c r="C179" s="274"/>
      <c r="D179" s="274"/>
      <c r="E179" s="274"/>
      <c r="F179" s="274"/>
      <c r="G179" s="274"/>
      <c r="H179" s="274"/>
      <c r="I179" s="274"/>
    </row>
    <row r="180" spans="3:9" ht="23.25" thickBot="1" x14ac:dyDescent="0.3">
      <c r="C180" s="275" t="s">
        <v>1774</v>
      </c>
      <c r="D180" s="289"/>
      <c r="E180" s="289" t="s">
        <v>2626</v>
      </c>
      <c r="F180" s="289" t="s">
        <v>2613</v>
      </c>
      <c r="G180" s="289" t="s">
        <v>2616</v>
      </c>
      <c r="H180" s="289" t="s">
        <v>2617</v>
      </c>
      <c r="I180" s="275" t="s">
        <v>2618</v>
      </c>
    </row>
    <row r="181" spans="3:9" ht="23.25" thickBot="1" x14ac:dyDescent="0.3">
      <c r="C181" s="292"/>
      <c r="D181" s="286" t="s">
        <v>2080</v>
      </c>
      <c r="E181" s="285" t="s">
        <v>2651</v>
      </c>
      <c r="F181" s="292" t="s">
        <v>2652</v>
      </c>
      <c r="G181" s="297">
        <v>1200</v>
      </c>
      <c r="H181" s="293">
        <v>95</v>
      </c>
      <c r="I181" s="287">
        <f>H181*G181</f>
        <v>114000</v>
      </c>
    </row>
    <row r="182" spans="3:9" ht="15.75" thickBot="1" x14ac:dyDescent="0.3">
      <c r="C182" s="441" t="s">
        <v>2627</v>
      </c>
      <c r="D182" s="442"/>
      <c r="E182" s="442"/>
      <c r="F182" s="442"/>
      <c r="G182" s="442"/>
      <c r="H182" s="443"/>
      <c r="I182" s="279">
        <f>SUM(I181:I181)</f>
        <v>114000</v>
      </c>
    </row>
    <row r="183" spans="3:9" ht="15.75" thickBot="1" x14ac:dyDescent="0.3">
      <c r="C183" s="274"/>
      <c r="D183" s="274"/>
      <c r="E183" s="274"/>
      <c r="F183" s="274"/>
      <c r="G183" s="274"/>
      <c r="H183" s="274"/>
      <c r="I183" s="274"/>
    </row>
    <row r="184" spans="3:9" ht="23.25" thickBot="1" x14ac:dyDescent="0.3">
      <c r="C184" s="275" t="s">
        <v>1774</v>
      </c>
      <c r="D184" s="289"/>
      <c r="E184" s="289" t="s">
        <v>2628</v>
      </c>
      <c r="F184" s="289" t="s">
        <v>2613</v>
      </c>
      <c r="G184" s="289" t="s">
        <v>2616</v>
      </c>
      <c r="H184" s="289" t="s">
        <v>2617</v>
      </c>
      <c r="I184" s="289" t="s">
        <v>2618</v>
      </c>
    </row>
    <row r="185" spans="3:9" x14ac:dyDescent="0.25">
      <c r="C185" s="277">
        <v>88248</v>
      </c>
      <c r="D185" s="277" t="s">
        <v>1718</v>
      </c>
      <c r="E185" s="285" t="s">
        <v>2647</v>
      </c>
      <c r="F185" s="292" t="s">
        <v>134</v>
      </c>
      <c r="G185" s="292">
        <v>72</v>
      </c>
      <c r="H185" s="294">
        <v>16.89</v>
      </c>
      <c r="I185" s="295">
        <f>G185*H185</f>
        <v>1216.08</v>
      </c>
    </row>
    <row r="186" spans="3:9" ht="22.5" x14ac:dyDescent="0.25">
      <c r="C186" s="277">
        <v>88267</v>
      </c>
      <c r="D186" s="277" t="s">
        <v>1718</v>
      </c>
      <c r="E186" s="285" t="s">
        <v>2648</v>
      </c>
      <c r="F186" s="292" t="s">
        <v>134</v>
      </c>
      <c r="G186" s="292">
        <v>72</v>
      </c>
      <c r="H186" s="294">
        <v>21.67</v>
      </c>
      <c r="I186" s="295">
        <f>G186*H186</f>
        <v>1560.2400000000002</v>
      </c>
    </row>
    <row r="187" spans="3:9" ht="15.75" thickBot="1" x14ac:dyDescent="0.3">
      <c r="C187" s="276"/>
      <c r="D187" s="290"/>
      <c r="E187" s="291"/>
      <c r="F187" s="290"/>
      <c r="G187" s="290"/>
      <c r="H187" s="298"/>
      <c r="I187" s="296"/>
    </row>
    <row r="188" spans="3:9" ht="15.75" thickBot="1" x14ac:dyDescent="0.3">
      <c r="C188" s="441" t="s">
        <v>2630</v>
      </c>
      <c r="D188" s="442"/>
      <c r="E188" s="442"/>
      <c r="F188" s="442"/>
      <c r="G188" s="442"/>
      <c r="H188" s="443"/>
      <c r="I188" s="279">
        <f>SUM(I185:I187)</f>
        <v>2776.32</v>
      </c>
    </row>
    <row r="189" spans="3:9" x14ac:dyDescent="0.25">
      <c r="C189" s="274"/>
      <c r="D189" s="274"/>
      <c r="E189" s="274"/>
      <c r="F189" s="274"/>
      <c r="G189" s="274"/>
      <c r="H189" s="274"/>
      <c r="I189" s="274"/>
    </row>
    <row r="190" spans="3:9" ht="15.75" thickBot="1" x14ac:dyDescent="0.3">
      <c r="C190" s="274"/>
      <c r="D190" s="274"/>
      <c r="E190" s="274"/>
      <c r="F190" s="274"/>
      <c r="G190" s="274"/>
      <c r="H190" s="274"/>
      <c r="I190" s="274"/>
    </row>
    <row r="191" spans="3:9" ht="15.75" thickBot="1" x14ac:dyDescent="0.3">
      <c r="C191" s="444" t="s">
        <v>2631</v>
      </c>
      <c r="D191" s="445"/>
      <c r="E191" s="445"/>
      <c r="F191" s="445"/>
      <c r="G191" s="445"/>
      <c r="H191" s="445"/>
      <c r="I191" s="305">
        <f>I178+I182+I188</f>
        <v>131204.4</v>
      </c>
    </row>
    <row r="192" spans="3:9" ht="15.75" thickBot="1" x14ac:dyDescent="0.3">
      <c r="C192" s="446" t="s">
        <v>2632</v>
      </c>
      <c r="D192" s="447"/>
      <c r="E192" s="447"/>
      <c r="F192" s="447"/>
      <c r="G192" s="448"/>
      <c r="H192" s="306">
        <v>0.24540000000000001</v>
      </c>
      <c r="I192" s="307">
        <f>H192*I191</f>
        <v>32197.55976</v>
      </c>
    </row>
    <row r="193" spans="3:9" ht="15.75" thickBot="1" x14ac:dyDescent="0.3">
      <c r="C193" s="444" t="s">
        <v>2633</v>
      </c>
      <c r="D193" s="445"/>
      <c r="E193" s="445"/>
      <c r="F193" s="445"/>
      <c r="G193" s="445"/>
      <c r="H193" s="445"/>
      <c r="I193" s="305">
        <f>I191+I192</f>
        <v>163401.95976</v>
      </c>
    </row>
    <row r="194" spans="3:9" ht="15.75" thickBot="1" x14ac:dyDescent="0.3">
      <c r="C194" s="308"/>
      <c r="D194" s="308"/>
      <c r="E194" s="308"/>
      <c r="F194" s="308"/>
      <c r="G194" s="308"/>
      <c r="H194" s="308"/>
      <c r="I194" s="308"/>
    </row>
    <row r="195" spans="3:9" ht="15.75" thickBot="1" x14ac:dyDescent="0.3">
      <c r="C195" s="449" t="s">
        <v>2653</v>
      </c>
      <c r="D195" s="450"/>
      <c r="E195" s="450"/>
      <c r="F195" s="450"/>
      <c r="G195" s="450"/>
      <c r="H195" s="451"/>
      <c r="I195" s="309">
        <f>I191+I172</f>
        <v>131204.4</v>
      </c>
    </row>
    <row r="196" spans="3:9" ht="15.75" thickBot="1" x14ac:dyDescent="0.3">
      <c r="C196" s="452" t="s">
        <v>2654</v>
      </c>
      <c r="D196" s="453"/>
      <c r="E196" s="453"/>
      <c r="F196" s="453"/>
      <c r="G196" s="453"/>
      <c r="H196" s="454"/>
      <c r="I196" s="310">
        <f>I193+I174</f>
        <v>163401.95976</v>
      </c>
    </row>
  </sheetData>
  <mergeCells count="84">
    <mergeCell ref="C192:G192"/>
    <mergeCell ref="C193:H193"/>
    <mergeCell ref="C195:H195"/>
    <mergeCell ref="C196:H196"/>
    <mergeCell ref="C173:G173"/>
    <mergeCell ref="C174:H174"/>
    <mergeCell ref="C178:H178"/>
    <mergeCell ref="C182:H182"/>
    <mergeCell ref="C188:H188"/>
    <mergeCell ref="C191:H191"/>
    <mergeCell ref="C172:H172"/>
    <mergeCell ref="C147:H147"/>
    <mergeCell ref="C151:H151"/>
    <mergeCell ref="C156:H156"/>
    <mergeCell ref="C159:H159"/>
    <mergeCell ref="C160:G160"/>
    <mergeCell ref="C161:H161"/>
    <mergeCell ref="C163:H163"/>
    <mergeCell ref="C164:H164"/>
    <mergeCell ref="H166:I166"/>
    <mergeCell ref="C167:H167"/>
    <mergeCell ref="C168:H168"/>
    <mergeCell ref="C142:H142"/>
    <mergeCell ref="C131:H131"/>
    <mergeCell ref="C132:H132"/>
    <mergeCell ref="C115:H115"/>
    <mergeCell ref="C120:H120"/>
    <mergeCell ref="C125:H125"/>
    <mergeCell ref="C127:H127"/>
    <mergeCell ref="C128:G128"/>
    <mergeCell ref="C129:H129"/>
    <mergeCell ref="H134:I134"/>
    <mergeCell ref="C135:H135"/>
    <mergeCell ref="C136:H136"/>
    <mergeCell ref="C140:H140"/>
    <mergeCell ref="C141:G141"/>
    <mergeCell ref="C111:H111"/>
    <mergeCell ref="C93:H93"/>
    <mergeCell ref="C95:H95"/>
    <mergeCell ref="C96:G96"/>
    <mergeCell ref="C97:H97"/>
    <mergeCell ref="C99:H99"/>
    <mergeCell ref="C100:H100"/>
    <mergeCell ref="H102:I102"/>
    <mergeCell ref="C103:H103"/>
    <mergeCell ref="C104:H104"/>
    <mergeCell ref="C109:H109"/>
    <mergeCell ref="C110:G110"/>
    <mergeCell ref="C87:H87"/>
    <mergeCell ref="C62:G62"/>
    <mergeCell ref="C63:H63"/>
    <mergeCell ref="C65:H65"/>
    <mergeCell ref="C66:H66"/>
    <mergeCell ref="H68:I68"/>
    <mergeCell ref="C69:H69"/>
    <mergeCell ref="C70:H70"/>
    <mergeCell ref="C75:H75"/>
    <mergeCell ref="C76:G76"/>
    <mergeCell ref="C77:H77"/>
    <mergeCell ref="C82:H82"/>
    <mergeCell ref="C61:H61"/>
    <mergeCell ref="C31:H31"/>
    <mergeCell ref="C32:H32"/>
    <mergeCell ref="H34:I34"/>
    <mergeCell ref="C35:H35"/>
    <mergeCell ref="C36:H36"/>
    <mergeCell ref="C41:H41"/>
    <mergeCell ref="C42:G42"/>
    <mergeCell ref="C43:H43"/>
    <mergeCell ref="C48:H48"/>
    <mergeCell ref="C53:H53"/>
    <mergeCell ref="C59:H59"/>
    <mergeCell ref="C29:H29"/>
    <mergeCell ref="H2:I2"/>
    <mergeCell ref="C3:H3"/>
    <mergeCell ref="C4:H4"/>
    <mergeCell ref="C9:H9"/>
    <mergeCell ref="C10:G10"/>
    <mergeCell ref="C11:H11"/>
    <mergeCell ref="C16:H16"/>
    <mergeCell ref="C21:H21"/>
    <mergeCell ref="C25:H25"/>
    <mergeCell ref="C27:H27"/>
    <mergeCell ref="C28:G28"/>
  </mergeCells>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Planilha1</vt:lpstr>
      <vt:lpstr>ORÇAMENTO</vt:lpstr>
      <vt:lpstr>MANU.ESGOTO_COMPOSIÇÕES</vt:lpstr>
      <vt:lpstr>MANU.ELETROMEC_COMPOSIÇÕES</vt:lpstr>
      <vt:lpstr>MANU.CONSERV_COMPOSIÇÕES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Vinicius Day de Fraga</dc:creator>
  <cp:lastModifiedBy>Tanyara Lilian Grein</cp:lastModifiedBy>
  <dcterms:created xsi:type="dcterms:W3CDTF">2024-03-01T12:47:43Z</dcterms:created>
  <dcterms:modified xsi:type="dcterms:W3CDTF">2024-04-16T17:25:24Z</dcterms:modified>
</cp:coreProperties>
</file>